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iant Contract Brief" sheetId="1" state="visible" r:id="rId3"/>
    <sheet name="Model" sheetId="2" state="visible" r:id="rId4"/>
    <sheet name="Estimates" sheetId="3" state="visible" r:id="rId5"/>
    <sheet name="Performance Curves" sheetId="4" state="visible" r:id="rId6"/>
    <sheet name="900 - 550" sheetId="5" state="visible" r:id="rId7"/>
    <sheet name="900 - 575" sheetId="6" state="visible" r:id="rId8"/>
    <sheet name="900 - 600" sheetId="7" state="visible" r:id="rId9"/>
    <sheet name="900 - 625" sheetId="8" state="visible" r:id="rId10"/>
    <sheet name="900 - 650" sheetId="9" state="visible" r:id="rId11"/>
    <sheet name="1000 - 550" sheetId="10" state="visible" r:id="rId12"/>
    <sheet name="1000 - 575" sheetId="11" state="visible" r:id="rId13"/>
    <sheet name="1000 - 600" sheetId="12" state="visible" r:id="rId14"/>
    <sheet name="1000 - 625" sheetId="13" state="visible" r:id="rId15"/>
    <sheet name="1000 - 650" sheetId="14" state="visible" r:id="rId16"/>
  </sheets>
  <definedNames>
    <definedName function="false" hidden="false" localSheetId="2" name="_xlnm.Print_Area" vbProcedure="false">Estimates!$A$1:$Q$36</definedName>
    <definedName function="false" hidden="false" localSheetId="1" name="_xlnm.Print_Area" vbProcedure="false">Model!$A$1:$V$45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<sst xmlns="http://schemas.openxmlformats.org/spreadsheetml/2006/main" count="268" uniqueCount="137">
  <si>
    <t xml:space="preserve">Tariff:</t>
  </si>
  <si>
    <t xml:space="preserve">Miscellaneous General Service</t>
  </si>
  <si>
    <t xml:space="preserve">Term:</t>
  </si>
  <si>
    <t xml:space="preserve">0 (with 60 day termination notice)</t>
  </si>
  <si>
    <t xml:space="preserve">Monthly Bill:</t>
  </si>
  <si>
    <t xml:space="preserve">Facilities Charge</t>
  </si>
  <si>
    <t xml:space="preserve">Demand Charge</t>
  </si>
  <si>
    <t xml:space="preserve">$3.10 per kva for each billing kva over 10 kva</t>
  </si>
  <si>
    <t xml:space="preserve">Energy Charge</t>
  </si>
  <si>
    <t xml:space="preserve">May-October</t>
  </si>
  <si>
    <t xml:space="preserve">$0.053274 per Kwh for the first 1250 Kwh</t>
  </si>
  <si>
    <t xml:space="preserve">or for 125 Kwh per kva of Billing kva, </t>
  </si>
  <si>
    <t xml:space="preserve">whichever is greater</t>
  </si>
  <si>
    <t xml:space="preserve">or</t>
  </si>
  <si>
    <t xml:space="preserve">November-April</t>
  </si>
  <si>
    <t xml:space="preserve">$0.051587 per Kwh for the first 1250 Kwh</t>
  </si>
  <si>
    <t xml:space="preserve">plus</t>
  </si>
  <si>
    <t xml:space="preserve">$0.32517 per Kwh for the next 1700 Kwh</t>
  </si>
  <si>
    <t xml:space="preserve">or for 170 Kwh per kva of Billing kva, </t>
  </si>
  <si>
    <t xml:space="preserve">$0.005750 per Kwh for all additionally Kwh</t>
  </si>
  <si>
    <t xml:space="preserve">Fuel Charge</t>
  </si>
  <si>
    <t xml:space="preserve">$0.018788 per Kwh</t>
  </si>
  <si>
    <t xml:space="preserve">Minimum Bill</t>
  </si>
  <si>
    <t xml:space="preserve">High Voltage Credit</t>
  </si>
  <si>
    <t xml:space="preserve">$0.000162 per Kwh</t>
  </si>
  <si>
    <t xml:space="preserve">This tariff is not interruptible</t>
  </si>
  <si>
    <t xml:space="preserve">Time of Year</t>
  </si>
  <si>
    <t xml:space="preserve">Average RPM</t>
  </si>
  <si>
    <t xml:space="preserve">November - April</t>
  </si>
  <si>
    <t xml:space="preserve">Current Gas in Place</t>
  </si>
  <si>
    <t xml:space="preserve">Average Suction Pressure</t>
  </si>
  <si>
    <t xml:space="preserve">May - October</t>
  </si>
  <si>
    <t xml:space="preserve">Injection to Date This Month</t>
  </si>
  <si>
    <t xml:space="preserve">Bcf</t>
  </si>
  <si>
    <t xml:space="preserve">Peak Instantaneous Inj This Month</t>
  </si>
  <si>
    <t xml:space="preserve">mmcfd</t>
  </si>
  <si>
    <t xml:space="preserve">Total Injection Tomorrow</t>
  </si>
  <si>
    <t xml:space="preserve">mmcf</t>
  </si>
  <si>
    <t xml:space="preserve">January</t>
  </si>
  <si>
    <t xml:space="preserve">February</t>
  </si>
  <si>
    <t xml:space="preserve">March</t>
  </si>
  <si>
    <t xml:space="preserve">Projected Add Inj (Remainder of Month)</t>
  </si>
  <si>
    <t xml:space="preserve">Actual Billing kva </t>
  </si>
  <si>
    <t xml:space="preserve">Model Billing kva</t>
  </si>
  <si>
    <t xml:space="preserve">Difference</t>
  </si>
  <si>
    <t xml:space="preserve">Projected Peak Instantaneous Inj</t>
  </si>
  <si>
    <t xml:space="preserve"> </t>
  </si>
  <si>
    <t xml:space="preserve">Actual kWhrs</t>
  </si>
  <si>
    <t xml:space="preserve">Model kWhrs</t>
  </si>
  <si>
    <t xml:space="preserve">Monthly Power Cost to Date</t>
  </si>
  <si>
    <t xml:space="preserve">Total Marginal Cost for Tomorrow</t>
  </si>
  <si>
    <t xml:space="preserve">Marginal Cost per mcf</t>
  </si>
  <si>
    <t xml:space="preserve">Projected Monthly Power Bill</t>
  </si>
  <si>
    <t xml:space="preserve">Injection Rate</t>
  </si>
  <si>
    <t xml:space="preserve">Horsepower</t>
  </si>
  <si>
    <t xml:space="preserve">Average cost per mcf</t>
  </si>
  <si>
    <t xml:space="preserve">GIP</t>
  </si>
  <si>
    <t xml:space="preserve">Injection Rate (mmcf)</t>
  </si>
  <si>
    <t xml:space="preserve">mcf/hphr</t>
  </si>
  <si>
    <t xml:space="preserve">hphr/mcf</t>
  </si>
  <si>
    <t xml:space="preserve">GIP Est</t>
  </si>
  <si>
    <t xml:space="preserve">900 RPM</t>
  </si>
  <si>
    <t xml:space="preserve">1000 RPM</t>
  </si>
  <si>
    <t xml:space="preserve">60  -  80 Bcf</t>
  </si>
  <si>
    <t xml:space="preserve">81  -  90 Bcf</t>
  </si>
  <si>
    <t xml:space="preserve">91  -  100 Bcf</t>
  </si>
  <si>
    <t xml:space="preserve">101  -  110 Bcf</t>
  </si>
  <si>
    <t xml:space="preserve">HL&amp;P MGS Tariff</t>
  </si>
  <si>
    <t xml:space="preserve">111  --  117.5 Bcf</t>
  </si>
  <si>
    <t xml:space="preserve">Customer</t>
  </si>
  <si>
    <t xml:space="preserve">per month</t>
  </si>
  <si>
    <t xml:space="preserve">Demand</t>
  </si>
  <si>
    <t xml:space="preserve">per Billing kVA over 10 kVA per month</t>
  </si>
  <si>
    <t xml:space="preserve">Peak Inj</t>
  </si>
  <si>
    <t xml:space="preserve">Implied HP</t>
  </si>
  <si>
    <t xml:space="preserve">Billing kva</t>
  </si>
  <si>
    <t xml:space="preserve">additional kva</t>
  </si>
  <si>
    <t xml:space="preserve">Energy Charges</t>
  </si>
  <si>
    <t xml:space="preserve">Nov-Apr</t>
  </si>
  <si>
    <t xml:space="preserve">May-Oct</t>
  </si>
  <si>
    <t xml:space="preserve">Tier 1</t>
  </si>
  <si>
    <t xml:space="preserve">for first 125 kWh per kVA</t>
  </si>
  <si>
    <t xml:space="preserve">Tier 2</t>
  </si>
  <si>
    <t xml:space="preserve">for next 170 kWh per kVA</t>
  </si>
  <si>
    <t xml:space="preserve">mcf injected</t>
  </si>
  <si>
    <t xml:space="preserve">hphrs used</t>
  </si>
  <si>
    <t xml:space="preserve">kwhs used</t>
  </si>
  <si>
    <t xml:space="preserve">add kwhs</t>
  </si>
  <si>
    <t xml:space="preserve">Tier 3</t>
  </si>
  <si>
    <t xml:space="preserve">for remaining kWh</t>
  </si>
  <si>
    <t xml:space="preserve">Fuel</t>
  </si>
  <si>
    <t xml:space="preserve">per kWh</t>
  </si>
  <si>
    <t xml:space="preserve">PCRF Discount</t>
  </si>
  <si>
    <t xml:space="preserve">Assumed Billing kva to date</t>
  </si>
  <si>
    <t xml:space="preserve">Max Billing kva for month</t>
  </si>
  <si>
    <t xml:space="preserve">KWH's</t>
  </si>
  <si>
    <t xml:space="preserve">KWH per Kva</t>
  </si>
  <si>
    <t xml:space="preserve">Tier 1 Cost</t>
  </si>
  <si>
    <t xml:space="preserve">Tier 2 Cost</t>
  </si>
  <si>
    <t xml:space="preserve">Tier 3 Cost</t>
  </si>
  <si>
    <t xml:space="preserve">Total Energy Cost</t>
  </si>
  <si>
    <t xml:space="preserve">Power Recovery</t>
  </si>
  <si>
    <t xml:space="preserve">Total Variable Cost</t>
  </si>
  <si>
    <t xml:space="preserve">Incremental Demand</t>
  </si>
  <si>
    <t xml:space="preserve">Fac Charge</t>
  </si>
  <si>
    <t xml:space="preserve">Total Fixed</t>
  </si>
  <si>
    <t xml:space="preserve">Fixed + Variable</t>
  </si>
  <si>
    <t xml:space="preserve">Taxes</t>
  </si>
  <si>
    <t xml:space="preserve">TOTAL</t>
  </si>
  <si>
    <t xml:space="preserve">Injection mcf</t>
  </si>
  <si>
    <t xml:space="preserve">Cost per mcf</t>
  </si>
  <si>
    <t xml:space="preserve">Month to Date</t>
  </si>
  <si>
    <t xml:space="preserve">Tomorrow</t>
  </si>
  <si>
    <t xml:space="preserve">Total</t>
  </si>
  <si>
    <t xml:space="preserve">Total Bill Projection</t>
  </si>
  <si>
    <t xml:space="preserve">Ending Gas Day Estimates</t>
  </si>
  <si>
    <t xml:space="preserve">Actual HL&amp;P Billing</t>
  </si>
  <si>
    <t xml:space="preserve">Withdrawal</t>
  </si>
  <si>
    <t xml:space="preserve">Injection</t>
  </si>
  <si>
    <t xml:space="preserve">kwhrs</t>
  </si>
  <si>
    <t xml:space="preserve">Fuel Factor</t>
  </si>
  <si>
    <t xml:space="preserve">PCRF</t>
  </si>
  <si>
    <t xml:space="preserve">High Voltage</t>
  </si>
  <si>
    <t xml:space="preserve">Subtotal</t>
  </si>
  <si>
    <t xml:space="preserve">Tax</t>
  </si>
  <si>
    <t xml:space="preserve">Total Inj</t>
  </si>
  <si>
    <t xml:space="preserve">Max Inj</t>
  </si>
  <si>
    <t xml:space="preserve">Suction</t>
  </si>
  <si>
    <t xml:space="preserve">RPM</t>
  </si>
  <si>
    <t xml:space="preserve">550 PSIG</t>
  </si>
  <si>
    <t xml:space="preserve">575 PSIG</t>
  </si>
  <si>
    <t xml:space="preserve">600 PSIG</t>
  </si>
  <si>
    <t xml:space="preserve">625 PSIG</t>
  </si>
  <si>
    <t xml:space="preserve">650 PSIG</t>
  </si>
  <si>
    <t xml:space="preserve">Discharge Pressure</t>
  </si>
  <si>
    <t xml:space="preserve">Brake Horsepower</t>
  </si>
  <si>
    <t xml:space="preserve">Unit Injection Rate (mcf/d)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</si>
</sst>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\$#,##0.00_);[RED]&quot;($&quot;#,##0.00\)"/>
    <numFmt numFmtId="166" formatCode="\$#,##0.000"/>
    <numFmt numFmtId="167" formatCode="_(* #,##0.00_);_(* \(#,##0.00\);_(* \-??_);_(@_)"/>
    <numFmt numFmtId="168" formatCode="0"/>
    <numFmt numFmtId="169" formatCode="[$-409]mmm\-yy"/>
    <numFmt numFmtId="170" formatCode="#,##0"/>
    <numFmt numFmtId="171" formatCode="[$-409]#,##0_);\(#,##0\)"/>
    <numFmt numFmtId="172" formatCode="0.000"/>
    <numFmt numFmtId="173" formatCode="#,##0.0"/>
    <numFmt numFmtId="174" formatCode="\$#,##0.0000"/>
    <numFmt numFmtId="175" formatCode="\$#,##0"/>
    <numFmt numFmtId="176" formatCode="_(* #,##0_);_(* \(#,##0\);_(* \-??_);_(@_)"/>
    <numFmt numFmtId="177" formatCode="#,##0.0000"/>
    <numFmt numFmtId="178" formatCode="0.00"/>
    <numFmt numFmtId="179" formatCode="#,##0.00"/>
    <numFmt numFmtId="180" formatCode="0.000000"/>
    <numFmt numFmtId="181" formatCode="_(* #,##0.0000_);_(* \(#,##0.0000\);_(* \-??_);_(@_)"/>
    <numFmt numFmtId="182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00"/>
      <name val="Arial"/>
      <family val="2"/>
    </font>
    <font>
      <b val="true"/>
      <sz val="18"/>
      <color rgb="FFFF0000"/>
      <name val="Arial"/>
      <family val="2"/>
    </font>
    <font>
      <b val="true"/>
      <sz val="12"/>
      <color rgb="FF0000FF"/>
      <name val="Arial"/>
      <family val="2"/>
    </font>
    <font>
      <sz val="12"/>
      <color rgb="FF0000FF"/>
      <name val="Arial"/>
      <family val="2"/>
    </font>
    <font>
      <u val="single"/>
      <sz val="10"/>
      <name val="Arial"/>
      <family val="2"/>
    </font>
    <font>
      <sz val="10"/>
      <color rgb="FF99CC00"/>
      <name val="Arial"/>
      <family val="2"/>
    </font>
    <font>
      <b val="true"/>
      <sz val="12"/>
      <color rgb="FF008000"/>
      <name val="Arial"/>
      <family val="2"/>
    </font>
    <font>
      <sz val="12"/>
      <color rgb="FF008000"/>
      <name val="Arial"/>
      <family val="2"/>
    </font>
    <font>
      <b val="true"/>
      <sz val="14"/>
      <name val="Arial"/>
      <family val="2"/>
    </font>
    <font>
      <sz val="10"/>
      <color rgb="FF00800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b val="true"/>
      <sz val="16"/>
      <color rgb="FF000000"/>
      <name val="Arial"/>
      <family val="2"/>
    </font>
    <font>
      <b val="true"/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8" fillId="2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6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8" fillId="2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2" fillId="2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2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4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2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5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5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5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5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5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900 RPM, 550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Curves'!$B$11:$B$70,'Performance Curves'!$B$72:$B$122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Curves'!$E$11:$E$70,'Performance Curves'!$E$72:$E$122</c:f>
              <c:numCache>
                <c:formatCode>_(* #,##0_);_(* \(#,##0\);_(* \-??_);_(@_)</c:formatCode>
                <c:ptCount val="111"/>
                <c:pt idx="0">
                  <c:v>72</c:v>
                </c:pt>
                <c:pt idx="1">
                  <c:v>71.9666666666667</c:v>
                </c:pt>
                <c:pt idx="2">
                  <c:v>71.9333333333333</c:v>
                </c:pt>
                <c:pt idx="3">
                  <c:v>71.9</c:v>
                </c:pt>
                <c:pt idx="4">
                  <c:v>71.8666666666667</c:v>
                </c:pt>
                <c:pt idx="5">
                  <c:v>71.8333333333333</c:v>
                </c:pt>
                <c:pt idx="6">
                  <c:v>71.8</c:v>
                </c:pt>
                <c:pt idx="7">
                  <c:v>71.7666666666667</c:v>
                </c:pt>
                <c:pt idx="8">
                  <c:v>71.7333333333334</c:v>
                </c:pt>
                <c:pt idx="9">
                  <c:v>71.7</c:v>
                </c:pt>
                <c:pt idx="10">
                  <c:v>71.6666666666667</c:v>
                </c:pt>
                <c:pt idx="11">
                  <c:v>71.6333333333334</c:v>
                </c:pt>
                <c:pt idx="12">
                  <c:v>71.6</c:v>
                </c:pt>
                <c:pt idx="13">
                  <c:v>71.5666666666667</c:v>
                </c:pt>
                <c:pt idx="14">
                  <c:v>71.5333333333334</c:v>
                </c:pt>
                <c:pt idx="15">
                  <c:v>71.5</c:v>
                </c:pt>
                <c:pt idx="16">
                  <c:v>71.4666666666667</c:v>
                </c:pt>
                <c:pt idx="17">
                  <c:v>71.4333333333334</c:v>
                </c:pt>
                <c:pt idx="18">
                  <c:v>71.4</c:v>
                </c:pt>
                <c:pt idx="19">
                  <c:v>71.3666666666667</c:v>
                </c:pt>
                <c:pt idx="20">
                  <c:v>71.3333333333334</c:v>
                </c:pt>
                <c:pt idx="21">
                  <c:v>71.3</c:v>
                </c:pt>
                <c:pt idx="22">
                  <c:v>71.2666666666667</c:v>
                </c:pt>
                <c:pt idx="23">
                  <c:v>71.2333333333334</c:v>
                </c:pt>
                <c:pt idx="24">
                  <c:v>71.2000000000001</c:v>
                </c:pt>
                <c:pt idx="25">
                  <c:v>71.1666666666667</c:v>
                </c:pt>
                <c:pt idx="26">
                  <c:v>71.1333333333334</c:v>
                </c:pt>
                <c:pt idx="27">
                  <c:v>71.1000000000001</c:v>
                </c:pt>
                <c:pt idx="28">
                  <c:v>71.0666666666667</c:v>
                </c:pt>
                <c:pt idx="29">
                  <c:v>71.0333333333334</c:v>
                </c:pt>
                <c:pt idx="30">
                  <c:v>71.0000000000001</c:v>
                </c:pt>
                <c:pt idx="31">
                  <c:v>70.9666666666667</c:v>
                </c:pt>
                <c:pt idx="32">
                  <c:v>70.9333333333334</c:v>
                </c:pt>
                <c:pt idx="33">
                  <c:v>70.9000000000001</c:v>
                </c:pt>
                <c:pt idx="34">
                  <c:v>70.8666666666667</c:v>
                </c:pt>
                <c:pt idx="35">
                  <c:v>70.8333333333334</c:v>
                </c:pt>
                <c:pt idx="36">
                  <c:v>70.8000000000001</c:v>
                </c:pt>
                <c:pt idx="37">
                  <c:v>70.7666666666667</c:v>
                </c:pt>
                <c:pt idx="38">
                  <c:v>70.7333333333334</c:v>
                </c:pt>
                <c:pt idx="39">
                  <c:v>70.7000000000001</c:v>
                </c:pt>
                <c:pt idx="40">
                  <c:v>70.6666666666667</c:v>
                </c:pt>
                <c:pt idx="41">
                  <c:v>70.6333333333334</c:v>
                </c:pt>
                <c:pt idx="42">
                  <c:v>70.6000000000001</c:v>
                </c:pt>
                <c:pt idx="43">
                  <c:v>70.5666666666668</c:v>
                </c:pt>
                <c:pt idx="44">
                  <c:v>70.5333333333334</c:v>
                </c:pt>
                <c:pt idx="45">
                  <c:v>70.5000000000001</c:v>
                </c:pt>
                <c:pt idx="46">
                  <c:v>70.4666666666668</c:v>
                </c:pt>
                <c:pt idx="47">
                  <c:v>70.4333333333334</c:v>
                </c:pt>
                <c:pt idx="48">
                  <c:v>70.4000000000001</c:v>
                </c:pt>
                <c:pt idx="49">
                  <c:v>70.3666666666668</c:v>
                </c:pt>
                <c:pt idx="50">
                  <c:v>70.3333333333334</c:v>
                </c:pt>
                <c:pt idx="51">
                  <c:v>70.3000000000001</c:v>
                </c:pt>
                <c:pt idx="52">
                  <c:v>70.2666666666668</c:v>
                </c:pt>
                <c:pt idx="53">
                  <c:v>70.2333333333334</c:v>
                </c:pt>
                <c:pt idx="54">
                  <c:v>70.2000000000001</c:v>
                </c:pt>
                <c:pt idx="55">
                  <c:v>70.1666666666668</c:v>
                </c:pt>
                <c:pt idx="56">
                  <c:v>70.1333333333334</c:v>
                </c:pt>
                <c:pt idx="57">
                  <c:v>70.1000000000001</c:v>
                </c:pt>
                <c:pt idx="58">
                  <c:v>70.0666666666668</c:v>
                </c:pt>
                <c:pt idx="59">
                  <c:v>70.0333333333335</c:v>
                </c:pt>
                <c:pt idx="60">
                  <c:v>67</c:v>
                </c:pt>
                <c:pt idx="61">
                  <c:v>66.96</c:v>
                </c:pt>
                <c:pt idx="62">
                  <c:v>66.92</c:v>
                </c:pt>
                <c:pt idx="63">
                  <c:v>66.88</c:v>
                </c:pt>
                <c:pt idx="64">
                  <c:v>66.84</c:v>
                </c:pt>
                <c:pt idx="65">
                  <c:v>66.8</c:v>
                </c:pt>
                <c:pt idx="66">
                  <c:v>66.76</c:v>
                </c:pt>
                <c:pt idx="67">
                  <c:v>66.72</c:v>
                </c:pt>
                <c:pt idx="68">
                  <c:v>66.68</c:v>
                </c:pt>
                <c:pt idx="69">
                  <c:v>66.6399999999999</c:v>
                </c:pt>
                <c:pt idx="70">
                  <c:v>66.5999999999999</c:v>
                </c:pt>
                <c:pt idx="71">
                  <c:v>66.5599999999999</c:v>
                </c:pt>
                <c:pt idx="72">
                  <c:v>66.5199999999999</c:v>
                </c:pt>
                <c:pt idx="73">
                  <c:v>66.4799999999999</c:v>
                </c:pt>
                <c:pt idx="74">
                  <c:v>66.4399999999999</c:v>
                </c:pt>
                <c:pt idx="75">
                  <c:v>66.3999999999999</c:v>
                </c:pt>
                <c:pt idx="76">
                  <c:v>66.3599999999999</c:v>
                </c:pt>
                <c:pt idx="77">
                  <c:v>66.3199999999999</c:v>
                </c:pt>
                <c:pt idx="78">
                  <c:v>66.2799999999999</c:v>
                </c:pt>
                <c:pt idx="79">
                  <c:v>66.2399999999999</c:v>
                </c:pt>
                <c:pt idx="80">
                  <c:v>66.1999999999999</c:v>
                </c:pt>
                <c:pt idx="81">
                  <c:v>66.1599999999999</c:v>
                </c:pt>
                <c:pt idx="82">
                  <c:v>66.1199999999999</c:v>
                </c:pt>
                <c:pt idx="83">
                  <c:v>66.0799999999999</c:v>
                </c:pt>
                <c:pt idx="84">
                  <c:v>66.0399999999999</c:v>
                </c:pt>
                <c:pt idx="85">
                  <c:v>65.9999999999998</c:v>
                </c:pt>
                <c:pt idx="86">
                  <c:v>65.9599999999998</c:v>
                </c:pt>
                <c:pt idx="87">
                  <c:v>65.9199999999998</c:v>
                </c:pt>
                <c:pt idx="88">
                  <c:v>65.8799999999998</c:v>
                </c:pt>
                <c:pt idx="89">
                  <c:v>65.8399999999998</c:v>
                </c:pt>
                <c:pt idx="90">
                  <c:v>65.7999999999998</c:v>
                </c:pt>
                <c:pt idx="91">
                  <c:v>65.7599999999998</c:v>
                </c:pt>
                <c:pt idx="92">
                  <c:v>65.7199999999998</c:v>
                </c:pt>
                <c:pt idx="93">
                  <c:v>65.6799999999998</c:v>
                </c:pt>
                <c:pt idx="94">
                  <c:v>65.6399999999998</c:v>
                </c:pt>
                <c:pt idx="95">
                  <c:v>65.5999999999998</c:v>
                </c:pt>
                <c:pt idx="96">
                  <c:v>65.5599999999998</c:v>
                </c:pt>
                <c:pt idx="97">
                  <c:v>65.5199999999998</c:v>
                </c:pt>
                <c:pt idx="98">
                  <c:v>65.4799999999998</c:v>
                </c:pt>
                <c:pt idx="99">
                  <c:v>65.4399999999998</c:v>
                </c:pt>
                <c:pt idx="100">
                  <c:v>65.3999999999998</c:v>
                </c:pt>
                <c:pt idx="101">
                  <c:v>65.3599999999997</c:v>
                </c:pt>
                <c:pt idx="102">
                  <c:v>65.3199999999997</c:v>
                </c:pt>
                <c:pt idx="103">
                  <c:v>65.2799999999997</c:v>
                </c:pt>
                <c:pt idx="104">
                  <c:v>65.2399999999997</c:v>
                </c:pt>
                <c:pt idx="105">
                  <c:v>65.1999999999997</c:v>
                </c:pt>
                <c:pt idx="106">
                  <c:v>65.1599999999997</c:v>
                </c:pt>
                <c:pt idx="107">
                  <c:v>65.1199999999997</c:v>
                </c:pt>
                <c:pt idx="108">
                  <c:v>65.0799999999997</c:v>
                </c:pt>
                <c:pt idx="109">
                  <c:v>65.0399999999997</c:v>
                </c:pt>
                <c:pt idx="110">
                  <c:v>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074691"/>
        <c:axId val="91172948"/>
      </c:lineChart>
      <c:lineChart>
        <c:grouping val="standard"/>
        <c:varyColors val="0"/>
        <c:ser>
          <c:idx val="1"/>
          <c:order val="1"/>
          <c:tx>
            <c:strRef>
              <c:f>'Performance Curves'!$D$10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Curves'!$B$11:$B$70,'Performance Curves'!$B$72:$B$122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Curves'!$D$11:$D$70,'Performance Curves'!$D$72:$D$122</c:f>
              <c:numCache>
                <c:formatCode>_(* #,##0_);_(* \(#,##0\);_(* \-??_);_(@_)</c:formatCode>
                <c:ptCount val="111"/>
                <c:pt idx="0">
                  <c:v>3600</c:v>
                </c:pt>
                <c:pt idx="1">
                  <c:v>3620</c:v>
                </c:pt>
                <c:pt idx="2">
                  <c:v>3640</c:v>
                </c:pt>
                <c:pt idx="3">
                  <c:v>3660</c:v>
                </c:pt>
                <c:pt idx="4">
                  <c:v>3680</c:v>
                </c:pt>
                <c:pt idx="5">
                  <c:v>3700</c:v>
                </c:pt>
                <c:pt idx="6">
                  <c:v>3720</c:v>
                </c:pt>
                <c:pt idx="7">
                  <c:v>3740</c:v>
                </c:pt>
                <c:pt idx="8">
                  <c:v>3760</c:v>
                </c:pt>
                <c:pt idx="9">
                  <c:v>3780</c:v>
                </c:pt>
                <c:pt idx="10">
                  <c:v>3800</c:v>
                </c:pt>
                <c:pt idx="11">
                  <c:v>3820</c:v>
                </c:pt>
                <c:pt idx="12">
                  <c:v>3840</c:v>
                </c:pt>
                <c:pt idx="13">
                  <c:v>3860</c:v>
                </c:pt>
                <c:pt idx="14">
                  <c:v>3880</c:v>
                </c:pt>
                <c:pt idx="15">
                  <c:v>3900</c:v>
                </c:pt>
                <c:pt idx="16">
                  <c:v>3920</c:v>
                </c:pt>
                <c:pt idx="17">
                  <c:v>3940</c:v>
                </c:pt>
                <c:pt idx="18">
                  <c:v>3960</c:v>
                </c:pt>
                <c:pt idx="19">
                  <c:v>3980</c:v>
                </c:pt>
                <c:pt idx="20">
                  <c:v>4000</c:v>
                </c:pt>
                <c:pt idx="21">
                  <c:v>4020</c:v>
                </c:pt>
                <c:pt idx="22">
                  <c:v>4040</c:v>
                </c:pt>
                <c:pt idx="23">
                  <c:v>4060</c:v>
                </c:pt>
                <c:pt idx="24">
                  <c:v>4080</c:v>
                </c:pt>
                <c:pt idx="25">
                  <c:v>4100</c:v>
                </c:pt>
                <c:pt idx="26">
                  <c:v>4120</c:v>
                </c:pt>
                <c:pt idx="27">
                  <c:v>4140</c:v>
                </c:pt>
                <c:pt idx="28">
                  <c:v>4160</c:v>
                </c:pt>
                <c:pt idx="29">
                  <c:v>4180</c:v>
                </c:pt>
                <c:pt idx="30">
                  <c:v>4200</c:v>
                </c:pt>
                <c:pt idx="31">
                  <c:v>4220</c:v>
                </c:pt>
                <c:pt idx="32">
                  <c:v>4240</c:v>
                </c:pt>
                <c:pt idx="33">
                  <c:v>4260</c:v>
                </c:pt>
                <c:pt idx="34">
                  <c:v>4280</c:v>
                </c:pt>
                <c:pt idx="35">
                  <c:v>4300</c:v>
                </c:pt>
                <c:pt idx="36">
                  <c:v>4320</c:v>
                </c:pt>
                <c:pt idx="37">
                  <c:v>4340</c:v>
                </c:pt>
                <c:pt idx="38">
                  <c:v>4360</c:v>
                </c:pt>
                <c:pt idx="39">
                  <c:v>4380</c:v>
                </c:pt>
                <c:pt idx="40">
                  <c:v>4400</c:v>
                </c:pt>
                <c:pt idx="41">
                  <c:v>4420</c:v>
                </c:pt>
                <c:pt idx="42">
                  <c:v>4440</c:v>
                </c:pt>
                <c:pt idx="43">
                  <c:v>4460</c:v>
                </c:pt>
                <c:pt idx="44">
                  <c:v>4480</c:v>
                </c:pt>
                <c:pt idx="45">
                  <c:v>4500</c:v>
                </c:pt>
                <c:pt idx="46">
                  <c:v>4520</c:v>
                </c:pt>
                <c:pt idx="47">
                  <c:v>4540</c:v>
                </c:pt>
                <c:pt idx="48">
                  <c:v>4560</c:v>
                </c:pt>
                <c:pt idx="49">
                  <c:v>4580</c:v>
                </c:pt>
                <c:pt idx="50">
                  <c:v>4600</c:v>
                </c:pt>
                <c:pt idx="51">
                  <c:v>4620</c:v>
                </c:pt>
                <c:pt idx="52">
                  <c:v>4640</c:v>
                </c:pt>
                <c:pt idx="53">
                  <c:v>4660</c:v>
                </c:pt>
                <c:pt idx="54">
                  <c:v>4680</c:v>
                </c:pt>
                <c:pt idx="55">
                  <c:v>4700</c:v>
                </c:pt>
                <c:pt idx="56">
                  <c:v>4720</c:v>
                </c:pt>
                <c:pt idx="57">
                  <c:v>4740</c:v>
                </c:pt>
                <c:pt idx="58">
                  <c:v>4760</c:v>
                </c:pt>
                <c:pt idx="59">
                  <c:v>4780</c:v>
                </c:pt>
                <c:pt idx="60">
                  <c:v>4600</c:v>
                </c:pt>
                <c:pt idx="61">
                  <c:v>4614</c:v>
                </c:pt>
                <c:pt idx="62">
                  <c:v>4628</c:v>
                </c:pt>
                <c:pt idx="63">
                  <c:v>4642</c:v>
                </c:pt>
                <c:pt idx="64">
                  <c:v>4656</c:v>
                </c:pt>
                <c:pt idx="65">
                  <c:v>4670</c:v>
                </c:pt>
                <c:pt idx="66">
                  <c:v>4684</c:v>
                </c:pt>
                <c:pt idx="67">
                  <c:v>4698</c:v>
                </c:pt>
                <c:pt idx="68">
                  <c:v>4712</c:v>
                </c:pt>
                <c:pt idx="69">
                  <c:v>4726</c:v>
                </c:pt>
                <c:pt idx="70">
                  <c:v>4740</c:v>
                </c:pt>
                <c:pt idx="71">
                  <c:v>4754</c:v>
                </c:pt>
                <c:pt idx="72">
                  <c:v>4768</c:v>
                </c:pt>
                <c:pt idx="73">
                  <c:v>4782</c:v>
                </c:pt>
                <c:pt idx="74">
                  <c:v>4796</c:v>
                </c:pt>
                <c:pt idx="75">
                  <c:v>4810</c:v>
                </c:pt>
                <c:pt idx="76">
                  <c:v>4824</c:v>
                </c:pt>
                <c:pt idx="77">
                  <c:v>4838</c:v>
                </c:pt>
                <c:pt idx="78">
                  <c:v>4852</c:v>
                </c:pt>
                <c:pt idx="79">
                  <c:v>4866</c:v>
                </c:pt>
                <c:pt idx="80">
                  <c:v>4880</c:v>
                </c:pt>
                <c:pt idx="81">
                  <c:v>4894</c:v>
                </c:pt>
                <c:pt idx="82">
                  <c:v>4908</c:v>
                </c:pt>
                <c:pt idx="83">
                  <c:v>4922</c:v>
                </c:pt>
                <c:pt idx="84">
                  <c:v>4936</c:v>
                </c:pt>
                <c:pt idx="85">
                  <c:v>4950</c:v>
                </c:pt>
                <c:pt idx="86">
                  <c:v>4964</c:v>
                </c:pt>
                <c:pt idx="87">
                  <c:v>4978</c:v>
                </c:pt>
                <c:pt idx="88">
                  <c:v>4992</c:v>
                </c:pt>
                <c:pt idx="89">
                  <c:v>5006</c:v>
                </c:pt>
                <c:pt idx="90">
                  <c:v>5020</c:v>
                </c:pt>
                <c:pt idx="91">
                  <c:v>5034</c:v>
                </c:pt>
                <c:pt idx="92">
                  <c:v>5048</c:v>
                </c:pt>
                <c:pt idx="93">
                  <c:v>5062</c:v>
                </c:pt>
                <c:pt idx="94">
                  <c:v>5076</c:v>
                </c:pt>
                <c:pt idx="95">
                  <c:v>5090</c:v>
                </c:pt>
                <c:pt idx="96">
                  <c:v>5104</c:v>
                </c:pt>
                <c:pt idx="97">
                  <c:v>5118</c:v>
                </c:pt>
                <c:pt idx="98">
                  <c:v>5132</c:v>
                </c:pt>
                <c:pt idx="99">
                  <c:v>5146</c:v>
                </c:pt>
                <c:pt idx="100">
                  <c:v>5160</c:v>
                </c:pt>
                <c:pt idx="101">
                  <c:v>5174</c:v>
                </c:pt>
                <c:pt idx="102">
                  <c:v>5188</c:v>
                </c:pt>
                <c:pt idx="103">
                  <c:v>5202</c:v>
                </c:pt>
                <c:pt idx="104">
                  <c:v>5216</c:v>
                </c:pt>
                <c:pt idx="105">
                  <c:v>5230</c:v>
                </c:pt>
                <c:pt idx="106">
                  <c:v>5244</c:v>
                </c:pt>
                <c:pt idx="107">
                  <c:v>5258</c:v>
                </c:pt>
                <c:pt idx="108">
                  <c:v>5272</c:v>
                </c:pt>
                <c:pt idx="109">
                  <c:v>5286</c:v>
                </c:pt>
                <c:pt idx="110">
                  <c:v>5300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179021"/>
        <c:axId val="20202510"/>
      </c:lineChart>
      <c:catAx>
        <c:axId val="8207469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72948"/>
        <c:crossesAt val="0"/>
        <c:auto val="1"/>
        <c:lblAlgn val="ctr"/>
        <c:lblOffset val="100"/>
        <c:noMultiLvlLbl val="0"/>
      </c:catAx>
      <c:valAx>
        <c:axId val="91172948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74691"/>
        <c:crossesAt val="5"/>
        <c:crossBetween val="midCat"/>
      </c:valAx>
      <c:catAx>
        <c:axId val="3217902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02510"/>
        <c:auto val="1"/>
        <c:lblAlgn val="ctr"/>
        <c:lblOffset val="100"/>
        <c:noMultiLvlLbl val="0"/>
      </c:catAx>
      <c:valAx>
        <c:axId val="20202510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79021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1000 RPM, 650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Curves'!$AU$11:$AU$20,'Performance Curves'!$AU$22:$AU$71,'Performance Curves'!$AU$73:$AU$123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Curves'!$AX$11:$AX$20,'Performance Curves'!$AX$22:$AX$71,'Performance Curves'!$AX$73:$AX$123</c:f>
              <c:numCache>
                <c:formatCode>_(* #,##0_);_(* \(#,##0\);_(* \-??_);_(@_)</c:formatCode>
                <c:ptCount val="111"/>
                <c:pt idx="0">
                  <c:v>94</c:v>
                </c:pt>
                <c:pt idx="1">
                  <c:v>93.9</c:v>
                </c:pt>
                <c:pt idx="2">
                  <c:v>93.8</c:v>
                </c:pt>
                <c:pt idx="3">
                  <c:v>93.7</c:v>
                </c:pt>
                <c:pt idx="4">
                  <c:v>93.6</c:v>
                </c:pt>
                <c:pt idx="5">
                  <c:v>93.5</c:v>
                </c:pt>
                <c:pt idx="6">
                  <c:v>93.4</c:v>
                </c:pt>
                <c:pt idx="7">
                  <c:v>93.3</c:v>
                </c:pt>
                <c:pt idx="8">
                  <c:v>93.2000000000001</c:v>
                </c:pt>
                <c:pt idx="9">
                  <c:v>93.1000000000001</c:v>
                </c:pt>
                <c:pt idx="10">
                  <c:v>89</c:v>
                </c:pt>
                <c:pt idx="11">
                  <c:v>88.96</c:v>
                </c:pt>
                <c:pt idx="12">
                  <c:v>88.92</c:v>
                </c:pt>
                <c:pt idx="13">
                  <c:v>88.88</c:v>
                </c:pt>
                <c:pt idx="14">
                  <c:v>88.84</c:v>
                </c:pt>
                <c:pt idx="15">
                  <c:v>88.8</c:v>
                </c:pt>
                <c:pt idx="16">
                  <c:v>88.76</c:v>
                </c:pt>
                <c:pt idx="17">
                  <c:v>88.72</c:v>
                </c:pt>
                <c:pt idx="18">
                  <c:v>88.68</c:v>
                </c:pt>
                <c:pt idx="19">
                  <c:v>88.6399999999999</c:v>
                </c:pt>
                <c:pt idx="20">
                  <c:v>88.5999999999999</c:v>
                </c:pt>
                <c:pt idx="21">
                  <c:v>88.5599999999999</c:v>
                </c:pt>
                <c:pt idx="22">
                  <c:v>88.5199999999999</c:v>
                </c:pt>
                <c:pt idx="23">
                  <c:v>88.4799999999999</c:v>
                </c:pt>
                <c:pt idx="24">
                  <c:v>88.4399999999999</c:v>
                </c:pt>
                <c:pt idx="25">
                  <c:v>88.3999999999999</c:v>
                </c:pt>
                <c:pt idx="26">
                  <c:v>88.3599999999999</c:v>
                </c:pt>
                <c:pt idx="27">
                  <c:v>88.3199999999999</c:v>
                </c:pt>
                <c:pt idx="28">
                  <c:v>88.2799999999999</c:v>
                </c:pt>
                <c:pt idx="29">
                  <c:v>88.2399999999999</c:v>
                </c:pt>
                <c:pt idx="30">
                  <c:v>88.1999999999999</c:v>
                </c:pt>
                <c:pt idx="31">
                  <c:v>88.1599999999999</c:v>
                </c:pt>
                <c:pt idx="32">
                  <c:v>88.1199999999999</c:v>
                </c:pt>
                <c:pt idx="33">
                  <c:v>88.0799999999999</c:v>
                </c:pt>
                <c:pt idx="34">
                  <c:v>88.0399999999999</c:v>
                </c:pt>
                <c:pt idx="35">
                  <c:v>87.9999999999998</c:v>
                </c:pt>
                <c:pt idx="36">
                  <c:v>87.9599999999998</c:v>
                </c:pt>
                <c:pt idx="37">
                  <c:v>87.9199999999998</c:v>
                </c:pt>
                <c:pt idx="38">
                  <c:v>87.8799999999998</c:v>
                </c:pt>
                <c:pt idx="39">
                  <c:v>87.8399999999998</c:v>
                </c:pt>
                <c:pt idx="40">
                  <c:v>87.7999999999998</c:v>
                </c:pt>
                <c:pt idx="41">
                  <c:v>87.7599999999998</c:v>
                </c:pt>
                <c:pt idx="42">
                  <c:v>87.7199999999998</c:v>
                </c:pt>
                <c:pt idx="43">
                  <c:v>87.6799999999998</c:v>
                </c:pt>
                <c:pt idx="44">
                  <c:v>87.6399999999998</c:v>
                </c:pt>
                <c:pt idx="45">
                  <c:v>87.5999999999998</c:v>
                </c:pt>
                <c:pt idx="46">
                  <c:v>87.5599999999998</c:v>
                </c:pt>
                <c:pt idx="47">
                  <c:v>87.5199999999998</c:v>
                </c:pt>
                <c:pt idx="48">
                  <c:v>87.4799999999998</c:v>
                </c:pt>
                <c:pt idx="49">
                  <c:v>87.4399999999998</c:v>
                </c:pt>
                <c:pt idx="50">
                  <c:v>87.3999999999998</c:v>
                </c:pt>
                <c:pt idx="51">
                  <c:v>87.3599999999997</c:v>
                </c:pt>
                <c:pt idx="52">
                  <c:v>87.3199999999997</c:v>
                </c:pt>
                <c:pt idx="53">
                  <c:v>87.2799999999997</c:v>
                </c:pt>
                <c:pt idx="54">
                  <c:v>87.2399999999997</c:v>
                </c:pt>
                <c:pt idx="55">
                  <c:v>87.1999999999997</c:v>
                </c:pt>
                <c:pt idx="56">
                  <c:v>87.1599999999997</c:v>
                </c:pt>
                <c:pt idx="57">
                  <c:v>87.1199999999997</c:v>
                </c:pt>
                <c:pt idx="58">
                  <c:v>87.0799999999997</c:v>
                </c:pt>
                <c:pt idx="59">
                  <c:v>87.0399999999997</c:v>
                </c:pt>
                <c:pt idx="60">
                  <c:v>84</c:v>
                </c:pt>
                <c:pt idx="61">
                  <c:v>83.94</c:v>
                </c:pt>
                <c:pt idx="62">
                  <c:v>83.88</c:v>
                </c:pt>
                <c:pt idx="63">
                  <c:v>83.82</c:v>
                </c:pt>
                <c:pt idx="64">
                  <c:v>83.76</c:v>
                </c:pt>
                <c:pt idx="65">
                  <c:v>83.7</c:v>
                </c:pt>
                <c:pt idx="66">
                  <c:v>83.64</c:v>
                </c:pt>
                <c:pt idx="67">
                  <c:v>83.58</c:v>
                </c:pt>
                <c:pt idx="68">
                  <c:v>83.52</c:v>
                </c:pt>
                <c:pt idx="69">
                  <c:v>83.46</c:v>
                </c:pt>
                <c:pt idx="70">
                  <c:v>83.4</c:v>
                </c:pt>
                <c:pt idx="71">
                  <c:v>83.34</c:v>
                </c:pt>
                <c:pt idx="72">
                  <c:v>83.28</c:v>
                </c:pt>
                <c:pt idx="73">
                  <c:v>83.22</c:v>
                </c:pt>
                <c:pt idx="74">
                  <c:v>83.16</c:v>
                </c:pt>
                <c:pt idx="75">
                  <c:v>83.1</c:v>
                </c:pt>
                <c:pt idx="76">
                  <c:v>83.04</c:v>
                </c:pt>
                <c:pt idx="77">
                  <c:v>82.98</c:v>
                </c:pt>
                <c:pt idx="78">
                  <c:v>82.92</c:v>
                </c:pt>
                <c:pt idx="79">
                  <c:v>82.86</c:v>
                </c:pt>
                <c:pt idx="80">
                  <c:v>82.8</c:v>
                </c:pt>
                <c:pt idx="81">
                  <c:v>82.74</c:v>
                </c:pt>
                <c:pt idx="82">
                  <c:v>82.68</c:v>
                </c:pt>
                <c:pt idx="83">
                  <c:v>82.62</c:v>
                </c:pt>
                <c:pt idx="84">
                  <c:v>82.56</c:v>
                </c:pt>
                <c:pt idx="85">
                  <c:v>82.4999999999999</c:v>
                </c:pt>
                <c:pt idx="86">
                  <c:v>82.4399999999999</c:v>
                </c:pt>
                <c:pt idx="87">
                  <c:v>82.3799999999999</c:v>
                </c:pt>
                <c:pt idx="88">
                  <c:v>82.3199999999999</c:v>
                </c:pt>
                <c:pt idx="89">
                  <c:v>82.2599999999999</c:v>
                </c:pt>
                <c:pt idx="90">
                  <c:v>82.1999999999999</c:v>
                </c:pt>
                <c:pt idx="91">
                  <c:v>82.1399999999999</c:v>
                </c:pt>
                <c:pt idx="92">
                  <c:v>82.0799999999999</c:v>
                </c:pt>
                <c:pt idx="93">
                  <c:v>82.0199999999999</c:v>
                </c:pt>
                <c:pt idx="94">
                  <c:v>81.9599999999999</c:v>
                </c:pt>
                <c:pt idx="95">
                  <c:v>81.8999999999999</c:v>
                </c:pt>
                <c:pt idx="96">
                  <c:v>81.8399999999999</c:v>
                </c:pt>
                <c:pt idx="97">
                  <c:v>81.7799999999999</c:v>
                </c:pt>
                <c:pt idx="98">
                  <c:v>81.7199999999999</c:v>
                </c:pt>
                <c:pt idx="99">
                  <c:v>81.6599999999999</c:v>
                </c:pt>
                <c:pt idx="100">
                  <c:v>81.5999999999999</c:v>
                </c:pt>
                <c:pt idx="101">
                  <c:v>81.5399999999999</c:v>
                </c:pt>
                <c:pt idx="102">
                  <c:v>81.4799999999999</c:v>
                </c:pt>
                <c:pt idx="103">
                  <c:v>81.4199999999999</c:v>
                </c:pt>
                <c:pt idx="104">
                  <c:v>81.3599999999999</c:v>
                </c:pt>
                <c:pt idx="105">
                  <c:v>81.2999999999999</c:v>
                </c:pt>
                <c:pt idx="106">
                  <c:v>81.2399999999999</c:v>
                </c:pt>
                <c:pt idx="107">
                  <c:v>81.1799999999999</c:v>
                </c:pt>
                <c:pt idx="108">
                  <c:v>81.1199999999999</c:v>
                </c:pt>
                <c:pt idx="109">
                  <c:v>81.0599999999999</c:v>
                </c:pt>
                <c:pt idx="110">
                  <c:v>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500286"/>
        <c:axId val="64231697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Curves'!$AU$11:$AU$20,'Performance Curves'!$AU$22:$AU$71,'Performance Curves'!$AU$73:$AU$123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Curves'!$AW$11:$AW$20,'Performance Curves'!$AW$22:$AW$71,'Performance Curves'!$AW$73:$AW$123</c:f>
              <c:numCache>
                <c:formatCode>General</c:formatCode>
                <c:ptCount val="111"/>
                <c:pt idx="0">
                  <c:v>4000</c:v>
                </c:pt>
                <c:pt idx="1">
                  <c:v>4030</c:v>
                </c:pt>
                <c:pt idx="2">
                  <c:v>4060</c:v>
                </c:pt>
                <c:pt idx="3">
                  <c:v>4090</c:v>
                </c:pt>
                <c:pt idx="4">
                  <c:v>4120</c:v>
                </c:pt>
                <c:pt idx="5">
                  <c:v>4150</c:v>
                </c:pt>
                <c:pt idx="6">
                  <c:v>4180</c:v>
                </c:pt>
                <c:pt idx="7">
                  <c:v>4210</c:v>
                </c:pt>
                <c:pt idx="8">
                  <c:v>4240</c:v>
                </c:pt>
                <c:pt idx="9">
                  <c:v>4270</c:v>
                </c:pt>
                <c:pt idx="10">
                  <c:v>4100</c:v>
                </c:pt>
                <c:pt idx="11">
                  <c:v>4126</c:v>
                </c:pt>
                <c:pt idx="12">
                  <c:v>4152</c:v>
                </c:pt>
                <c:pt idx="13">
                  <c:v>4178</c:v>
                </c:pt>
                <c:pt idx="14">
                  <c:v>4204</c:v>
                </c:pt>
                <c:pt idx="15">
                  <c:v>4230</c:v>
                </c:pt>
                <c:pt idx="16">
                  <c:v>4256</c:v>
                </c:pt>
                <c:pt idx="17">
                  <c:v>4282</c:v>
                </c:pt>
                <c:pt idx="18">
                  <c:v>4308</c:v>
                </c:pt>
                <c:pt idx="19">
                  <c:v>4334</c:v>
                </c:pt>
                <c:pt idx="20">
                  <c:v>4360</c:v>
                </c:pt>
                <c:pt idx="21">
                  <c:v>4386</c:v>
                </c:pt>
                <c:pt idx="22">
                  <c:v>4412</c:v>
                </c:pt>
                <c:pt idx="23">
                  <c:v>4438</c:v>
                </c:pt>
                <c:pt idx="24">
                  <c:v>4464</c:v>
                </c:pt>
                <c:pt idx="25">
                  <c:v>4490</c:v>
                </c:pt>
                <c:pt idx="26">
                  <c:v>4516</c:v>
                </c:pt>
                <c:pt idx="27">
                  <c:v>4542</c:v>
                </c:pt>
                <c:pt idx="28">
                  <c:v>4568</c:v>
                </c:pt>
                <c:pt idx="29">
                  <c:v>4594</c:v>
                </c:pt>
                <c:pt idx="30">
                  <c:v>4620</c:v>
                </c:pt>
                <c:pt idx="31">
                  <c:v>4646</c:v>
                </c:pt>
                <c:pt idx="32">
                  <c:v>4672</c:v>
                </c:pt>
                <c:pt idx="33">
                  <c:v>4698</c:v>
                </c:pt>
                <c:pt idx="34">
                  <c:v>4724</c:v>
                </c:pt>
                <c:pt idx="35">
                  <c:v>4750</c:v>
                </c:pt>
                <c:pt idx="36">
                  <c:v>4776</c:v>
                </c:pt>
                <c:pt idx="37">
                  <c:v>4802</c:v>
                </c:pt>
                <c:pt idx="38">
                  <c:v>4828</c:v>
                </c:pt>
                <c:pt idx="39">
                  <c:v>4854</c:v>
                </c:pt>
                <c:pt idx="40">
                  <c:v>4880</c:v>
                </c:pt>
                <c:pt idx="41">
                  <c:v>4906</c:v>
                </c:pt>
                <c:pt idx="42">
                  <c:v>4932</c:v>
                </c:pt>
                <c:pt idx="43">
                  <c:v>4958</c:v>
                </c:pt>
                <c:pt idx="44">
                  <c:v>4984</c:v>
                </c:pt>
                <c:pt idx="45">
                  <c:v>5010</c:v>
                </c:pt>
                <c:pt idx="46">
                  <c:v>5036</c:v>
                </c:pt>
                <c:pt idx="47">
                  <c:v>5062</c:v>
                </c:pt>
                <c:pt idx="48">
                  <c:v>5088</c:v>
                </c:pt>
                <c:pt idx="49">
                  <c:v>5114</c:v>
                </c:pt>
                <c:pt idx="50">
                  <c:v>5140</c:v>
                </c:pt>
                <c:pt idx="51">
                  <c:v>5166</c:v>
                </c:pt>
                <c:pt idx="52">
                  <c:v>5192</c:v>
                </c:pt>
                <c:pt idx="53">
                  <c:v>5218</c:v>
                </c:pt>
                <c:pt idx="54">
                  <c:v>5244</c:v>
                </c:pt>
                <c:pt idx="55">
                  <c:v>5270</c:v>
                </c:pt>
                <c:pt idx="56">
                  <c:v>5296</c:v>
                </c:pt>
                <c:pt idx="57">
                  <c:v>5322</c:v>
                </c:pt>
                <c:pt idx="58">
                  <c:v>5348</c:v>
                </c:pt>
                <c:pt idx="59">
                  <c:v>5374</c:v>
                </c:pt>
                <c:pt idx="60">
                  <c:v>5200</c:v>
                </c:pt>
                <c:pt idx="61">
                  <c:v>5216</c:v>
                </c:pt>
                <c:pt idx="62">
                  <c:v>5232</c:v>
                </c:pt>
                <c:pt idx="63">
                  <c:v>5248</c:v>
                </c:pt>
                <c:pt idx="64">
                  <c:v>5264</c:v>
                </c:pt>
                <c:pt idx="65">
                  <c:v>5280</c:v>
                </c:pt>
                <c:pt idx="66">
                  <c:v>5296</c:v>
                </c:pt>
                <c:pt idx="67">
                  <c:v>5312</c:v>
                </c:pt>
                <c:pt idx="68">
                  <c:v>5328</c:v>
                </c:pt>
                <c:pt idx="69">
                  <c:v>5344</c:v>
                </c:pt>
                <c:pt idx="70">
                  <c:v>5360</c:v>
                </c:pt>
                <c:pt idx="71">
                  <c:v>5376</c:v>
                </c:pt>
                <c:pt idx="72">
                  <c:v>5392</c:v>
                </c:pt>
                <c:pt idx="73">
                  <c:v>5408</c:v>
                </c:pt>
                <c:pt idx="74">
                  <c:v>5424</c:v>
                </c:pt>
                <c:pt idx="75">
                  <c:v>5440</c:v>
                </c:pt>
                <c:pt idx="76">
                  <c:v>5456</c:v>
                </c:pt>
                <c:pt idx="77">
                  <c:v>5472</c:v>
                </c:pt>
                <c:pt idx="78">
                  <c:v>5488</c:v>
                </c:pt>
                <c:pt idx="79">
                  <c:v>5504</c:v>
                </c:pt>
                <c:pt idx="80">
                  <c:v>5520</c:v>
                </c:pt>
                <c:pt idx="81">
                  <c:v>5536</c:v>
                </c:pt>
                <c:pt idx="82">
                  <c:v>5552</c:v>
                </c:pt>
                <c:pt idx="83">
                  <c:v>5568</c:v>
                </c:pt>
                <c:pt idx="84">
                  <c:v>5584</c:v>
                </c:pt>
                <c:pt idx="85">
                  <c:v>5600</c:v>
                </c:pt>
                <c:pt idx="86">
                  <c:v>5616</c:v>
                </c:pt>
                <c:pt idx="87">
                  <c:v>5632</c:v>
                </c:pt>
                <c:pt idx="88">
                  <c:v>5648</c:v>
                </c:pt>
                <c:pt idx="89">
                  <c:v>5664</c:v>
                </c:pt>
                <c:pt idx="90">
                  <c:v>5680</c:v>
                </c:pt>
                <c:pt idx="91">
                  <c:v>5696</c:v>
                </c:pt>
                <c:pt idx="92">
                  <c:v>5712</c:v>
                </c:pt>
                <c:pt idx="93">
                  <c:v>5728</c:v>
                </c:pt>
                <c:pt idx="94">
                  <c:v>5744</c:v>
                </c:pt>
                <c:pt idx="95">
                  <c:v>5760</c:v>
                </c:pt>
                <c:pt idx="96">
                  <c:v>5776</c:v>
                </c:pt>
                <c:pt idx="97">
                  <c:v>5792</c:v>
                </c:pt>
                <c:pt idx="98">
                  <c:v>5808</c:v>
                </c:pt>
                <c:pt idx="99">
                  <c:v>5824</c:v>
                </c:pt>
                <c:pt idx="100">
                  <c:v>5840</c:v>
                </c:pt>
                <c:pt idx="101">
                  <c:v>5856</c:v>
                </c:pt>
                <c:pt idx="102">
                  <c:v>5872</c:v>
                </c:pt>
                <c:pt idx="103">
                  <c:v>5888</c:v>
                </c:pt>
                <c:pt idx="104">
                  <c:v>5904</c:v>
                </c:pt>
                <c:pt idx="105">
                  <c:v>5920</c:v>
                </c:pt>
                <c:pt idx="106">
                  <c:v>5936</c:v>
                </c:pt>
                <c:pt idx="107">
                  <c:v>5952</c:v>
                </c:pt>
                <c:pt idx="108">
                  <c:v>5968</c:v>
                </c:pt>
                <c:pt idx="109">
                  <c:v>5984</c:v>
                </c:pt>
                <c:pt idx="110">
                  <c:v>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912025"/>
        <c:axId val="78063105"/>
      </c:lineChart>
      <c:catAx>
        <c:axId val="4350028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31697"/>
        <c:crossesAt val="0"/>
        <c:auto val="1"/>
        <c:lblAlgn val="ctr"/>
        <c:lblOffset val="100"/>
        <c:noMultiLvlLbl val="0"/>
      </c:catAx>
      <c:valAx>
        <c:axId val="64231697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00286"/>
        <c:crossesAt val="5"/>
        <c:crossBetween val="midCat"/>
      </c:valAx>
      <c:catAx>
        <c:axId val="9391202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063105"/>
        <c:auto val="1"/>
        <c:lblAlgn val="ctr"/>
        <c:lblOffset val="100"/>
        <c:noMultiLvlLbl val="0"/>
      </c:catAx>
      <c:valAx>
        <c:axId val="78063105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1202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900 RPM, 575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Curves'!$G$11:$G$50,'Performance Curves'!$G$52:$G$122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Curves'!$J$11:$J$50,'Performance Curves'!$J$52:$J$122</c:f>
              <c:numCache>
                <c:formatCode>_(* #,##0_);_(* \(#,##0\);_(* \-??_);_(@_)</c:formatCode>
                <c:ptCount val="111"/>
                <c:pt idx="0">
                  <c:v>76</c:v>
                </c:pt>
                <c:pt idx="1">
                  <c:v>75.975</c:v>
                </c:pt>
                <c:pt idx="2">
                  <c:v>75.95</c:v>
                </c:pt>
                <c:pt idx="3">
                  <c:v>75.925</c:v>
                </c:pt>
                <c:pt idx="4">
                  <c:v>75.9</c:v>
                </c:pt>
                <c:pt idx="5">
                  <c:v>75.875</c:v>
                </c:pt>
                <c:pt idx="6">
                  <c:v>75.85</c:v>
                </c:pt>
                <c:pt idx="7">
                  <c:v>75.825</c:v>
                </c:pt>
                <c:pt idx="8">
                  <c:v>75.8</c:v>
                </c:pt>
                <c:pt idx="9">
                  <c:v>75.775</c:v>
                </c:pt>
                <c:pt idx="10">
                  <c:v>75.7499999999999</c:v>
                </c:pt>
                <c:pt idx="11">
                  <c:v>75.7249999999999</c:v>
                </c:pt>
                <c:pt idx="12">
                  <c:v>75.6999999999999</c:v>
                </c:pt>
                <c:pt idx="13">
                  <c:v>75.6749999999999</c:v>
                </c:pt>
                <c:pt idx="14">
                  <c:v>75.6499999999999</c:v>
                </c:pt>
                <c:pt idx="15">
                  <c:v>75.6249999999999</c:v>
                </c:pt>
                <c:pt idx="16">
                  <c:v>75.5999999999999</c:v>
                </c:pt>
                <c:pt idx="17">
                  <c:v>75.5749999999999</c:v>
                </c:pt>
                <c:pt idx="18">
                  <c:v>75.5499999999999</c:v>
                </c:pt>
                <c:pt idx="19">
                  <c:v>75.5249999999999</c:v>
                </c:pt>
                <c:pt idx="20">
                  <c:v>75.4999999999999</c:v>
                </c:pt>
                <c:pt idx="21">
                  <c:v>75.4749999999999</c:v>
                </c:pt>
                <c:pt idx="22">
                  <c:v>75.4499999999999</c:v>
                </c:pt>
                <c:pt idx="23">
                  <c:v>75.4249999999999</c:v>
                </c:pt>
                <c:pt idx="24">
                  <c:v>75.3999999999999</c:v>
                </c:pt>
                <c:pt idx="25">
                  <c:v>75.3749999999999</c:v>
                </c:pt>
                <c:pt idx="26">
                  <c:v>75.3499999999999</c:v>
                </c:pt>
                <c:pt idx="27">
                  <c:v>75.3249999999999</c:v>
                </c:pt>
                <c:pt idx="28">
                  <c:v>75.2999999999998</c:v>
                </c:pt>
                <c:pt idx="29">
                  <c:v>75.2749999999998</c:v>
                </c:pt>
                <c:pt idx="30">
                  <c:v>75.2499999999998</c:v>
                </c:pt>
                <c:pt idx="31">
                  <c:v>75.2249999999998</c:v>
                </c:pt>
                <c:pt idx="32">
                  <c:v>75.1999999999998</c:v>
                </c:pt>
                <c:pt idx="33">
                  <c:v>75.1749999999998</c:v>
                </c:pt>
                <c:pt idx="34">
                  <c:v>75.1499999999998</c:v>
                </c:pt>
                <c:pt idx="35">
                  <c:v>75.1249999999998</c:v>
                </c:pt>
                <c:pt idx="36">
                  <c:v>75.0999999999998</c:v>
                </c:pt>
                <c:pt idx="37">
                  <c:v>75.0749999999998</c:v>
                </c:pt>
                <c:pt idx="38">
                  <c:v>75.0499999999998</c:v>
                </c:pt>
                <c:pt idx="39">
                  <c:v>75.0249999999998</c:v>
                </c:pt>
                <c:pt idx="40">
                  <c:v>71</c:v>
                </c:pt>
                <c:pt idx="41">
                  <c:v>70.9857142857143</c:v>
                </c:pt>
                <c:pt idx="42">
                  <c:v>70.9714285714286</c:v>
                </c:pt>
                <c:pt idx="43">
                  <c:v>70.9571428571428</c:v>
                </c:pt>
                <c:pt idx="44">
                  <c:v>70.9428571428571</c:v>
                </c:pt>
                <c:pt idx="45">
                  <c:v>70.9285714285714</c:v>
                </c:pt>
                <c:pt idx="46">
                  <c:v>70.9142857142857</c:v>
                </c:pt>
                <c:pt idx="47">
                  <c:v>70.9</c:v>
                </c:pt>
                <c:pt idx="48">
                  <c:v>70.8857142857142</c:v>
                </c:pt>
                <c:pt idx="49">
                  <c:v>70.8714285714285</c:v>
                </c:pt>
                <c:pt idx="50">
                  <c:v>70.8571428571428</c:v>
                </c:pt>
                <c:pt idx="51">
                  <c:v>70.8428571428571</c:v>
                </c:pt>
                <c:pt idx="52">
                  <c:v>70.8285714285714</c:v>
                </c:pt>
                <c:pt idx="53">
                  <c:v>70.8142857142857</c:v>
                </c:pt>
                <c:pt idx="54">
                  <c:v>70.7999999999999</c:v>
                </c:pt>
                <c:pt idx="55">
                  <c:v>70.7857142857142</c:v>
                </c:pt>
                <c:pt idx="56">
                  <c:v>70.7714285714285</c:v>
                </c:pt>
                <c:pt idx="57">
                  <c:v>70.7571428571428</c:v>
                </c:pt>
                <c:pt idx="58">
                  <c:v>70.7428571428571</c:v>
                </c:pt>
                <c:pt idx="59">
                  <c:v>70.7285714285713</c:v>
                </c:pt>
                <c:pt idx="60">
                  <c:v>70.7142857142856</c:v>
                </c:pt>
                <c:pt idx="61">
                  <c:v>70.6999999999999</c:v>
                </c:pt>
                <c:pt idx="62">
                  <c:v>70.6857142857142</c:v>
                </c:pt>
                <c:pt idx="63">
                  <c:v>70.6714285714285</c:v>
                </c:pt>
                <c:pt idx="64">
                  <c:v>70.6571428571427</c:v>
                </c:pt>
                <c:pt idx="65">
                  <c:v>70.642857142857</c:v>
                </c:pt>
                <c:pt idx="66">
                  <c:v>70.6285714285713</c:v>
                </c:pt>
                <c:pt idx="67">
                  <c:v>70.6142857142856</c:v>
                </c:pt>
                <c:pt idx="68">
                  <c:v>70.5999999999999</c:v>
                </c:pt>
                <c:pt idx="69">
                  <c:v>70.5857142857141</c:v>
                </c:pt>
                <c:pt idx="70">
                  <c:v>70.5714285714284</c:v>
                </c:pt>
                <c:pt idx="71">
                  <c:v>70.5571428571427</c:v>
                </c:pt>
                <c:pt idx="72">
                  <c:v>70.542857142857</c:v>
                </c:pt>
                <c:pt idx="73">
                  <c:v>70.5285714285713</c:v>
                </c:pt>
                <c:pt idx="74">
                  <c:v>70.5142857142855</c:v>
                </c:pt>
                <c:pt idx="75">
                  <c:v>70.4999999999998</c:v>
                </c:pt>
                <c:pt idx="76">
                  <c:v>70.4857142857141</c:v>
                </c:pt>
                <c:pt idx="77">
                  <c:v>70.4714285714284</c:v>
                </c:pt>
                <c:pt idx="78">
                  <c:v>70.4571428571427</c:v>
                </c:pt>
                <c:pt idx="79">
                  <c:v>70.4428571428569</c:v>
                </c:pt>
                <c:pt idx="80">
                  <c:v>70.4285714285712</c:v>
                </c:pt>
                <c:pt idx="81">
                  <c:v>70.4142857142855</c:v>
                </c:pt>
                <c:pt idx="82">
                  <c:v>70.3999999999998</c:v>
                </c:pt>
                <c:pt idx="83">
                  <c:v>70.3857142857141</c:v>
                </c:pt>
                <c:pt idx="84">
                  <c:v>70.3714285714283</c:v>
                </c:pt>
                <c:pt idx="85">
                  <c:v>70.3571428571426</c:v>
                </c:pt>
                <c:pt idx="86">
                  <c:v>70.3428571428569</c:v>
                </c:pt>
                <c:pt idx="87">
                  <c:v>70.3285714285712</c:v>
                </c:pt>
                <c:pt idx="88">
                  <c:v>70.3142857142855</c:v>
                </c:pt>
                <c:pt idx="89">
                  <c:v>70.2999999999997</c:v>
                </c:pt>
                <c:pt idx="90">
                  <c:v>70.285714285714</c:v>
                </c:pt>
                <c:pt idx="91">
                  <c:v>70.2714285714283</c:v>
                </c:pt>
                <c:pt idx="92">
                  <c:v>70.2571428571426</c:v>
                </c:pt>
                <c:pt idx="93">
                  <c:v>70.2428571428569</c:v>
                </c:pt>
                <c:pt idx="94">
                  <c:v>70.2285714285711</c:v>
                </c:pt>
                <c:pt idx="95">
                  <c:v>70.2142857142854</c:v>
                </c:pt>
                <c:pt idx="96">
                  <c:v>70.1999999999997</c:v>
                </c:pt>
                <c:pt idx="97">
                  <c:v>70.185714285714</c:v>
                </c:pt>
                <c:pt idx="98">
                  <c:v>70.1714285714283</c:v>
                </c:pt>
                <c:pt idx="99">
                  <c:v>70.1571428571426</c:v>
                </c:pt>
                <c:pt idx="100">
                  <c:v>70.1428571428568</c:v>
                </c:pt>
                <c:pt idx="101">
                  <c:v>70.1285714285711</c:v>
                </c:pt>
                <c:pt idx="102">
                  <c:v>70.1142857142854</c:v>
                </c:pt>
                <c:pt idx="103">
                  <c:v>70.0999999999997</c:v>
                </c:pt>
                <c:pt idx="104">
                  <c:v>70.085714285714</c:v>
                </c:pt>
                <c:pt idx="105">
                  <c:v>70.0714285714282</c:v>
                </c:pt>
                <c:pt idx="106">
                  <c:v>70.0571428571425</c:v>
                </c:pt>
                <c:pt idx="107">
                  <c:v>70.0428571428568</c:v>
                </c:pt>
                <c:pt idx="108">
                  <c:v>70.0285714285711</c:v>
                </c:pt>
                <c:pt idx="109">
                  <c:v>70.0142857142854</c:v>
                </c:pt>
                <c:pt idx="110">
                  <c:v>70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5117772"/>
        <c:axId val="83113687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Curves'!$G$11:$G$50,'Performance Curves'!$G$52:$G$122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Curves'!$I$11:$I$50,'Performance Curves'!$I$52:$I$122</c:f>
              <c:numCache>
                <c:formatCode>General</c:formatCode>
                <c:ptCount val="111"/>
                <c:pt idx="0">
                  <c:v>3600</c:v>
                </c:pt>
                <c:pt idx="1">
                  <c:v>3625</c:v>
                </c:pt>
                <c:pt idx="2">
                  <c:v>3650</c:v>
                </c:pt>
                <c:pt idx="3">
                  <c:v>3675</c:v>
                </c:pt>
                <c:pt idx="4">
                  <c:v>3700</c:v>
                </c:pt>
                <c:pt idx="5">
                  <c:v>3725</c:v>
                </c:pt>
                <c:pt idx="6">
                  <c:v>3750</c:v>
                </c:pt>
                <c:pt idx="7">
                  <c:v>3775</c:v>
                </c:pt>
                <c:pt idx="8">
                  <c:v>3800</c:v>
                </c:pt>
                <c:pt idx="9">
                  <c:v>3825</c:v>
                </c:pt>
                <c:pt idx="10">
                  <c:v>3850</c:v>
                </c:pt>
                <c:pt idx="11">
                  <c:v>3875</c:v>
                </c:pt>
                <c:pt idx="12">
                  <c:v>3900</c:v>
                </c:pt>
                <c:pt idx="13">
                  <c:v>3925</c:v>
                </c:pt>
                <c:pt idx="14">
                  <c:v>3950</c:v>
                </c:pt>
                <c:pt idx="15">
                  <c:v>3975</c:v>
                </c:pt>
                <c:pt idx="16">
                  <c:v>4000</c:v>
                </c:pt>
                <c:pt idx="17">
                  <c:v>4025</c:v>
                </c:pt>
                <c:pt idx="18">
                  <c:v>4050</c:v>
                </c:pt>
                <c:pt idx="19">
                  <c:v>4075</c:v>
                </c:pt>
                <c:pt idx="20">
                  <c:v>4100</c:v>
                </c:pt>
                <c:pt idx="21">
                  <c:v>4125</c:v>
                </c:pt>
                <c:pt idx="22">
                  <c:v>4150</c:v>
                </c:pt>
                <c:pt idx="23">
                  <c:v>4175</c:v>
                </c:pt>
                <c:pt idx="24">
                  <c:v>4200</c:v>
                </c:pt>
                <c:pt idx="25">
                  <c:v>4225</c:v>
                </c:pt>
                <c:pt idx="26">
                  <c:v>4250</c:v>
                </c:pt>
                <c:pt idx="27">
                  <c:v>4275</c:v>
                </c:pt>
                <c:pt idx="28">
                  <c:v>4300</c:v>
                </c:pt>
                <c:pt idx="29">
                  <c:v>4325</c:v>
                </c:pt>
                <c:pt idx="30">
                  <c:v>4350</c:v>
                </c:pt>
                <c:pt idx="31">
                  <c:v>4375</c:v>
                </c:pt>
                <c:pt idx="32">
                  <c:v>4400</c:v>
                </c:pt>
                <c:pt idx="33">
                  <c:v>4425</c:v>
                </c:pt>
                <c:pt idx="34">
                  <c:v>4450</c:v>
                </c:pt>
                <c:pt idx="35">
                  <c:v>4475</c:v>
                </c:pt>
                <c:pt idx="36">
                  <c:v>4500</c:v>
                </c:pt>
                <c:pt idx="37">
                  <c:v>4525</c:v>
                </c:pt>
                <c:pt idx="38">
                  <c:v>4550</c:v>
                </c:pt>
                <c:pt idx="39">
                  <c:v>4575</c:v>
                </c:pt>
                <c:pt idx="40">
                  <c:v>4300</c:v>
                </c:pt>
                <c:pt idx="41">
                  <c:v>4317.14285714286</c:v>
                </c:pt>
                <c:pt idx="42">
                  <c:v>4334.28571428571</c:v>
                </c:pt>
                <c:pt idx="43">
                  <c:v>4351.42857142857</c:v>
                </c:pt>
                <c:pt idx="44">
                  <c:v>4368.57142857143</c:v>
                </c:pt>
                <c:pt idx="45">
                  <c:v>4385.71428571428</c:v>
                </c:pt>
                <c:pt idx="46">
                  <c:v>4402.85714285714</c:v>
                </c:pt>
                <c:pt idx="47">
                  <c:v>4420</c:v>
                </c:pt>
                <c:pt idx="48">
                  <c:v>4437.14285714286</c:v>
                </c:pt>
                <c:pt idx="49">
                  <c:v>4454.28571428571</c:v>
                </c:pt>
                <c:pt idx="50">
                  <c:v>4471.42857142857</c:v>
                </c:pt>
                <c:pt idx="51">
                  <c:v>4488.57142857143</c:v>
                </c:pt>
                <c:pt idx="52">
                  <c:v>4505.71428571428</c:v>
                </c:pt>
                <c:pt idx="53">
                  <c:v>4522.85714285714</c:v>
                </c:pt>
                <c:pt idx="54">
                  <c:v>4540</c:v>
                </c:pt>
                <c:pt idx="55">
                  <c:v>4557.14285714285</c:v>
                </c:pt>
                <c:pt idx="56">
                  <c:v>4574.28571428571</c:v>
                </c:pt>
                <c:pt idx="57">
                  <c:v>4591.42857142857</c:v>
                </c:pt>
                <c:pt idx="58">
                  <c:v>4608.57142857142</c:v>
                </c:pt>
                <c:pt idx="59">
                  <c:v>4625.71428571428</c:v>
                </c:pt>
                <c:pt idx="60">
                  <c:v>4642.85714285714</c:v>
                </c:pt>
                <c:pt idx="61">
                  <c:v>4659.99999999999</c:v>
                </c:pt>
                <c:pt idx="62">
                  <c:v>4677.14285714285</c:v>
                </c:pt>
                <c:pt idx="63">
                  <c:v>4694.28571428571</c:v>
                </c:pt>
                <c:pt idx="64">
                  <c:v>4711.42857142857</c:v>
                </c:pt>
                <c:pt idx="65">
                  <c:v>4728.57142857142</c:v>
                </c:pt>
                <c:pt idx="66">
                  <c:v>4745.71428571428</c:v>
                </c:pt>
                <c:pt idx="67">
                  <c:v>4762.85714285714</c:v>
                </c:pt>
                <c:pt idx="68">
                  <c:v>4779.99999999999</c:v>
                </c:pt>
                <c:pt idx="69">
                  <c:v>4797.14285714285</c:v>
                </c:pt>
                <c:pt idx="70">
                  <c:v>4814.28571428571</c:v>
                </c:pt>
                <c:pt idx="71">
                  <c:v>4831.42857142856</c:v>
                </c:pt>
                <c:pt idx="72">
                  <c:v>4848.57142857142</c:v>
                </c:pt>
                <c:pt idx="73">
                  <c:v>4865.71428571428</c:v>
                </c:pt>
                <c:pt idx="74">
                  <c:v>4882.85714285713</c:v>
                </c:pt>
                <c:pt idx="75">
                  <c:v>4899.99999999999</c:v>
                </c:pt>
                <c:pt idx="76">
                  <c:v>4917.14285714285</c:v>
                </c:pt>
                <c:pt idx="77">
                  <c:v>4934.28571428571</c:v>
                </c:pt>
                <c:pt idx="78">
                  <c:v>4951.42857142856</c:v>
                </c:pt>
                <c:pt idx="79">
                  <c:v>4968.57142857142</c:v>
                </c:pt>
                <c:pt idx="80">
                  <c:v>4985.71428571428</c:v>
                </c:pt>
                <c:pt idx="81">
                  <c:v>5002.85714285713</c:v>
                </c:pt>
                <c:pt idx="82">
                  <c:v>5019.99999999999</c:v>
                </c:pt>
                <c:pt idx="83">
                  <c:v>5037.14285714285</c:v>
                </c:pt>
                <c:pt idx="84">
                  <c:v>5054.2857142857</c:v>
                </c:pt>
                <c:pt idx="85">
                  <c:v>5071.42857142856</c:v>
                </c:pt>
                <c:pt idx="86">
                  <c:v>5088.57142857142</c:v>
                </c:pt>
                <c:pt idx="87">
                  <c:v>5105.71428571427</c:v>
                </c:pt>
                <c:pt idx="88">
                  <c:v>5122.85714285713</c:v>
                </c:pt>
                <c:pt idx="89">
                  <c:v>5139.99999999999</c:v>
                </c:pt>
                <c:pt idx="90">
                  <c:v>5157.14285714284</c:v>
                </c:pt>
                <c:pt idx="91">
                  <c:v>5174.2857142857</c:v>
                </c:pt>
                <c:pt idx="92">
                  <c:v>5191.42857142856</c:v>
                </c:pt>
                <c:pt idx="93">
                  <c:v>5208.57142857142</c:v>
                </c:pt>
                <c:pt idx="94">
                  <c:v>5225.71428571427</c:v>
                </c:pt>
                <c:pt idx="95">
                  <c:v>5242.85714285713</c:v>
                </c:pt>
                <c:pt idx="96">
                  <c:v>5259.99999999999</c:v>
                </c:pt>
                <c:pt idx="97">
                  <c:v>5277.14285714284</c:v>
                </c:pt>
                <c:pt idx="98">
                  <c:v>5294.2857142857</c:v>
                </c:pt>
                <c:pt idx="99">
                  <c:v>5311.42857142856</c:v>
                </c:pt>
                <c:pt idx="100">
                  <c:v>5328.57142857141</c:v>
                </c:pt>
                <c:pt idx="101">
                  <c:v>5345.71428571427</c:v>
                </c:pt>
                <c:pt idx="102">
                  <c:v>5362.85714285713</c:v>
                </c:pt>
                <c:pt idx="103">
                  <c:v>5379.99999999998</c:v>
                </c:pt>
                <c:pt idx="104">
                  <c:v>5397.14285714284</c:v>
                </c:pt>
                <c:pt idx="105">
                  <c:v>5414.2857142857</c:v>
                </c:pt>
                <c:pt idx="106">
                  <c:v>5431.42857142855</c:v>
                </c:pt>
                <c:pt idx="107">
                  <c:v>5448.57142857141</c:v>
                </c:pt>
                <c:pt idx="108">
                  <c:v>5465.71428571427</c:v>
                </c:pt>
                <c:pt idx="109">
                  <c:v>5482.85714285713</c:v>
                </c:pt>
                <c:pt idx="110">
                  <c:v>5500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2525"/>
        <c:axId val="52219018"/>
      </c:lineChart>
      <c:catAx>
        <c:axId val="5511777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13687"/>
        <c:crossesAt val="0"/>
        <c:auto val="1"/>
        <c:lblAlgn val="ctr"/>
        <c:lblOffset val="100"/>
        <c:noMultiLvlLbl val="0"/>
      </c:catAx>
      <c:valAx>
        <c:axId val="83113687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17772"/>
        <c:crossesAt val="5"/>
        <c:crossBetween val="midCat"/>
      </c:valAx>
      <c:catAx>
        <c:axId val="99252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19018"/>
        <c:auto val="1"/>
        <c:lblAlgn val="ctr"/>
        <c:lblOffset val="100"/>
        <c:noMultiLvlLbl val="0"/>
      </c:catAx>
      <c:valAx>
        <c:axId val="52219018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52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900 RPM, 600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Curves'!$L$11:$L$30,'Performance Curves'!$L$32:$L$81,'Performance Curves'!$L$83:$L$123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Curves'!$O$11:$O$30,'Performance Curves'!$O$32:$O$81,'Performance Curves'!$O$83:$O$123</c:f>
              <c:numCache>
                <c:formatCode>_(* #,##0_);_(* \(#,##0\);_(* \-??_);_(@_)</c:formatCode>
                <c:ptCount val="111"/>
                <c:pt idx="0">
                  <c:v>80</c:v>
                </c:pt>
                <c:pt idx="1">
                  <c:v>79.95</c:v>
                </c:pt>
                <c:pt idx="2">
                  <c:v>79.9</c:v>
                </c:pt>
                <c:pt idx="3">
                  <c:v>79.85</c:v>
                </c:pt>
                <c:pt idx="4">
                  <c:v>79.8</c:v>
                </c:pt>
                <c:pt idx="5">
                  <c:v>79.75</c:v>
                </c:pt>
                <c:pt idx="6">
                  <c:v>79.7</c:v>
                </c:pt>
                <c:pt idx="7">
                  <c:v>79.65</c:v>
                </c:pt>
                <c:pt idx="8">
                  <c:v>79.6</c:v>
                </c:pt>
                <c:pt idx="9">
                  <c:v>79.55</c:v>
                </c:pt>
                <c:pt idx="10">
                  <c:v>79.5</c:v>
                </c:pt>
                <c:pt idx="11">
                  <c:v>79.45</c:v>
                </c:pt>
                <c:pt idx="12">
                  <c:v>79.4</c:v>
                </c:pt>
                <c:pt idx="13">
                  <c:v>79.35</c:v>
                </c:pt>
                <c:pt idx="14">
                  <c:v>79.3</c:v>
                </c:pt>
                <c:pt idx="15">
                  <c:v>79.25</c:v>
                </c:pt>
                <c:pt idx="16">
                  <c:v>79.2000000000001</c:v>
                </c:pt>
                <c:pt idx="17">
                  <c:v>79.1500000000001</c:v>
                </c:pt>
                <c:pt idx="18">
                  <c:v>79.1000000000001</c:v>
                </c:pt>
                <c:pt idx="19">
                  <c:v>79.0500000000001</c:v>
                </c:pt>
                <c:pt idx="20">
                  <c:v>76</c:v>
                </c:pt>
                <c:pt idx="21">
                  <c:v>75.96</c:v>
                </c:pt>
                <c:pt idx="22">
                  <c:v>75.92</c:v>
                </c:pt>
                <c:pt idx="23">
                  <c:v>75.88</c:v>
                </c:pt>
                <c:pt idx="24">
                  <c:v>75.84</c:v>
                </c:pt>
                <c:pt idx="25">
                  <c:v>75.8</c:v>
                </c:pt>
                <c:pt idx="26">
                  <c:v>75.76</c:v>
                </c:pt>
                <c:pt idx="27">
                  <c:v>75.72</c:v>
                </c:pt>
                <c:pt idx="28">
                  <c:v>75.68</c:v>
                </c:pt>
                <c:pt idx="29">
                  <c:v>75.6399999999999</c:v>
                </c:pt>
                <c:pt idx="30">
                  <c:v>75.5999999999999</c:v>
                </c:pt>
                <c:pt idx="31">
                  <c:v>75.5599999999999</c:v>
                </c:pt>
                <c:pt idx="32">
                  <c:v>75.5199999999999</c:v>
                </c:pt>
                <c:pt idx="33">
                  <c:v>75.4799999999999</c:v>
                </c:pt>
                <c:pt idx="34">
                  <c:v>75.4399999999999</c:v>
                </c:pt>
                <c:pt idx="35">
                  <c:v>75.3999999999999</c:v>
                </c:pt>
                <c:pt idx="36">
                  <c:v>75.3599999999999</c:v>
                </c:pt>
                <c:pt idx="37">
                  <c:v>75.3199999999999</c:v>
                </c:pt>
                <c:pt idx="38">
                  <c:v>75.2799999999999</c:v>
                </c:pt>
                <c:pt idx="39">
                  <c:v>75.2399999999999</c:v>
                </c:pt>
                <c:pt idx="40">
                  <c:v>75.1999999999999</c:v>
                </c:pt>
                <c:pt idx="41">
                  <c:v>75.1599999999999</c:v>
                </c:pt>
                <c:pt idx="42">
                  <c:v>75.1199999999999</c:v>
                </c:pt>
                <c:pt idx="43">
                  <c:v>75.0799999999999</c:v>
                </c:pt>
                <c:pt idx="44">
                  <c:v>75.0399999999999</c:v>
                </c:pt>
                <c:pt idx="45">
                  <c:v>74.9999999999998</c:v>
                </c:pt>
                <c:pt idx="46">
                  <c:v>74.9599999999998</c:v>
                </c:pt>
                <c:pt idx="47">
                  <c:v>74.9199999999998</c:v>
                </c:pt>
                <c:pt idx="48">
                  <c:v>74.8799999999998</c:v>
                </c:pt>
                <c:pt idx="49">
                  <c:v>74.8399999999998</c:v>
                </c:pt>
                <c:pt idx="50">
                  <c:v>74.7999999999998</c:v>
                </c:pt>
                <c:pt idx="51">
                  <c:v>74.7599999999998</c:v>
                </c:pt>
                <c:pt idx="52">
                  <c:v>74.7199999999998</c:v>
                </c:pt>
                <c:pt idx="53">
                  <c:v>74.6799999999998</c:v>
                </c:pt>
                <c:pt idx="54">
                  <c:v>74.6399999999998</c:v>
                </c:pt>
                <c:pt idx="55">
                  <c:v>74.5999999999998</c:v>
                </c:pt>
                <c:pt idx="56">
                  <c:v>74.5599999999998</c:v>
                </c:pt>
                <c:pt idx="57">
                  <c:v>74.5199999999998</c:v>
                </c:pt>
                <c:pt idx="58">
                  <c:v>74.4799999999998</c:v>
                </c:pt>
                <c:pt idx="59">
                  <c:v>74.4399999999998</c:v>
                </c:pt>
                <c:pt idx="60">
                  <c:v>74.3999999999998</c:v>
                </c:pt>
                <c:pt idx="61">
                  <c:v>74.3599999999997</c:v>
                </c:pt>
                <c:pt idx="62">
                  <c:v>74.3199999999997</c:v>
                </c:pt>
                <c:pt idx="63">
                  <c:v>74.2799999999997</c:v>
                </c:pt>
                <c:pt idx="64">
                  <c:v>74.2399999999997</c:v>
                </c:pt>
                <c:pt idx="65">
                  <c:v>74.1999999999997</c:v>
                </c:pt>
                <c:pt idx="66">
                  <c:v>74.1599999999997</c:v>
                </c:pt>
                <c:pt idx="67">
                  <c:v>74.1199999999997</c:v>
                </c:pt>
                <c:pt idx="68">
                  <c:v>74.0799999999997</c:v>
                </c:pt>
                <c:pt idx="69">
                  <c:v>74.0399999999997</c:v>
                </c:pt>
                <c:pt idx="70">
                  <c:v>71</c:v>
                </c:pt>
                <c:pt idx="71">
                  <c:v>70.95</c:v>
                </c:pt>
                <c:pt idx="72">
                  <c:v>70.9</c:v>
                </c:pt>
                <c:pt idx="73">
                  <c:v>70.85</c:v>
                </c:pt>
                <c:pt idx="74">
                  <c:v>70.8</c:v>
                </c:pt>
                <c:pt idx="75">
                  <c:v>70.75</c:v>
                </c:pt>
                <c:pt idx="76">
                  <c:v>70.7</c:v>
                </c:pt>
                <c:pt idx="77">
                  <c:v>70.65</c:v>
                </c:pt>
                <c:pt idx="78">
                  <c:v>70.6</c:v>
                </c:pt>
                <c:pt idx="79">
                  <c:v>70.55</c:v>
                </c:pt>
                <c:pt idx="80">
                  <c:v>70.5</c:v>
                </c:pt>
                <c:pt idx="81">
                  <c:v>70.45</c:v>
                </c:pt>
                <c:pt idx="82">
                  <c:v>70.4</c:v>
                </c:pt>
                <c:pt idx="83">
                  <c:v>70.35</c:v>
                </c:pt>
                <c:pt idx="84">
                  <c:v>70.3</c:v>
                </c:pt>
                <c:pt idx="85">
                  <c:v>70.25</c:v>
                </c:pt>
                <c:pt idx="86">
                  <c:v>70.2000000000001</c:v>
                </c:pt>
                <c:pt idx="87">
                  <c:v>70.1500000000001</c:v>
                </c:pt>
                <c:pt idx="88">
                  <c:v>70.1000000000001</c:v>
                </c:pt>
                <c:pt idx="89">
                  <c:v>70.0500000000001</c:v>
                </c:pt>
                <c:pt idx="90">
                  <c:v>70.0000000000001</c:v>
                </c:pt>
                <c:pt idx="91">
                  <c:v>69.9500000000001</c:v>
                </c:pt>
                <c:pt idx="92">
                  <c:v>69.9000000000001</c:v>
                </c:pt>
                <c:pt idx="93">
                  <c:v>69.8500000000001</c:v>
                </c:pt>
                <c:pt idx="94">
                  <c:v>69.8000000000001</c:v>
                </c:pt>
                <c:pt idx="95">
                  <c:v>69.7500000000001</c:v>
                </c:pt>
                <c:pt idx="96">
                  <c:v>69.7000000000001</c:v>
                </c:pt>
                <c:pt idx="97">
                  <c:v>69.6500000000001</c:v>
                </c:pt>
                <c:pt idx="98">
                  <c:v>69.6000000000001</c:v>
                </c:pt>
                <c:pt idx="99">
                  <c:v>69.5500000000001</c:v>
                </c:pt>
                <c:pt idx="100">
                  <c:v>69.5000000000001</c:v>
                </c:pt>
                <c:pt idx="101">
                  <c:v>69.4500000000001</c:v>
                </c:pt>
                <c:pt idx="102">
                  <c:v>69.4000000000001</c:v>
                </c:pt>
                <c:pt idx="103">
                  <c:v>69.3500000000001</c:v>
                </c:pt>
                <c:pt idx="104">
                  <c:v>69.3000000000001</c:v>
                </c:pt>
                <c:pt idx="105">
                  <c:v>69.2500000000001</c:v>
                </c:pt>
                <c:pt idx="106">
                  <c:v>69.2000000000001</c:v>
                </c:pt>
                <c:pt idx="107">
                  <c:v>69.1500000000001</c:v>
                </c:pt>
                <c:pt idx="108">
                  <c:v>69.1000000000001</c:v>
                </c:pt>
                <c:pt idx="109">
                  <c:v>69.0500000000001</c:v>
                </c:pt>
                <c:pt idx="110">
                  <c:v>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834325"/>
        <c:axId val="76178770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Curves'!$L$11:$L$30,'Performance Curves'!$L$32:$L$81,'Performance Curves'!$L$83:$L$123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Curves'!$N$11:$N$30,'Performance Curves'!$N$32:$N$81,'Performance Curves'!$N$83:$N$123</c:f>
              <c:numCache>
                <c:formatCode>General</c:formatCode>
                <c:ptCount val="111"/>
                <c:pt idx="0">
                  <c:v>3600</c:v>
                </c:pt>
                <c:pt idx="1">
                  <c:v>3630</c:v>
                </c:pt>
                <c:pt idx="2">
                  <c:v>3660</c:v>
                </c:pt>
                <c:pt idx="3">
                  <c:v>3690</c:v>
                </c:pt>
                <c:pt idx="4">
                  <c:v>3720</c:v>
                </c:pt>
                <c:pt idx="5">
                  <c:v>3750</c:v>
                </c:pt>
                <c:pt idx="6">
                  <c:v>3780</c:v>
                </c:pt>
                <c:pt idx="7">
                  <c:v>3810</c:v>
                </c:pt>
                <c:pt idx="8">
                  <c:v>3840</c:v>
                </c:pt>
                <c:pt idx="9">
                  <c:v>3870</c:v>
                </c:pt>
                <c:pt idx="10">
                  <c:v>3900</c:v>
                </c:pt>
                <c:pt idx="11">
                  <c:v>3930</c:v>
                </c:pt>
                <c:pt idx="12">
                  <c:v>3960</c:v>
                </c:pt>
                <c:pt idx="13">
                  <c:v>3990</c:v>
                </c:pt>
                <c:pt idx="14">
                  <c:v>4020</c:v>
                </c:pt>
                <c:pt idx="15">
                  <c:v>4050</c:v>
                </c:pt>
                <c:pt idx="16">
                  <c:v>4080</c:v>
                </c:pt>
                <c:pt idx="17">
                  <c:v>4110</c:v>
                </c:pt>
                <c:pt idx="18">
                  <c:v>4140</c:v>
                </c:pt>
                <c:pt idx="19">
                  <c:v>4170</c:v>
                </c:pt>
                <c:pt idx="20">
                  <c:v>3900</c:v>
                </c:pt>
                <c:pt idx="21">
                  <c:v>3920</c:v>
                </c:pt>
                <c:pt idx="22">
                  <c:v>3940</c:v>
                </c:pt>
                <c:pt idx="23">
                  <c:v>3960</c:v>
                </c:pt>
                <c:pt idx="24">
                  <c:v>3980</c:v>
                </c:pt>
                <c:pt idx="25">
                  <c:v>4000</c:v>
                </c:pt>
                <c:pt idx="26">
                  <c:v>4020</c:v>
                </c:pt>
                <c:pt idx="27">
                  <c:v>4040</c:v>
                </c:pt>
                <c:pt idx="28">
                  <c:v>4060</c:v>
                </c:pt>
                <c:pt idx="29">
                  <c:v>4080</c:v>
                </c:pt>
                <c:pt idx="30">
                  <c:v>4100</c:v>
                </c:pt>
                <c:pt idx="31">
                  <c:v>4120</c:v>
                </c:pt>
                <c:pt idx="32">
                  <c:v>4140</c:v>
                </c:pt>
                <c:pt idx="33">
                  <c:v>4160</c:v>
                </c:pt>
                <c:pt idx="34">
                  <c:v>4180</c:v>
                </c:pt>
                <c:pt idx="35">
                  <c:v>4200</c:v>
                </c:pt>
                <c:pt idx="36">
                  <c:v>4220</c:v>
                </c:pt>
                <c:pt idx="37">
                  <c:v>4240</c:v>
                </c:pt>
                <c:pt idx="38">
                  <c:v>4260</c:v>
                </c:pt>
                <c:pt idx="39">
                  <c:v>4280</c:v>
                </c:pt>
                <c:pt idx="40">
                  <c:v>4300</c:v>
                </c:pt>
                <c:pt idx="41">
                  <c:v>4320</c:v>
                </c:pt>
                <c:pt idx="42">
                  <c:v>4340</c:v>
                </c:pt>
                <c:pt idx="43">
                  <c:v>4360</c:v>
                </c:pt>
                <c:pt idx="44">
                  <c:v>4380</c:v>
                </c:pt>
                <c:pt idx="45">
                  <c:v>4400</c:v>
                </c:pt>
                <c:pt idx="46">
                  <c:v>4420</c:v>
                </c:pt>
                <c:pt idx="47">
                  <c:v>4440</c:v>
                </c:pt>
                <c:pt idx="48">
                  <c:v>4460</c:v>
                </c:pt>
                <c:pt idx="49">
                  <c:v>4480</c:v>
                </c:pt>
                <c:pt idx="50">
                  <c:v>4500</c:v>
                </c:pt>
                <c:pt idx="51">
                  <c:v>4520</c:v>
                </c:pt>
                <c:pt idx="52">
                  <c:v>4540</c:v>
                </c:pt>
                <c:pt idx="53">
                  <c:v>4560</c:v>
                </c:pt>
                <c:pt idx="54">
                  <c:v>4580</c:v>
                </c:pt>
                <c:pt idx="55">
                  <c:v>4600</c:v>
                </c:pt>
                <c:pt idx="56">
                  <c:v>4620</c:v>
                </c:pt>
                <c:pt idx="57">
                  <c:v>4640</c:v>
                </c:pt>
                <c:pt idx="58">
                  <c:v>4660</c:v>
                </c:pt>
                <c:pt idx="59">
                  <c:v>4680</c:v>
                </c:pt>
                <c:pt idx="60">
                  <c:v>4700</c:v>
                </c:pt>
                <c:pt idx="61">
                  <c:v>4720</c:v>
                </c:pt>
                <c:pt idx="62">
                  <c:v>4740</c:v>
                </c:pt>
                <c:pt idx="63">
                  <c:v>4760</c:v>
                </c:pt>
                <c:pt idx="64">
                  <c:v>4780</c:v>
                </c:pt>
                <c:pt idx="65">
                  <c:v>4800</c:v>
                </c:pt>
                <c:pt idx="66">
                  <c:v>4820</c:v>
                </c:pt>
                <c:pt idx="67">
                  <c:v>4840</c:v>
                </c:pt>
                <c:pt idx="68">
                  <c:v>4860</c:v>
                </c:pt>
                <c:pt idx="69">
                  <c:v>4880</c:v>
                </c:pt>
                <c:pt idx="70">
                  <c:v>4700</c:v>
                </c:pt>
                <c:pt idx="71">
                  <c:v>4715</c:v>
                </c:pt>
                <c:pt idx="72">
                  <c:v>4730</c:v>
                </c:pt>
                <c:pt idx="73">
                  <c:v>4745</c:v>
                </c:pt>
                <c:pt idx="74">
                  <c:v>4760</c:v>
                </c:pt>
                <c:pt idx="75">
                  <c:v>4775</c:v>
                </c:pt>
                <c:pt idx="76">
                  <c:v>4790</c:v>
                </c:pt>
                <c:pt idx="77">
                  <c:v>4805</c:v>
                </c:pt>
                <c:pt idx="78">
                  <c:v>4820</c:v>
                </c:pt>
                <c:pt idx="79">
                  <c:v>4835</c:v>
                </c:pt>
                <c:pt idx="80">
                  <c:v>4850</c:v>
                </c:pt>
                <c:pt idx="81">
                  <c:v>4865</c:v>
                </c:pt>
                <c:pt idx="82">
                  <c:v>4880</c:v>
                </c:pt>
                <c:pt idx="83">
                  <c:v>4895</c:v>
                </c:pt>
                <c:pt idx="84">
                  <c:v>4910</c:v>
                </c:pt>
                <c:pt idx="85">
                  <c:v>4925</c:v>
                </c:pt>
                <c:pt idx="86">
                  <c:v>4940</c:v>
                </c:pt>
                <c:pt idx="87">
                  <c:v>4955</c:v>
                </c:pt>
                <c:pt idx="88">
                  <c:v>4970</c:v>
                </c:pt>
                <c:pt idx="89">
                  <c:v>4985</c:v>
                </c:pt>
                <c:pt idx="90">
                  <c:v>5000</c:v>
                </c:pt>
                <c:pt idx="91">
                  <c:v>5015</c:v>
                </c:pt>
                <c:pt idx="92">
                  <c:v>5030</c:v>
                </c:pt>
                <c:pt idx="93">
                  <c:v>5045</c:v>
                </c:pt>
                <c:pt idx="94">
                  <c:v>5060</c:v>
                </c:pt>
                <c:pt idx="95">
                  <c:v>5075</c:v>
                </c:pt>
                <c:pt idx="96">
                  <c:v>5090</c:v>
                </c:pt>
                <c:pt idx="97">
                  <c:v>5105</c:v>
                </c:pt>
                <c:pt idx="98">
                  <c:v>5120</c:v>
                </c:pt>
                <c:pt idx="99">
                  <c:v>5135</c:v>
                </c:pt>
                <c:pt idx="100">
                  <c:v>5150</c:v>
                </c:pt>
                <c:pt idx="101">
                  <c:v>5165</c:v>
                </c:pt>
                <c:pt idx="102">
                  <c:v>5180</c:v>
                </c:pt>
                <c:pt idx="103">
                  <c:v>5195</c:v>
                </c:pt>
                <c:pt idx="104">
                  <c:v>5210</c:v>
                </c:pt>
                <c:pt idx="105">
                  <c:v>5225</c:v>
                </c:pt>
                <c:pt idx="106">
                  <c:v>5240</c:v>
                </c:pt>
                <c:pt idx="107">
                  <c:v>5255</c:v>
                </c:pt>
                <c:pt idx="108">
                  <c:v>5270</c:v>
                </c:pt>
                <c:pt idx="109">
                  <c:v>5285</c:v>
                </c:pt>
                <c:pt idx="110">
                  <c:v>5300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268887"/>
        <c:axId val="7083951"/>
      </c:lineChart>
      <c:catAx>
        <c:axId val="3583432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178770"/>
        <c:crossesAt val="0"/>
        <c:auto val="1"/>
        <c:lblAlgn val="ctr"/>
        <c:lblOffset val="100"/>
        <c:noMultiLvlLbl val="0"/>
      </c:catAx>
      <c:valAx>
        <c:axId val="76178770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34325"/>
        <c:crossesAt val="5"/>
        <c:crossBetween val="midCat"/>
      </c:valAx>
      <c:catAx>
        <c:axId val="93268887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3951"/>
        <c:auto val="1"/>
        <c:lblAlgn val="ctr"/>
        <c:lblOffset val="100"/>
        <c:noMultiLvlLbl val="0"/>
      </c:catAx>
      <c:valAx>
        <c:axId val="7083951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68887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900 RPM, 625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Curves'!$Q$11:$Q$60,'Performance Curves'!$Q$62:$Q$122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Curves'!$T$11:$T$60,'Performance Curves'!$T$62:$T$122</c:f>
              <c:numCache>
                <c:formatCode>_(* #,##0_);_(* \(#,##0\);_(* \-??_);_(@_)</c:formatCode>
                <c:ptCount val="111"/>
                <c:pt idx="0">
                  <c:v>80</c:v>
                </c:pt>
                <c:pt idx="1">
                  <c:v>79.98</c:v>
                </c:pt>
                <c:pt idx="2">
                  <c:v>79.96</c:v>
                </c:pt>
                <c:pt idx="3">
                  <c:v>79.94</c:v>
                </c:pt>
                <c:pt idx="4">
                  <c:v>79.92</c:v>
                </c:pt>
                <c:pt idx="5">
                  <c:v>79.9</c:v>
                </c:pt>
                <c:pt idx="6">
                  <c:v>79.88</c:v>
                </c:pt>
                <c:pt idx="7">
                  <c:v>79.86</c:v>
                </c:pt>
                <c:pt idx="8">
                  <c:v>79.84</c:v>
                </c:pt>
                <c:pt idx="9">
                  <c:v>79.82</c:v>
                </c:pt>
                <c:pt idx="10">
                  <c:v>79.8</c:v>
                </c:pt>
                <c:pt idx="11">
                  <c:v>79.78</c:v>
                </c:pt>
                <c:pt idx="12">
                  <c:v>79.7600000000001</c:v>
                </c:pt>
                <c:pt idx="13">
                  <c:v>79.7400000000001</c:v>
                </c:pt>
                <c:pt idx="14">
                  <c:v>79.7200000000001</c:v>
                </c:pt>
                <c:pt idx="15">
                  <c:v>79.7000000000001</c:v>
                </c:pt>
                <c:pt idx="16">
                  <c:v>79.6800000000001</c:v>
                </c:pt>
                <c:pt idx="17">
                  <c:v>79.6600000000001</c:v>
                </c:pt>
                <c:pt idx="18">
                  <c:v>79.6400000000001</c:v>
                </c:pt>
                <c:pt idx="19">
                  <c:v>79.6200000000001</c:v>
                </c:pt>
                <c:pt idx="20">
                  <c:v>79.6000000000001</c:v>
                </c:pt>
                <c:pt idx="21">
                  <c:v>79.5800000000001</c:v>
                </c:pt>
                <c:pt idx="22">
                  <c:v>79.5600000000001</c:v>
                </c:pt>
                <c:pt idx="23">
                  <c:v>79.5400000000001</c:v>
                </c:pt>
                <c:pt idx="24">
                  <c:v>79.5200000000001</c:v>
                </c:pt>
                <c:pt idx="25">
                  <c:v>79.5000000000001</c:v>
                </c:pt>
                <c:pt idx="26">
                  <c:v>79.4800000000001</c:v>
                </c:pt>
                <c:pt idx="27">
                  <c:v>79.4600000000001</c:v>
                </c:pt>
                <c:pt idx="28">
                  <c:v>79.4400000000001</c:v>
                </c:pt>
                <c:pt idx="29">
                  <c:v>79.4200000000001</c:v>
                </c:pt>
                <c:pt idx="30">
                  <c:v>79.4000000000001</c:v>
                </c:pt>
                <c:pt idx="31">
                  <c:v>79.3800000000001</c:v>
                </c:pt>
                <c:pt idx="32">
                  <c:v>79.3600000000001</c:v>
                </c:pt>
                <c:pt idx="33">
                  <c:v>79.3400000000001</c:v>
                </c:pt>
                <c:pt idx="34">
                  <c:v>79.3200000000001</c:v>
                </c:pt>
                <c:pt idx="35">
                  <c:v>79.3000000000001</c:v>
                </c:pt>
                <c:pt idx="36">
                  <c:v>79.2800000000001</c:v>
                </c:pt>
                <c:pt idx="37">
                  <c:v>79.2600000000002</c:v>
                </c:pt>
                <c:pt idx="38">
                  <c:v>79.2400000000002</c:v>
                </c:pt>
                <c:pt idx="39">
                  <c:v>79.2200000000002</c:v>
                </c:pt>
                <c:pt idx="40">
                  <c:v>79.2000000000002</c:v>
                </c:pt>
                <c:pt idx="41">
                  <c:v>79.1800000000002</c:v>
                </c:pt>
                <c:pt idx="42">
                  <c:v>79.1600000000002</c:v>
                </c:pt>
                <c:pt idx="43">
                  <c:v>79.1400000000002</c:v>
                </c:pt>
                <c:pt idx="44">
                  <c:v>79.1200000000002</c:v>
                </c:pt>
                <c:pt idx="45">
                  <c:v>79.1000000000002</c:v>
                </c:pt>
                <c:pt idx="46">
                  <c:v>79.0800000000002</c:v>
                </c:pt>
                <c:pt idx="47">
                  <c:v>79.0600000000002</c:v>
                </c:pt>
                <c:pt idx="48">
                  <c:v>79.0400000000002</c:v>
                </c:pt>
                <c:pt idx="49">
                  <c:v>79.0200000000002</c:v>
                </c:pt>
                <c:pt idx="50">
                  <c:v>75</c:v>
                </c:pt>
                <c:pt idx="51">
                  <c:v>74.9666666666667</c:v>
                </c:pt>
                <c:pt idx="52">
                  <c:v>74.9333333333333</c:v>
                </c:pt>
                <c:pt idx="53">
                  <c:v>74.9</c:v>
                </c:pt>
                <c:pt idx="54">
                  <c:v>74.8666666666667</c:v>
                </c:pt>
                <c:pt idx="55">
                  <c:v>74.8333333333333</c:v>
                </c:pt>
                <c:pt idx="56">
                  <c:v>74.8</c:v>
                </c:pt>
                <c:pt idx="57">
                  <c:v>74.7666666666667</c:v>
                </c:pt>
                <c:pt idx="58">
                  <c:v>74.7333333333334</c:v>
                </c:pt>
                <c:pt idx="59">
                  <c:v>74.7</c:v>
                </c:pt>
                <c:pt idx="60">
                  <c:v>74.6666666666667</c:v>
                </c:pt>
                <c:pt idx="61">
                  <c:v>74.6333333333334</c:v>
                </c:pt>
                <c:pt idx="62">
                  <c:v>74.6</c:v>
                </c:pt>
                <c:pt idx="63">
                  <c:v>74.5666666666667</c:v>
                </c:pt>
                <c:pt idx="64">
                  <c:v>74.5333333333334</c:v>
                </c:pt>
                <c:pt idx="65">
                  <c:v>74.5</c:v>
                </c:pt>
                <c:pt idx="66">
                  <c:v>74.4666666666667</c:v>
                </c:pt>
                <c:pt idx="67">
                  <c:v>74.4333333333334</c:v>
                </c:pt>
                <c:pt idx="68">
                  <c:v>74.4</c:v>
                </c:pt>
                <c:pt idx="69">
                  <c:v>74.3666666666667</c:v>
                </c:pt>
                <c:pt idx="70">
                  <c:v>74.3333333333334</c:v>
                </c:pt>
                <c:pt idx="71">
                  <c:v>74.3</c:v>
                </c:pt>
                <c:pt idx="72">
                  <c:v>74.2666666666667</c:v>
                </c:pt>
                <c:pt idx="73">
                  <c:v>74.2333333333334</c:v>
                </c:pt>
                <c:pt idx="74">
                  <c:v>74.2000000000001</c:v>
                </c:pt>
                <c:pt idx="75">
                  <c:v>74.1666666666667</c:v>
                </c:pt>
                <c:pt idx="76">
                  <c:v>74.1333333333334</c:v>
                </c:pt>
                <c:pt idx="77">
                  <c:v>74.1000000000001</c:v>
                </c:pt>
                <c:pt idx="78">
                  <c:v>74.0666666666667</c:v>
                </c:pt>
                <c:pt idx="79">
                  <c:v>74.0333333333334</c:v>
                </c:pt>
                <c:pt idx="80">
                  <c:v>74.0000000000001</c:v>
                </c:pt>
                <c:pt idx="81">
                  <c:v>73.9666666666667</c:v>
                </c:pt>
                <c:pt idx="82">
                  <c:v>73.9333333333334</c:v>
                </c:pt>
                <c:pt idx="83">
                  <c:v>73.9000000000001</c:v>
                </c:pt>
                <c:pt idx="84">
                  <c:v>73.8666666666667</c:v>
                </c:pt>
                <c:pt idx="85">
                  <c:v>73.8333333333334</c:v>
                </c:pt>
                <c:pt idx="86">
                  <c:v>73.8000000000001</c:v>
                </c:pt>
                <c:pt idx="87">
                  <c:v>73.7666666666667</c:v>
                </c:pt>
                <c:pt idx="88">
                  <c:v>73.7333333333334</c:v>
                </c:pt>
                <c:pt idx="89">
                  <c:v>73.7000000000001</c:v>
                </c:pt>
                <c:pt idx="90">
                  <c:v>73.6666666666667</c:v>
                </c:pt>
                <c:pt idx="91">
                  <c:v>73.6333333333334</c:v>
                </c:pt>
                <c:pt idx="92">
                  <c:v>73.6000000000001</c:v>
                </c:pt>
                <c:pt idx="93">
                  <c:v>73.5666666666668</c:v>
                </c:pt>
                <c:pt idx="94">
                  <c:v>73.5333333333334</c:v>
                </c:pt>
                <c:pt idx="95">
                  <c:v>73.5000000000001</c:v>
                </c:pt>
                <c:pt idx="96">
                  <c:v>73.4666666666668</c:v>
                </c:pt>
                <c:pt idx="97">
                  <c:v>73.4333333333334</c:v>
                </c:pt>
                <c:pt idx="98">
                  <c:v>73.4000000000001</c:v>
                </c:pt>
                <c:pt idx="99">
                  <c:v>73.3666666666668</c:v>
                </c:pt>
                <c:pt idx="100">
                  <c:v>73.3333333333334</c:v>
                </c:pt>
                <c:pt idx="101">
                  <c:v>73.3000000000001</c:v>
                </c:pt>
                <c:pt idx="102">
                  <c:v>73.2666666666668</c:v>
                </c:pt>
                <c:pt idx="103">
                  <c:v>73.2333333333334</c:v>
                </c:pt>
                <c:pt idx="104">
                  <c:v>73.2000000000001</c:v>
                </c:pt>
                <c:pt idx="105">
                  <c:v>73.1666666666668</c:v>
                </c:pt>
                <c:pt idx="106">
                  <c:v>73.1333333333334</c:v>
                </c:pt>
                <c:pt idx="107">
                  <c:v>73.1000000000001</c:v>
                </c:pt>
                <c:pt idx="108">
                  <c:v>73.0666666666668</c:v>
                </c:pt>
                <c:pt idx="109">
                  <c:v>73.0333333333335</c:v>
                </c:pt>
                <c:pt idx="110">
                  <c:v>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409096"/>
        <c:axId val="3049802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Curves'!$Q$11:$Q$60,'Performance Curves'!$Q$62:$Q$122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Curves'!$S$11:$S$60,'Performance Curves'!$S$62:$S$122</c:f>
              <c:numCache>
                <c:formatCode>General</c:formatCode>
                <c:ptCount val="111"/>
                <c:pt idx="0">
                  <c:v>3400</c:v>
                </c:pt>
                <c:pt idx="1">
                  <c:v>3424</c:v>
                </c:pt>
                <c:pt idx="2">
                  <c:v>3448</c:v>
                </c:pt>
                <c:pt idx="3">
                  <c:v>3472</c:v>
                </c:pt>
                <c:pt idx="4">
                  <c:v>3496</c:v>
                </c:pt>
                <c:pt idx="5">
                  <c:v>3520</c:v>
                </c:pt>
                <c:pt idx="6">
                  <c:v>3544</c:v>
                </c:pt>
                <c:pt idx="7">
                  <c:v>3568</c:v>
                </c:pt>
                <c:pt idx="8">
                  <c:v>3592</c:v>
                </c:pt>
                <c:pt idx="9">
                  <c:v>3616</c:v>
                </c:pt>
                <c:pt idx="10">
                  <c:v>3640</c:v>
                </c:pt>
                <c:pt idx="11">
                  <c:v>3664</c:v>
                </c:pt>
                <c:pt idx="12">
                  <c:v>3688</c:v>
                </c:pt>
                <c:pt idx="13">
                  <c:v>3712</c:v>
                </c:pt>
                <c:pt idx="14">
                  <c:v>3736</c:v>
                </c:pt>
                <c:pt idx="15">
                  <c:v>3760</c:v>
                </c:pt>
                <c:pt idx="16">
                  <c:v>3784</c:v>
                </c:pt>
                <c:pt idx="17">
                  <c:v>3808</c:v>
                </c:pt>
                <c:pt idx="18">
                  <c:v>3832</c:v>
                </c:pt>
                <c:pt idx="19">
                  <c:v>3856</c:v>
                </c:pt>
                <c:pt idx="20">
                  <c:v>3880</c:v>
                </c:pt>
                <c:pt idx="21">
                  <c:v>3904</c:v>
                </c:pt>
                <c:pt idx="22">
                  <c:v>3928</c:v>
                </c:pt>
                <c:pt idx="23">
                  <c:v>3952</c:v>
                </c:pt>
                <c:pt idx="24">
                  <c:v>3976</c:v>
                </c:pt>
                <c:pt idx="25">
                  <c:v>4000</c:v>
                </c:pt>
                <c:pt idx="26">
                  <c:v>4024</c:v>
                </c:pt>
                <c:pt idx="27">
                  <c:v>4048</c:v>
                </c:pt>
                <c:pt idx="28">
                  <c:v>4072</c:v>
                </c:pt>
                <c:pt idx="29">
                  <c:v>4096</c:v>
                </c:pt>
                <c:pt idx="30">
                  <c:v>4120</c:v>
                </c:pt>
                <c:pt idx="31">
                  <c:v>4144</c:v>
                </c:pt>
                <c:pt idx="32">
                  <c:v>4168</c:v>
                </c:pt>
                <c:pt idx="33">
                  <c:v>4192</c:v>
                </c:pt>
                <c:pt idx="34">
                  <c:v>4216</c:v>
                </c:pt>
                <c:pt idx="35">
                  <c:v>4240</c:v>
                </c:pt>
                <c:pt idx="36">
                  <c:v>4264</c:v>
                </c:pt>
                <c:pt idx="37">
                  <c:v>4288</c:v>
                </c:pt>
                <c:pt idx="38">
                  <c:v>4312</c:v>
                </c:pt>
                <c:pt idx="39">
                  <c:v>4336</c:v>
                </c:pt>
                <c:pt idx="40">
                  <c:v>4360</c:v>
                </c:pt>
                <c:pt idx="41">
                  <c:v>4384</c:v>
                </c:pt>
                <c:pt idx="42">
                  <c:v>4408</c:v>
                </c:pt>
                <c:pt idx="43">
                  <c:v>4432</c:v>
                </c:pt>
                <c:pt idx="44">
                  <c:v>4456</c:v>
                </c:pt>
                <c:pt idx="45">
                  <c:v>4480</c:v>
                </c:pt>
                <c:pt idx="46">
                  <c:v>4504</c:v>
                </c:pt>
                <c:pt idx="47">
                  <c:v>4528</c:v>
                </c:pt>
                <c:pt idx="48">
                  <c:v>4552</c:v>
                </c:pt>
                <c:pt idx="49">
                  <c:v>4576</c:v>
                </c:pt>
                <c:pt idx="50">
                  <c:v>4400</c:v>
                </c:pt>
                <c:pt idx="51">
                  <c:v>4416.66666666667</c:v>
                </c:pt>
                <c:pt idx="52">
                  <c:v>4433.33333333333</c:v>
                </c:pt>
                <c:pt idx="53">
                  <c:v>4450</c:v>
                </c:pt>
                <c:pt idx="54">
                  <c:v>4466.66666666667</c:v>
                </c:pt>
                <c:pt idx="55">
                  <c:v>4483.33333333334</c:v>
                </c:pt>
                <c:pt idx="56">
                  <c:v>4500</c:v>
                </c:pt>
                <c:pt idx="57">
                  <c:v>4516.66666666667</c:v>
                </c:pt>
                <c:pt idx="58">
                  <c:v>4533.33333333334</c:v>
                </c:pt>
                <c:pt idx="59">
                  <c:v>4550</c:v>
                </c:pt>
                <c:pt idx="60">
                  <c:v>4566.66666666667</c:v>
                </c:pt>
                <c:pt idx="61">
                  <c:v>4583.33333333334</c:v>
                </c:pt>
                <c:pt idx="62">
                  <c:v>4600</c:v>
                </c:pt>
                <c:pt idx="63">
                  <c:v>4616.66666666667</c:v>
                </c:pt>
                <c:pt idx="64">
                  <c:v>4633.33333333334</c:v>
                </c:pt>
                <c:pt idx="65">
                  <c:v>4650.00000000001</c:v>
                </c:pt>
                <c:pt idx="66">
                  <c:v>4666.66666666667</c:v>
                </c:pt>
                <c:pt idx="67">
                  <c:v>4683.33333333334</c:v>
                </c:pt>
                <c:pt idx="68">
                  <c:v>4700.00000000001</c:v>
                </c:pt>
                <c:pt idx="69">
                  <c:v>4716.66666666667</c:v>
                </c:pt>
                <c:pt idx="70">
                  <c:v>4733.33333333334</c:v>
                </c:pt>
                <c:pt idx="71">
                  <c:v>4750.00000000001</c:v>
                </c:pt>
                <c:pt idx="72">
                  <c:v>4766.66666666667</c:v>
                </c:pt>
                <c:pt idx="73">
                  <c:v>4783.33333333334</c:v>
                </c:pt>
                <c:pt idx="74">
                  <c:v>4800.00000000001</c:v>
                </c:pt>
                <c:pt idx="75">
                  <c:v>4816.66666666667</c:v>
                </c:pt>
                <c:pt idx="76">
                  <c:v>4833.33333333334</c:v>
                </c:pt>
                <c:pt idx="77">
                  <c:v>4850.00000000001</c:v>
                </c:pt>
                <c:pt idx="78">
                  <c:v>4866.66666666668</c:v>
                </c:pt>
                <c:pt idx="79">
                  <c:v>4883.33333333334</c:v>
                </c:pt>
                <c:pt idx="80">
                  <c:v>4900.00000000001</c:v>
                </c:pt>
                <c:pt idx="81">
                  <c:v>4916.66666666668</c:v>
                </c:pt>
                <c:pt idx="82">
                  <c:v>4933.33333333334</c:v>
                </c:pt>
                <c:pt idx="83">
                  <c:v>4950.00000000001</c:v>
                </c:pt>
                <c:pt idx="84">
                  <c:v>4966.66666666668</c:v>
                </c:pt>
                <c:pt idx="85">
                  <c:v>4983.33333333334</c:v>
                </c:pt>
                <c:pt idx="86">
                  <c:v>5000.00000000001</c:v>
                </c:pt>
                <c:pt idx="87">
                  <c:v>5016.66666666668</c:v>
                </c:pt>
                <c:pt idx="88">
                  <c:v>5033.33333333335</c:v>
                </c:pt>
                <c:pt idx="89">
                  <c:v>5050.00000000001</c:v>
                </c:pt>
                <c:pt idx="90">
                  <c:v>5066.66666666668</c:v>
                </c:pt>
                <c:pt idx="91">
                  <c:v>5083.33333333335</c:v>
                </c:pt>
                <c:pt idx="92">
                  <c:v>5100.00000000001</c:v>
                </c:pt>
                <c:pt idx="93">
                  <c:v>5116.66666666668</c:v>
                </c:pt>
                <c:pt idx="94">
                  <c:v>5133.33333333335</c:v>
                </c:pt>
                <c:pt idx="95">
                  <c:v>5150.00000000001</c:v>
                </c:pt>
                <c:pt idx="96">
                  <c:v>5166.66666666668</c:v>
                </c:pt>
                <c:pt idx="97">
                  <c:v>5183.33333333335</c:v>
                </c:pt>
                <c:pt idx="98">
                  <c:v>5200.00000000002</c:v>
                </c:pt>
                <c:pt idx="99">
                  <c:v>5216.66666666668</c:v>
                </c:pt>
                <c:pt idx="100">
                  <c:v>5233.33333333335</c:v>
                </c:pt>
                <c:pt idx="101">
                  <c:v>5250.00000000002</c:v>
                </c:pt>
                <c:pt idx="102">
                  <c:v>5266.66666666668</c:v>
                </c:pt>
                <c:pt idx="103">
                  <c:v>5283.33333333335</c:v>
                </c:pt>
                <c:pt idx="104">
                  <c:v>5300.00000000002</c:v>
                </c:pt>
                <c:pt idx="105">
                  <c:v>5316.66666666668</c:v>
                </c:pt>
                <c:pt idx="106">
                  <c:v>5333.33333333335</c:v>
                </c:pt>
                <c:pt idx="107">
                  <c:v>5350.00000000002</c:v>
                </c:pt>
                <c:pt idx="108">
                  <c:v>5366.66666666668</c:v>
                </c:pt>
                <c:pt idx="109">
                  <c:v>5383.33333333335</c:v>
                </c:pt>
                <c:pt idx="110">
                  <c:v>5400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4019048"/>
        <c:axId val="8402681"/>
      </c:lineChart>
      <c:catAx>
        <c:axId val="14409096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9802"/>
        <c:crossesAt val="0"/>
        <c:auto val="1"/>
        <c:lblAlgn val="ctr"/>
        <c:lblOffset val="100"/>
        <c:noMultiLvlLbl val="0"/>
      </c:catAx>
      <c:valAx>
        <c:axId val="3049802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09096"/>
        <c:crossesAt val="5"/>
        <c:crossBetween val="midCat"/>
      </c:valAx>
      <c:catAx>
        <c:axId val="8401904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2681"/>
        <c:auto val="1"/>
        <c:lblAlgn val="ctr"/>
        <c:lblOffset val="100"/>
        <c:noMultiLvlLbl val="0"/>
      </c:catAx>
      <c:valAx>
        <c:axId val="8402681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1904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900 RPM, 650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Curves'!$V$11:$V$30,'Performance Curves'!$V$32:$V$91,'Performance Curves'!$V$93:$V$123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Curves'!$Y$11:$Y$30,'Performance Curves'!$Y$32:$Y$91,'Performance Curves'!$Y$93:$Y$123</c:f>
              <c:numCache>
                <c:formatCode>_(* #,##0_);_(* \(#,##0\);_(* \-??_);_(@_)</c:formatCode>
                <c:ptCount val="111"/>
                <c:pt idx="0">
                  <c:v>84</c:v>
                </c:pt>
                <c:pt idx="1">
                  <c:v>83.95</c:v>
                </c:pt>
                <c:pt idx="2">
                  <c:v>83.9</c:v>
                </c:pt>
                <c:pt idx="3">
                  <c:v>83.85</c:v>
                </c:pt>
                <c:pt idx="4">
                  <c:v>83.8</c:v>
                </c:pt>
                <c:pt idx="5">
                  <c:v>83.75</c:v>
                </c:pt>
                <c:pt idx="6">
                  <c:v>83.7</c:v>
                </c:pt>
                <c:pt idx="7">
                  <c:v>83.65</c:v>
                </c:pt>
                <c:pt idx="8">
                  <c:v>83.6</c:v>
                </c:pt>
                <c:pt idx="9">
                  <c:v>83.55</c:v>
                </c:pt>
                <c:pt idx="10">
                  <c:v>83.5</c:v>
                </c:pt>
                <c:pt idx="11">
                  <c:v>83.45</c:v>
                </c:pt>
                <c:pt idx="12">
                  <c:v>83.4</c:v>
                </c:pt>
                <c:pt idx="13">
                  <c:v>83.35</c:v>
                </c:pt>
                <c:pt idx="14">
                  <c:v>83.3</c:v>
                </c:pt>
                <c:pt idx="15">
                  <c:v>83.25</c:v>
                </c:pt>
                <c:pt idx="16">
                  <c:v>83.2000000000001</c:v>
                </c:pt>
                <c:pt idx="17">
                  <c:v>83.1500000000001</c:v>
                </c:pt>
                <c:pt idx="18">
                  <c:v>83.1000000000001</c:v>
                </c:pt>
                <c:pt idx="19">
                  <c:v>83.0500000000001</c:v>
                </c:pt>
                <c:pt idx="20">
                  <c:v>80</c:v>
                </c:pt>
                <c:pt idx="21">
                  <c:v>79.9666666666667</c:v>
                </c:pt>
                <c:pt idx="22">
                  <c:v>79.9333333333333</c:v>
                </c:pt>
                <c:pt idx="23">
                  <c:v>79.9</c:v>
                </c:pt>
                <c:pt idx="24">
                  <c:v>79.8666666666667</c:v>
                </c:pt>
                <c:pt idx="25">
                  <c:v>79.8333333333333</c:v>
                </c:pt>
                <c:pt idx="26">
                  <c:v>79.8</c:v>
                </c:pt>
                <c:pt idx="27">
                  <c:v>79.7666666666667</c:v>
                </c:pt>
                <c:pt idx="28">
                  <c:v>79.7333333333334</c:v>
                </c:pt>
                <c:pt idx="29">
                  <c:v>79.7</c:v>
                </c:pt>
                <c:pt idx="30">
                  <c:v>79.6666666666667</c:v>
                </c:pt>
                <c:pt idx="31">
                  <c:v>79.6333333333334</c:v>
                </c:pt>
                <c:pt idx="32">
                  <c:v>79.6</c:v>
                </c:pt>
                <c:pt idx="33">
                  <c:v>79.5666666666667</c:v>
                </c:pt>
                <c:pt idx="34">
                  <c:v>79.5333333333334</c:v>
                </c:pt>
                <c:pt idx="35">
                  <c:v>79.5</c:v>
                </c:pt>
                <c:pt idx="36">
                  <c:v>79.4666666666667</c:v>
                </c:pt>
                <c:pt idx="37">
                  <c:v>79.4333333333334</c:v>
                </c:pt>
                <c:pt idx="38">
                  <c:v>79.4</c:v>
                </c:pt>
                <c:pt idx="39">
                  <c:v>79.3666666666667</c:v>
                </c:pt>
                <c:pt idx="40">
                  <c:v>79.3333333333334</c:v>
                </c:pt>
                <c:pt idx="41">
                  <c:v>79.3</c:v>
                </c:pt>
                <c:pt idx="42">
                  <c:v>79.2666666666667</c:v>
                </c:pt>
                <c:pt idx="43">
                  <c:v>79.2333333333334</c:v>
                </c:pt>
                <c:pt idx="44">
                  <c:v>79.2000000000001</c:v>
                </c:pt>
                <c:pt idx="45">
                  <c:v>79.1666666666667</c:v>
                </c:pt>
                <c:pt idx="46">
                  <c:v>79.1333333333334</c:v>
                </c:pt>
                <c:pt idx="47">
                  <c:v>79.1000000000001</c:v>
                </c:pt>
                <c:pt idx="48">
                  <c:v>79.0666666666667</c:v>
                </c:pt>
                <c:pt idx="49">
                  <c:v>79.0333333333334</c:v>
                </c:pt>
                <c:pt idx="50">
                  <c:v>79.0000000000001</c:v>
                </c:pt>
                <c:pt idx="51">
                  <c:v>78.9666666666667</c:v>
                </c:pt>
                <c:pt idx="52">
                  <c:v>78.9333333333334</c:v>
                </c:pt>
                <c:pt idx="53">
                  <c:v>78.9000000000001</c:v>
                </c:pt>
                <c:pt idx="54">
                  <c:v>78.8666666666667</c:v>
                </c:pt>
                <c:pt idx="55">
                  <c:v>78.8333333333334</c:v>
                </c:pt>
                <c:pt idx="56">
                  <c:v>78.8000000000001</c:v>
                </c:pt>
                <c:pt idx="57">
                  <c:v>78.7666666666667</c:v>
                </c:pt>
                <c:pt idx="58">
                  <c:v>78.7333333333334</c:v>
                </c:pt>
                <c:pt idx="59">
                  <c:v>78.7000000000001</c:v>
                </c:pt>
                <c:pt idx="60">
                  <c:v>78.6666666666667</c:v>
                </c:pt>
                <c:pt idx="61">
                  <c:v>78.6333333333334</c:v>
                </c:pt>
                <c:pt idx="62">
                  <c:v>78.6000000000001</c:v>
                </c:pt>
                <c:pt idx="63">
                  <c:v>78.5666666666668</c:v>
                </c:pt>
                <c:pt idx="64">
                  <c:v>78.5333333333334</c:v>
                </c:pt>
                <c:pt idx="65">
                  <c:v>78.5000000000001</c:v>
                </c:pt>
                <c:pt idx="66">
                  <c:v>78.4666666666668</c:v>
                </c:pt>
                <c:pt idx="67">
                  <c:v>78.4333333333334</c:v>
                </c:pt>
                <c:pt idx="68">
                  <c:v>78.4000000000001</c:v>
                </c:pt>
                <c:pt idx="69">
                  <c:v>78.3666666666668</c:v>
                </c:pt>
                <c:pt idx="70">
                  <c:v>78.3333333333334</c:v>
                </c:pt>
                <c:pt idx="71">
                  <c:v>78.3000000000001</c:v>
                </c:pt>
                <c:pt idx="72">
                  <c:v>78.2666666666668</c:v>
                </c:pt>
                <c:pt idx="73">
                  <c:v>78.2333333333334</c:v>
                </c:pt>
                <c:pt idx="74">
                  <c:v>78.2000000000001</c:v>
                </c:pt>
                <c:pt idx="75">
                  <c:v>78.1666666666668</c:v>
                </c:pt>
                <c:pt idx="76">
                  <c:v>78.1333333333334</c:v>
                </c:pt>
                <c:pt idx="77">
                  <c:v>78.1000000000001</c:v>
                </c:pt>
                <c:pt idx="78">
                  <c:v>78.0666666666668</c:v>
                </c:pt>
                <c:pt idx="79">
                  <c:v>78.0333333333335</c:v>
                </c:pt>
                <c:pt idx="80">
                  <c:v>75</c:v>
                </c:pt>
                <c:pt idx="81">
                  <c:v>74.9666666666667</c:v>
                </c:pt>
                <c:pt idx="82">
                  <c:v>74.9333333333333</c:v>
                </c:pt>
                <c:pt idx="83">
                  <c:v>74.9</c:v>
                </c:pt>
                <c:pt idx="84">
                  <c:v>74.8666666666667</c:v>
                </c:pt>
                <c:pt idx="85">
                  <c:v>74.8333333333333</c:v>
                </c:pt>
                <c:pt idx="86">
                  <c:v>74.8</c:v>
                </c:pt>
                <c:pt idx="87">
                  <c:v>74.7666666666667</c:v>
                </c:pt>
                <c:pt idx="88">
                  <c:v>74.7333333333334</c:v>
                </c:pt>
                <c:pt idx="89">
                  <c:v>74.7</c:v>
                </c:pt>
                <c:pt idx="90">
                  <c:v>74.6666666666667</c:v>
                </c:pt>
                <c:pt idx="91">
                  <c:v>74.6333333333334</c:v>
                </c:pt>
                <c:pt idx="92">
                  <c:v>74.6</c:v>
                </c:pt>
                <c:pt idx="93">
                  <c:v>74.5666666666667</c:v>
                </c:pt>
                <c:pt idx="94">
                  <c:v>74.5333333333334</c:v>
                </c:pt>
                <c:pt idx="95">
                  <c:v>74.5</c:v>
                </c:pt>
                <c:pt idx="96">
                  <c:v>74.4666666666667</c:v>
                </c:pt>
                <c:pt idx="97">
                  <c:v>74.4333333333334</c:v>
                </c:pt>
                <c:pt idx="98">
                  <c:v>74.4</c:v>
                </c:pt>
                <c:pt idx="99">
                  <c:v>74.3666666666667</c:v>
                </c:pt>
                <c:pt idx="100">
                  <c:v>74.3333333333334</c:v>
                </c:pt>
                <c:pt idx="101">
                  <c:v>74.3</c:v>
                </c:pt>
                <c:pt idx="102">
                  <c:v>74.2666666666667</c:v>
                </c:pt>
                <c:pt idx="103">
                  <c:v>74.2333333333334</c:v>
                </c:pt>
                <c:pt idx="104">
                  <c:v>74.2000000000001</c:v>
                </c:pt>
                <c:pt idx="105">
                  <c:v>74.1666666666667</c:v>
                </c:pt>
                <c:pt idx="106">
                  <c:v>74.1333333333334</c:v>
                </c:pt>
                <c:pt idx="107">
                  <c:v>74.1000000000001</c:v>
                </c:pt>
                <c:pt idx="108">
                  <c:v>74.0666666666667</c:v>
                </c:pt>
                <c:pt idx="109">
                  <c:v>74.0333333333334</c:v>
                </c:pt>
                <c:pt idx="110">
                  <c:v>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5350005"/>
        <c:axId val="67693329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Curves'!$V$11:$V$30,'Performance Curves'!$V$32:$V$91,'Performance Curves'!$V$93:$V$123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Curves'!$X$11:$X$30,'Performance Curves'!$X$32:$X$91,'Performance Curves'!$X$93:$X$123</c:f>
              <c:numCache>
                <c:formatCode>General</c:formatCode>
                <c:ptCount val="111"/>
                <c:pt idx="0">
                  <c:v>3400</c:v>
                </c:pt>
                <c:pt idx="1">
                  <c:v>3430</c:v>
                </c:pt>
                <c:pt idx="2">
                  <c:v>3460</c:v>
                </c:pt>
                <c:pt idx="3">
                  <c:v>3490</c:v>
                </c:pt>
                <c:pt idx="4">
                  <c:v>3520</c:v>
                </c:pt>
                <c:pt idx="5">
                  <c:v>3550</c:v>
                </c:pt>
                <c:pt idx="6">
                  <c:v>3580</c:v>
                </c:pt>
                <c:pt idx="7">
                  <c:v>3610</c:v>
                </c:pt>
                <c:pt idx="8">
                  <c:v>3640</c:v>
                </c:pt>
                <c:pt idx="9">
                  <c:v>3670</c:v>
                </c:pt>
                <c:pt idx="10">
                  <c:v>3700</c:v>
                </c:pt>
                <c:pt idx="11">
                  <c:v>3730</c:v>
                </c:pt>
                <c:pt idx="12">
                  <c:v>3760</c:v>
                </c:pt>
                <c:pt idx="13">
                  <c:v>3790</c:v>
                </c:pt>
                <c:pt idx="14">
                  <c:v>3820</c:v>
                </c:pt>
                <c:pt idx="15">
                  <c:v>3850</c:v>
                </c:pt>
                <c:pt idx="16">
                  <c:v>3880</c:v>
                </c:pt>
                <c:pt idx="17">
                  <c:v>3910</c:v>
                </c:pt>
                <c:pt idx="18">
                  <c:v>3940</c:v>
                </c:pt>
                <c:pt idx="19">
                  <c:v>3970</c:v>
                </c:pt>
                <c:pt idx="20">
                  <c:v>3700</c:v>
                </c:pt>
                <c:pt idx="21">
                  <c:v>3721.66666666667</c:v>
                </c:pt>
                <c:pt idx="22">
                  <c:v>3743.33333333333</c:v>
                </c:pt>
                <c:pt idx="23">
                  <c:v>3765</c:v>
                </c:pt>
                <c:pt idx="24">
                  <c:v>3786.66666666667</c:v>
                </c:pt>
                <c:pt idx="25">
                  <c:v>3808.33333333333</c:v>
                </c:pt>
                <c:pt idx="26">
                  <c:v>3830</c:v>
                </c:pt>
                <c:pt idx="27">
                  <c:v>3851.66666666667</c:v>
                </c:pt>
                <c:pt idx="28">
                  <c:v>3873.33333333333</c:v>
                </c:pt>
                <c:pt idx="29">
                  <c:v>3895</c:v>
                </c:pt>
                <c:pt idx="30">
                  <c:v>3916.66666666667</c:v>
                </c:pt>
                <c:pt idx="31">
                  <c:v>3938.33333333333</c:v>
                </c:pt>
                <c:pt idx="32">
                  <c:v>3960</c:v>
                </c:pt>
                <c:pt idx="33">
                  <c:v>3981.66666666666</c:v>
                </c:pt>
                <c:pt idx="34">
                  <c:v>4003.33333333333</c:v>
                </c:pt>
                <c:pt idx="35">
                  <c:v>4025</c:v>
                </c:pt>
                <c:pt idx="36">
                  <c:v>4046.66666666666</c:v>
                </c:pt>
                <c:pt idx="37">
                  <c:v>4068.33333333333</c:v>
                </c:pt>
                <c:pt idx="38">
                  <c:v>4090</c:v>
                </c:pt>
                <c:pt idx="39">
                  <c:v>4111.66666666666</c:v>
                </c:pt>
                <c:pt idx="40">
                  <c:v>4133.33333333333</c:v>
                </c:pt>
                <c:pt idx="41">
                  <c:v>4155</c:v>
                </c:pt>
                <c:pt idx="42">
                  <c:v>4176.66666666667</c:v>
                </c:pt>
                <c:pt idx="43">
                  <c:v>4198.33333333333</c:v>
                </c:pt>
                <c:pt idx="44">
                  <c:v>4220</c:v>
                </c:pt>
                <c:pt idx="45">
                  <c:v>4241.66666666667</c:v>
                </c:pt>
                <c:pt idx="46">
                  <c:v>4263.33333333333</c:v>
                </c:pt>
                <c:pt idx="47">
                  <c:v>4285</c:v>
                </c:pt>
                <c:pt idx="48">
                  <c:v>4306.66666666667</c:v>
                </c:pt>
                <c:pt idx="49">
                  <c:v>4328.33333333333</c:v>
                </c:pt>
                <c:pt idx="50">
                  <c:v>4350</c:v>
                </c:pt>
                <c:pt idx="51">
                  <c:v>4371.66666666667</c:v>
                </c:pt>
                <c:pt idx="52">
                  <c:v>4393.33333333334</c:v>
                </c:pt>
                <c:pt idx="53">
                  <c:v>4415</c:v>
                </c:pt>
                <c:pt idx="54">
                  <c:v>4436.66666666667</c:v>
                </c:pt>
                <c:pt idx="55">
                  <c:v>4458.33333333334</c:v>
                </c:pt>
                <c:pt idx="56">
                  <c:v>4480</c:v>
                </c:pt>
                <c:pt idx="57">
                  <c:v>4501.66666666667</c:v>
                </c:pt>
                <c:pt idx="58">
                  <c:v>4523.33333333334</c:v>
                </c:pt>
                <c:pt idx="59">
                  <c:v>4545</c:v>
                </c:pt>
                <c:pt idx="60">
                  <c:v>4566.66666666667</c:v>
                </c:pt>
                <c:pt idx="61">
                  <c:v>4588.33333333334</c:v>
                </c:pt>
                <c:pt idx="62">
                  <c:v>4610.00000000001</c:v>
                </c:pt>
                <c:pt idx="63">
                  <c:v>4631.66666666667</c:v>
                </c:pt>
                <c:pt idx="64">
                  <c:v>4653.33333333334</c:v>
                </c:pt>
                <c:pt idx="65">
                  <c:v>4675.00000000001</c:v>
                </c:pt>
                <c:pt idx="66">
                  <c:v>4696.66666666667</c:v>
                </c:pt>
                <c:pt idx="67">
                  <c:v>4718.33333333334</c:v>
                </c:pt>
                <c:pt idx="68">
                  <c:v>4740.00000000001</c:v>
                </c:pt>
                <c:pt idx="69">
                  <c:v>4761.66666666667</c:v>
                </c:pt>
                <c:pt idx="70">
                  <c:v>4783.33333333334</c:v>
                </c:pt>
                <c:pt idx="71">
                  <c:v>4805.00000000001</c:v>
                </c:pt>
                <c:pt idx="72">
                  <c:v>4826.66666666667</c:v>
                </c:pt>
                <c:pt idx="73">
                  <c:v>4848.33333333334</c:v>
                </c:pt>
                <c:pt idx="74">
                  <c:v>4870.00000000001</c:v>
                </c:pt>
                <c:pt idx="75">
                  <c:v>4891.66666666668</c:v>
                </c:pt>
                <c:pt idx="76">
                  <c:v>4913.33333333334</c:v>
                </c:pt>
                <c:pt idx="77">
                  <c:v>4935.00000000001</c:v>
                </c:pt>
                <c:pt idx="78">
                  <c:v>4956.66666666668</c:v>
                </c:pt>
                <c:pt idx="79">
                  <c:v>4978.33333333334</c:v>
                </c:pt>
                <c:pt idx="80">
                  <c:v>4700</c:v>
                </c:pt>
                <c:pt idx="81">
                  <c:v>4720</c:v>
                </c:pt>
                <c:pt idx="82">
                  <c:v>4740</c:v>
                </c:pt>
                <c:pt idx="83">
                  <c:v>4760</c:v>
                </c:pt>
                <c:pt idx="84">
                  <c:v>4780</c:v>
                </c:pt>
                <c:pt idx="85">
                  <c:v>4800</c:v>
                </c:pt>
                <c:pt idx="86">
                  <c:v>4820</c:v>
                </c:pt>
                <c:pt idx="87">
                  <c:v>4840</c:v>
                </c:pt>
                <c:pt idx="88">
                  <c:v>4860</c:v>
                </c:pt>
                <c:pt idx="89">
                  <c:v>4880</c:v>
                </c:pt>
                <c:pt idx="90">
                  <c:v>4900</c:v>
                </c:pt>
                <c:pt idx="91">
                  <c:v>4920</c:v>
                </c:pt>
                <c:pt idx="92">
                  <c:v>4940</c:v>
                </c:pt>
                <c:pt idx="93">
                  <c:v>4960</c:v>
                </c:pt>
                <c:pt idx="94">
                  <c:v>4980</c:v>
                </c:pt>
                <c:pt idx="95">
                  <c:v>5000</c:v>
                </c:pt>
                <c:pt idx="96">
                  <c:v>5020</c:v>
                </c:pt>
                <c:pt idx="97">
                  <c:v>5040</c:v>
                </c:pt>
                <c:pt idx="98">
                  <c:v>5060</c:v>
                </c:pt>
                <c:pt idx="99">
                  <c:v>5080</c:v>
                </c:pt>
                <c:pt idx="100">
                  <c:v>5100</c:v>
                </c:pt>
                <c:pt idx="101">
                  <c:v>5120</c:v>
                </c:pt>
                <c:pt idx="102">
                  <c:v>5140</c:v>
                </c:pt>
                <c:pt idx="103">
                  <c:v>5160</c:v>
                </c:pt>
                <c:pt idx="104">
                  <c:v>5180</c:v>
                </c:pt>
                <c:pt idx="105">
                  <c:v>5200</c:v>
                </c:pt>
                <c:pt idx="106">
                  <c:v>5220</c:v>
                </c:pt>
                <c:pt idx="107">
                  <c:v>5240</c:v>
                </c:pt>
                <c:pt idx="108">
                  <c:v>5260</c:v>
                </c:pt>
                <c:pt idx="109">
                  <c:v>5280</c:v>
                </c:pt>
                <c:pt idx="110">
                  <c:v>5300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086532"/>
        <c:axId val="9694985"/>
      </c:lineChart>
      <c:catAx>
        <c:axId val="85350005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693329"/>
        <c:crossesAt val="0"/>
        <c:auto val="1"/>
        <c:lblAlgn val="ctr"/>
        <c:lblOffset val="100"/>
        <c:noMultiLvlLbl val="0"/>
      </c:catAx>
      <c:valAx>
        <c:axId val="67693329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50005"/>
        <c:crossesAt val="5"/>
        <c:crossBetween val="midCat"/>
      </c:valAx>
      <c:catAx>
        <c:axId val="44086532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4985"/>
        <c:auto val="1"/>
        <c:lblAlgn val="ctr"/>
        <c:lblOffset val="100"/>
        <c:noMultiLvlLbl val="0"/>
      </c:catAx>
      <c:valAx>
        <c:axId val="9694985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86532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1000 RPM, 550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Curves'!$AA$11:$AA$60,'Performance Curves'!$AA$62:$AA$112</c:f>
              <c:strCache>
                <c:ptCount val="10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</c:strCache>
            </c:strRef>
          </c:cat>
          <c:val>
            <c:numRef>
              <c:f>'Performance Curves'!$AD$11:$AD$60,'Performance Curves'!$AD$62:$AD$112</c:f>
              <c:numCache>
                <c:formatCode>_(* #,##0_);_(* \(#,##0\);_(* \-??_);_(@_)</c:formatCode>
                <c:ptCount val="101"/>
                <c:pt idx="0">
                  <c:v>81</c:v>
                </c:pt>
                <c:pt idx="1">
                  <c:v>80.96</c:v>
                </c:pt>
                <c:pt idx="2">
                  <c:v>80.92</c:v>
                </c:pt>
                <c:pt idx="3">
                  <c:v>80.88</c:v>
                </c:pt>
                <c:pt idx="4">
                  <c:v>80.84</c:v>
                </c:pt>
                <c:pt idx="5">
                  <c:v>80.8</c:v>
                </c:pt>
                <c:pt idx="6">
                  <c:v>80.76</c:v>
                </c:pt>
                <c:pt idx="7">
                  <c:v>80.72</c:v>
                </c:pt>
                <c:pt idx="8">
                  <c:v>80.68</c:v>
                </c:pt>
                <c:pt idx="9">
                  <c:v>80.6399999999999</c:v>
                </c:pt>
                <c:pt idx="10">
                  <c:v>80.5999999999999</c:v>
                </c:pt>
                <c:pt idx="11">
                  <c:v>80.5599999999999</c:v>
                </c:pt>
                <c:pt idx="12">
                  <c:v>80.5199999999999</c:v>
                </c:pt>
                <c:pt idx="13">
                  <c:v>80.4799999999999</c:v>
                </c:pt>
                <c:pt idx="14">
                  <c:v>80.4399999999999</c:v>
                </c:pt>
                <c:pt idx="15">
                  <c:v>80.3999999999999</c:v>
                </c:pt>
                <c:pt idx="16">
                  <c:v>80.3599999999999</c:v>
                </c:pt>
                <c:pt idx="17">
                  <c:v>80.3199999999999</c:v>
                </c:pt>
                <c:pt idx="18">
                  <c:v>80.2799999999999</c:v>
                </c:pt>
                <c:pt idx="19">
                  <c:v>80.2399999999999</c:v>
                </c:pt>
                <c:pt idx="20">
                  <c:v>80.1999999999999</c:v>
                </c:pt>
                <c:pt idx="21">
                  <c:v>80.1599999999999</c:v>
                </c:pt>
                <c:pt idx="22">
                  <c:v>80.1199999999999</c:v>
                </c:pt>
                <c:pt idx="23">
                  <c:v>80.0799999999999</c:v>
                </c:pt>
                <c:pt idx="24">
                  <c:v>80.0399999999999</c:v>
                </c:pt>
                <c:pt idx="25">
                  <c:v>79.9999999999998</c:v>
                </c:pt>
                <c:pt idx="26">
                  <c:v>79.9599999999998</c:v>
                </c:pt>
                <c:pt idx="27">
                  <c:v>79.9199999999998</c:v>
                </c:pt>
                <c:pt idx="28">
                  <c:v>79.8799999999998</c:v>
                </c:pt>
                <c:pt idx="29">
                  <c:v>79.8399999999998</c:v>
                </c:pt>
                <c:pt idx="30">
                  <c:v>79.7999999999998</c:v>
                </c:pt>
                <c:pt idx="31">
                  <c:v>79.7599999999998</c:v>
                </c:pt>
                <c:pt idx="32">
                  <c:v>79.7199999999998</c:v>
                </c:pt>
                <c:pt idx="33">
                  <c:v>79.6799999999998</c:v>
                </c:pt>
                <c:pt idx="34">
                  <c:v>79.6399999999998</c:v>
                </c:pt>
                <c:pt idx="35">
                  <c:v>79.5999999999998</c:v>
                </c:pt>
                <c:pt idx="36">
                  <c:v>79.5599999999998</c:v>
                </c:pt>
                <c:pt idx="37">
                  <c:v>79.5199999999998</c:v>
                </c:pt>
                <c:pt idx="38">
                  <c:v>79.4799999999998</c:v>
                </c:pt>
                <c:pt idx="39">
                  <c:v>79.4399999999998</c:v>
                </c:pt>
                <c:pt idx="40">
                  <c:v>79.3999999999998</c:v>
                </c:pt>
                <c:pt idx="41">
                  <c:v>79.3599999999997</c:v>
                </c:pt>
                <c:pt idx="42">
                  <c:v>79.3199999999997</c:v>
                </c:pt>
                <c:pt idx="43">
                  <c:v>79.2799999999997</c:v>
                </c:pt>
                <c:pt idx="44">
                  <c:v>79.2399999999997</c:v>
                </c:pt>
                <c:pt idx="45">
                  <c:v>79.1999999999997</c:v>
                </c:pt>
                <c:pt idx="46">
                  <c:v>79.1599999999997</c:v>
                </c:pt>
                <c:pt idx="47">
                  <c:v>79.1199999999997</c:v>
                </c:pt>
                <c:pt idx="48">
                  <c:v>79.0799999999997</c:v>
                </c:pt>
                <c:pt idx="49">
                  <c:v>79.0399999999997</c:v>
                </c:pt>
                <c:pt idx="50">
                  <c:v>75</c:v>
                </c:pt>
                <c:pt idx="51">
                  <c:v>74.96</c:v>
                </c:pt>
                <c:pt idx="52">
                  <c:v>74.92</c:v>
                </c:pt>
                <c:pt idx="53">
                  <c:v>74.88</c:v>
                </c:pt>
                <c:pt idx="54">
                  <c:v>74.84</c:v>
                </c:pt>
                <c:pt idx="55">
                  <c:v>74.8</c:v>
                </c:pt>
                <c:pt idx="56">
                  <c:v>74.76</c:v>
                </c:pt>
                <c:pt idx="57">
                  <c:v>74.72</c:v>
                </c:pt>
                <c:pt idx="58">
                  <c:v>74.68</c:v>
                </c:pt>
                <c:pt idx="59">
                  <c:v>74.6399999999999</c:v>
                </c:pt>
                <c:pt idx="60">
                  <c:v>74.5999999999999</c:v>
                </c:pt>
                <c:pt idx="61">
                  <c:v>74.5599999999999</c:v>
                </c:pt>
                <c:pt idx="62">
                  <c:v>74.5199999999999</c:v>
                </c:pt>
                <c:pt idx="63">
                  <c:v>74.4799999999999</c:v>
                </c:pt>
                <c:pt idx="64">
                  <c:v>74.4399999999999</c:v>
                </c:pt>
                <c:pt idx="65">
                  <c:v>74.3999999999999</c:v>
                </c:pt>
                <c:pt idx="66">
                  <c:v>74.3599999999999</c:v>
                </c:pt>
                <c:pt idx="67">
                  <c:v>74.3199999999999</c:v>
                </c:pt>
                <c:pt idx="68">
                  <c:v>74.2799999999999</c:v>
                </c:pt>
                <c:pt idx="69">
                  <c:v>74.2399999999999</c:v>
                </c:pt>
                <c:pt idx="70">
                  <c:v>74.1999999999999</c:v>
                </c:pt>
                <c:pt idx="71">
                  <c:v>74.1599999999999</c:v>
                </c:pt>
                <c:pt idx="72">
                  <c:v>74.1199999999999</c:v>
                </c:pt>
                <c:pt idx="73">
                  <c:v>74.0799999999999</c:v>
                </c:pt>
                <c:pt idx="74">
                  <c:v>74.0399999999999</c:v>
                </c:pt>
                <c:pt idx="75">
                  <c:v>73.9999999999998</c:v>
                </c:pt>
                <c:pt idx="76">
                  <c:v>73.9599999999998</c:v>
                </c:pt>
                <c:pt idx="77">
                  <c:v>73.9199999999998</c:v>
                </c:pt>
                <c:pt idx="78">
                  <c:v>73.8799999999998</c:v>
                </c:pt>
                <c:pt idx="79">
                  <c:v>73.8399999999998</c:v>
                </c:pt>
                <c:pt idx="80">
                  <c:v>73.7999999999998</c:v>
                </c:pt>
                <c:pt idx="81">
                  <c:v>73.7599999999998</c:v>
                </c:pt>
                <c:pt idx="82">
                  <c:v>73.7199999999998</c:v>
                </c:pt>
                <c:pt idx="83">
                  <c:v>73.6799999999998</c:v>
                </c:pt>
                <c:pt idx="84">
                  <c:v>73.6399999999998</c:v>
                </c:pt>
                <c:pt idx="85">
                  <c:v>73.5999999999998</c:v>
                </c:pt>
                <c:pt idx="86">
                  <c:v>73.5599999999998</c:v>
                </c:pt>
                <c:pt idx="87">
                  <c:v>73.5199999999998</c:v>
                </c:pt>
                <c:pt idx="88">
                  <c:v>73.4799999999998</c:v>
                </c:pt>
                <c:pt idx="89">
                  <c:v>73.4399999999998</c:v>
                </c:pt>
                <c:pt idx="90">
                  <c:v>73.3999999999998</c:v>
                </c:pt>
                <c:pt idx="91">
                  <c:v>73.3599999999997</c:v>
                </c:pt>
                <c:pt idx="92">
                  <c:v>73.3199999999997</c:v>
                </c:pt>
                <c:pt idx="93">
                  <c:v>73.2799999999997</c:v>
                </c:pt>
                <c:pt idx="94">
                  <c:v>73.2399999999997</c:v>
                </c:pt>
                <c:pt idx="95">
                  <c:v>73.1999999999997</c:v>
                </c:pt>
                <c:pt idx="96">
                  <c:v>73.1599999999997</c:v>
                </c:pt>
                <c:pt idx="97">
                  <c:v>73.1199999999997</c:v>
                </c:pt>
                <c:pt idx="98">
                  <c:v>73.0799999999997</c:v>
                </c:pt>
                <c:pt idx="99">
                  <c:v>73.0399999999997</c:v>
                </c:pt>
                <c:pt idx="100">
                  <c:v>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526922"/>
        <c:axId val="24387225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Curves'!$AA$11:$AA$60,'Performance Curves'!$AA$62:$AA$112</c:f>
              <c:strCache>
                <c:ptCount val="10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</c:strCache>
            </c:strRef>
          </c:cat>
          <c:val>
            <c:numRef>
              <c:f>'Performance Curves'!$AC$11:$AC$60,'Performance Curves'!$AC$62:$AC$112</c:f>
              <c:numCache>
                <c:formatCode>General</c:formatCode>
                <c:ptCount val="101"/>
                <c:pt idx="0">
                  <c:v>4200</c:v>
                </c:pt>
                <c:pt idx="1">
                  <c:v>4222</c:v>
                </c:pt>
                <c:pt idx="2">
                  <c:v>4244</c:v>
                </c:pt>
                <c:pt idx="3">
                  <c:v>4266</c:v>
                </c:pt>
                <c:pt idx="4">
                  <c:v>4288</c:v>
                </c:pt>
                <c:pt idx="5">
                  <c:v>4310</c:v>
                </c:pt>
                <c:pt idx="6">
                  <c:v>4332</c:v>
                </c:pt>
                <c:pt idx="7">
                  <c:v>4354</c:v>
                </c:pt>
                <c:pt idx="8">
                  <c:v>4376</c:v>
                </c:pt>
                <c:pt idx="9">
                  <c:v>4398</c:v>
                </c:pt>
                <c:pt idx="10">
                  <c:v>4420</c:v>
                </c:pt>
                <c:pt idx="11">
                  <c:v>4442</c:v>
                </c:pt>
                <c:pt idx="12">
                  <c:v>4464</c:v>
                </c:pt>
                <c:pt idx="13">
                  <c:v>4486</c:v>
                </c:pt>
                <c:pt idx="14">
                  <c:v>4508</c:v>
                </c:pt>
                <c:pt idx="15">
                  <c:v>4530</c:v>
                </c:pt>
                <c:pt idx="16">
                  <c:v>4552</c:v>
                </c:pt>
                <c:pt idx="17">
                  <c:v>4574</c:v>
                </c:pt>
                <c:pt idx="18">
                  <c:v>4596</c:v>
                </c:pt>
                <c:pt idx="19">
                  <c:v>4618</c:v>
                </c:pt>
                <c:pt idx="20">
                  <c:v>4640</c:v>
                </c:pt>
                <c:pt idx="21">
                  <c:v>4662</c:v>
                </c:pt>
                <c:pt idx="22">
                  <c:v>4684</c:v>
                </c:pt>
                <c:pt idx="23">
                  <c:v>4706</c:v>
                </c:pt>
                <c:pt idx="24">
                  <c:v>4728</c:v>
                </c:pt>
                <c:pt idx="25">
                  <c:v>4750</c:v>
                </c:pt>
                <c:pt idx="26">
                  <c:v>4772</c:v>
                </c:pt>
                <c:pt idx="27">
                  <c:v>4794</c:v>
                </c:pt>
                <c:pt idx="28">
                  <c:v>4816</c:v>
                </c:pt>
                <c:pt idx="29">
                  <c:v>4838</c:v>
                </c:pt>
                <c:pt idx="30">
                  <c:v>4860</c:v>
                </c:pt>
                <c:pt idx="31">
                  <c:v>4882</c:v>
                </c:pt>
                <c:pt idx="32">
                  <c:v>4904</c:v>
                </c:pt>
                <c:pt idx="33">
                  <c:v>4926</c:v>
                </c:pt>
                <c:pt idx="34">
                  <c:v>4948</c:v>
                </c:pt>
                <c:pt idx="35">
                  <c:v>4970</c:v>
                </c:pt>
                <c:pt idx="36">
                  <c:v>4992</c:v>
                </c:pt>
                <c:pt idx="37">
                  <c:v>5014</c:v>
                </c:pt>
                <c:pt idx="38">
                  <c:v>5036</c:v>
                </c:pt>
                <c:pt idx="39">
                  <c:v>5058</c:v>
                </c:pt>
                <c:pt idx="40">
                  <c:v>5080</c:v>
                </c:pt>
                <c:pt idx="41">
                  <c:v>5102</c:v>
                </c:pt>
                <c:pt idx="42">
                  <c:v>5124</c:v>
                </c:pt>
                <c:pt idx="43">
                  <c:v>5146</c:v>
                </c:pt>
                <c:pt idx="44">
                  <c:v>5168</c:v>
                </c:pt>
                <c:pt idx="45">
                  <c:v>5190</c:v>
                </c:pt>
                <c:pt idx="46">
                  <c:v>5212</c:v>
                </c:pt>
                <c:pt idx="47">
                  <c:v>5234</c:v>
                </c:pt>
                <c:pt idx="48">
                  <c:v>5256</c:v>
                </c:pt>
                <c:pt idx="49">
                  <c:v>5278</c:v>
                </c:pt>
                <c:pt idx="50">
                  <c:v>5100</c:v>
                </c:pt>
                <c:pt idx="51">
                  <c:v>5118</c:v>
                </c:pt>
                <c:pt idx="52">
                  <c:v>5136</c:v>
                </c:pt>
                <c:pt idx="53">
                  <c:v>5154</c:v>
                </c:pt>
                <c:pt idx="54">
                  <c:v>5172</c:v>
                </c:pt>
                <c:pt idx="55">
                  <c:v>5190</c:v>
                </c:pt>
                <c:pt idx="56">
                  <c:v>5208</c:v>
                </c:pt>
                <c:pt idx="57">
                  <c:v>5226</c:v>
                </c:pt>
                <c:pt idx="58">
                  <c:v>5244</c:v>
                </c:pt>
                <c:pt idx="59">
                  <c:v>5262</c:v>
                </c:pt>
                <c:pt idx="60">
                  <c:v>5280</c:v>
                </c:pt>
                <c:pt idx="61">
                  <c:v>5298</c:v>
                </c:pt>
                <c:pt idx="62">
                  <c:v>5316</c:v>
                </c:pt>
                <c:pt idx="63">
                  <c:v>5334</c:v>
                </c:pt>
                <c:pt idx="64">
                  <c:v>5352</c:v>
                </c:pt>
                <c:pt idx="65">
                  <c:v>5370</c:v>
                </c:pt>
                <c:pt idx="66">
                  <c:v>5388</c:v>
                </c:pt>
                <c:pt idx="67">
                  <c:v>5406</c:v>
                </c:pt>
                <c:pt idx="68">
                  <c:v>5424</c:v>
                </c:pt>
                <c:pt idx="69">
                  <c:v>5442</c:v>
                </c:pt>
                <c:pt idx="70">
                  <c:v>5460</c:v>
                </c:pt>
                <c:pt idx="71">
                  <c:v>5478</c:v>
                </c:pt>
                <c:pt idx="72">
                  <c:v>5496</c:v>
                </c:pt>
                <c:pt idx="73">
                  <c:v>5514</c:v>
                </c:pt>
                <c:pt idx="74">
                  <c:v>5532</c:v>
                </c:pt>
                <c:pt idx="75">
                  <c:v>5550</c:v>
                </c:pt>
                <c:pt idx="76">
                  <c:v>5568</c:v>
                </c:pt>
                <c:pt idx="77">
                  <c:v>5586</c:v>
                </c:pt>
                <c:pt idx="78">
                  <c:v>5604</c:v>
                </c:pt>
                <c:pt idx="79">
                  <c:v>5622</c:v>
                </c:pt>
                <c:pt idx="80">
                  <c:v>5640</c:v>
                </c:pt>
                <c:pt idx="81">
                  <c:v>5658</c:v>
                </c:pt>
                <c:pt idx="82">
                  <c:v>5676</c:v>
                </c:pt>
                <c:pt idx="83">
                  <c:v>5694</c:v>
                </c:pt>
                <c:pt idx="84">
                  <c:v>5712</c:v>
                </c:pt>
                <c:pt idx="85">
                  <c:v>5730</c:v>
                </c:pt>
                <c:pt idx="86">
                  <c:v>5748</c:v>
                </c:pt>
                <c:pt idx="87">
                  <c:v>5766</c:v>
                </c:pt>
                <c:pt idx="88">
                  <c:v>5784</c:v>
                </c:pt>
                <c:pt idx="89">
                  <c:v>5802</c:v>
                </c:pt>
                <c:pt idx="90">
                  <c:v>5820</c:v>
                </c:pt>
                <c:pt idx="91">
                  <c:v>5838</c:v>
                </c:pt>
                <c:pt idx="92">
                  <c:v>5856</c:v>
                </c:pt>
                <c:pt idx="93">
                  <c:v>5874</c:v>
                </c:pt>
                <c:pt idx="94">
                  <c:v>5892</c:v>
                </c:pt>
                <c:pt idx="95">
                  <c:v>5910</c:v>
                </c:pt>
                <c:pt idx="96">
                  <c:v>5928</c:v>
                </c:pt>
                <c:pt idx="97">
                  <c:v>5946</c:v>
                </c:pt>
                <c:pt idx="98">
                  <c:v>5964</c:v>
                </c:pt>
                <c:pt idx="99">
                  <c:v>5982</c:v>
                </c:pt>
                <c:pt idx="100">
                  <c:v>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435350"/>
        <c:axId val="58836715"/>
      </c:lineChart>
      <c:catAx>
        <c:axId val="1652692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87225"/>
        <c:crossesAt val="0"/>
        <c:auto val="1"/>
        <c:lblAlgn val="ctr"/>
        <c:lblOffset val="100"/>
        <c:noMultiLvlLbl val="0"/>
      </c:catAx>
      <c:valAx>
        <c:axId val="24387225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26922"/>
        <c:crossesAt val="5"/>
        <c:crossBetween val="midCat"/>
      </c:valAx>
      <c:catAx>
        <c:axId val="1443535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36715"/>
        <c:auto val="1"/>
        <c:lblAlgn val="ctr"/>
        <c:lblOffset val="100"/>
        <c:noMultiLvlLbl val="0"/>
      </c:catAx>
      <c:valAx>
        <c:axId val="58836715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3535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1000 RPM, 575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29216089059704"/>
          <c:w val="0.749704393889231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Curves'!$AF$11:$AF$40,'Performance Curves'!$AF$42:$AF$117</c:f>
              <c:strCache>
                <c:ptCount val="106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</c:strCache>
            </c:strRef>
          </c:cat>
          <c:val>
            <c:numRef>
              <c:f>'Performance Curves'!$AI$11:$AI$40,'Performance Curves'!$AI$42:$AI$117</c:f>
              <c:numCache>
                <c:formatCode>_(* #,##0_);_(* \(#,##0\);_(* \-??_);_(@_)</c:formatCode>
                <c:ptCount val="106"/>
                <c:pt idx="0">
                  <c:v>85</c:v>
                </c:pt>
                <c:pt idx="1">
                  <c:v>84.9666666666667</c:v>
                </c:pt>
                <c:pt idx="2">
                  <c:v>84.9333333333333</c:v>
                </c:pt>
                <c:pt idx="3">
                  <c:v>84.9</c:v>
                </c:pt>
                <c:pt idx="4">
                  <c:v>84.8666666666667</c:v>
                </c:pt>
                <c:pt idx="5">
                  <c:v>84.8333333333333</c:v>
                </c:pt>
                <c:pt idx="6">
                  <c:v>84.8</c:v>
                </c:pt>
                <c:pt idx="7">
                  <c:v>84.7666666666667</c:v>
                </c:pt>
                <c:pt idx="8">
                  <c:v>84.7333333333334</c:v>
                </c:pt>
                <c:pt idx="9">
                  <c:v>84.7</c:v>
                </c:pt>
                <c:pt idx="10">
                  <c:v>84.6666666666667</c:v>
                </c:pt>
                <c:pt idx="11">
                  <c:v>84.6333333333334</c:v>
                </c:pt>
                <c:pt idx="12">
                  <c:v>84.6</c:v>
                </c:pt>
                <c:pt idx="13">
                  <c:v>84.5666666666667</c:v>
                </c:pt>
                <c:pt idx="14">
                  <c:v>84.5333333333334</c:v>
                </c:pt>
                <c:pt idx="15">
                  <c:v>84.5</c:v>
                </c:pt>
                <c:pt idx="16">
                  <c:v>84.4666666666667</c:v>
                </c:pt>
                <c:pt idx="17">
                  <c:v>84.4333333333334</c:v>
                </c:pt>
                <c:pt idx="18">
                  <c:v>84.4</c:v>
                </c:pt>
                <c:pt idx="19">
                  <c:v>84.3666666666667</c:v>
                </c:pt>
                <c:pt idx="20">
                  <c:v>84.3333333333334</c:v>
                </c:pt>
                <c:pt idx="21">
                  <c:v>84.3</c:v>
                </c:pt>
                <c:pt idx="22">
                  <c:v>84.2666666666667</c:v>
                </c:pt>
                <c:pt idx="23">
                  <c:v>84.2333333333334</c:v>
                </c:pt>
                <c:pt idx="24">
                  <c:v>84.2000000000001</c:v>
                </c:pt>
                <c:pt idx="25">
                  <c:v>84.1666666666667</c:v>
                </c:pt>
                <c:pt idx="26">
                  <c:v>84.1333333333334</c:v>
                </c:pt>
                <c:pt idx="27">
                  <c:v>84.1000000000001</c:v>
                </c:pt>
                <c:pt idx="28">
                  <c:v>84.0666666666667</c:v>
                </c:pt>
                <c:pt idx="29">
                  <c:v>84.0333333333334</c:v>
                </c:pt>
                <c:pt idx="30">
                  <c:v>79</c:v>
                </c:pt>
                <c:pt idx="31">
                  <c:v>78.96</c:v>
                </c:pt>
                <c:pt idx="32">
                  <c:v>78.92</c:v>
                </c:pt>
                <c:pt idx="33">
                  <c:v>78.88</c:v>
                </c:pt>
                <c:pt idx="34">
                  <c:v>78.84</c:v>
                </c:pt>
                <c:pt idx="35">
                  <c:v>78.8</c:v>
                </c:pt>
                <c:pt idx="36">
                  <c:v>78.76</c:v>
                </c:pt>
                <c:pt idx="37">
                  <c:v>78.72</c:v>
                </c:pt>
                <c:pt idx="38">
                  <c:v>78.68</c:v>
                </c:pt>
                <c:pt idx="39">
                  <c:v>78.6399999999999</c:v>
                </c:pt>
                <c:pt idx="40">
                  <c:v>78.5999999999999</c:v>
                </c:pt>
                <c:pt idx="41">
                  <c:v>78.5599999999999</c:v>
                </c:pt>
                <c:pt idx="42">
                  <c:v>78.5199999999999</c:v>
                </c:pt>
                <c:pt idx="43">
                  <c:v>78.4799999999999</c:v>
                </c:pt>
                <c:pt idx="44">
                  <c:v>78.4399999999999</c:v>
                </c:pt>
                <c:pt idx="45">
                  <c:v>78.3999999999999</c:v>
                </c:pt>
                <c:pt idx="46">
                  <c:v>78.3599999999999</c:v>
                </c:pt>
                <c:pt idx="47">
                  <c:v>78.3199999999999</c:v>
                </c:pt>
                <c:pt idx="48">
                  <c:v>78.2799999999999</c:v>
                </c:pt>
                <c:pt idx="49">
                  <c:v>78.2399999999999</c:v>
                </c:pt>
                <c:pt idx="50">
                  <c:v>78.1999999999999</c:v>
                </c:pt>
                <c:pt idx="51">
                  <c:v>78.1599999999999</c:v>
                </c:pt>
                <c:pt idx="52">
                  <c:v>78.1199999999999</c:v>
                </c:pt>
                <c:pt idx="53">
                  <c:v>78.0799999999999</c:v>
                </c:pt>
                <c:pt idx="54">
                  <c:v>78.0399999999999</c:v>
                </c:pt>
                <c:pt idx="55">
                  <c:v>77.9999999999998</c:v>
                </c:pt>
                <c:pt idx="56">
                  <c:v>77.9599999999998</c:v>
                </c:pt>
                <c:pt idx="57">
                  <c:v>77.9199999999998</c:v>
                </c:pt>
                <c:pt idx="58">
                  <c:v>77.8799999999998</c:v>
                </c:pt>
                <c:pt idx="59">
                  <c:v>77.8399999999998</c:v>
                </c:pt>
                <c:pt idx="60">
                  <c:v>77.7999999999998</c:v>
                </c:pt>
                <c:pt idx="61">
                  <c:v>77.7599999999998</c:v>
                </c:pt>
                <c:pt idx="62">
                  <c:v>77.7199999999998</c:v>
                </c:pt>
                <c:pt idx="63">
                  <c:v>77.6799999999998</c:v>
                </c:pt>
                <c:pt idx="64">
                  <c:v>77.6399999999998</c:v>
                </c:pt>
                <c:pt idx="65">
                  <c:v>77.5999999999998</c:v>
                </c:pt>
                <c:pt idx="66">
                  <c:v>77.5599999999998</c:v>
                </c:pt>
                <c:pt idx="67">
                  <c:v>77.5199999999998</c:v>
                </c:pt>
                <c:pt idx="68">
                  <c:v>77.4799999999998</c:v>
                </c:pt>
                <c:pt idx="69">
                  <c:v>77.4399999999998</c:v>
                </c:pt>
                <c:pt idx="70">
                  <c:v>77.3999999999998</c:v>
                </c:pt>
                <c:pt idx="71">
                  <c:v>77.3599999999997</c:v>
                </c:pt>
                <c:pt idx="72">
                  <c:v>77.3199999999997</c:v>
                </c:pt>
                <c:pt idx="73">
                  <c:v>77.2799999999997</c:v>
                </c:pt>
                <c:pt idx="74">
                  <c:v>77.2399999999997</c:v>
                </c:pt>
                <c:pt idx="75">
                  <c:v>77.1999999999997</c:v>
                </c:pt>
                <c:pt idx="76">
                  <c:v>77.1599999999997</c:v>
                </c:pt>
                <c:pt idx="77">
                  <c:v>77.1199999999997</c:v>
                </c:pt>
                <c:pt idx="78">
                  <c:v>77.0799999999997</c:v>
                </c:pt>
                <c:pt idx="79">
                  <c:v>77.0399999999997</c:v>
                </c:pt>
                <c:pt idx="80">
                  <c:v>76.9999999999997</c:v>
                </c:pt>
                <c:pt idx="81">
                  <c:v>76.9599999999997</c:v>
                </c:pt>
                <c:pt idx="82">
                  <c:v>76.9199999999997</c:v>
                </c:pt>
                <c:pt idx="83">
                  <c:v>76.8799999999997</c:v>
                </c:pt>
                <c:pt idx="84">
                  <c:v>76.8399999999997</c:v>
                </c:pt>
                <c:pt idx="85">
                  <c:v>76.7999999999997</c:v>
                </c:pt>
                <c:pt idx="86">
                  <c:v>76.7599999999997</c:v>
                </c:pt>
                <c:pt idx="87">
                  <c:v>76.7199999999996</c:v>
                </c:pt>
                <c:pt idx="88">
                  <c:v>76.6799999999996</c:v>
                </c:pt>
                <c:pt idx="89">
                  <c:v>76.6399999999996</c:v>
                </c:pt>
                <c:pt idx="90">
                  <c:v>76.5999999999996</c:v>
                </c:pt>
                <c:pt idx="91">
                  <c:v>76.5599999999996</c:v>
                </c:pt>
                <c:pt idx="92">
                  <c:v>76.5199999999996</c:v>
                </c:pt>
                <c:pt idx="93">
                  <c:v>76.4799999999996</c:v>
                </c:pt>
                <c:pt idx="94">
                  <c:v>76.4399999999996</c:v>
                </c:pt>
                <c:pt idx="95">
                  <c:v>76.3999999999996</c:v>
                </c:pt>
                <c:pt idx="96">
                  <c:v>76.3599999999996</c:v>
                </c:pt>
                <c:pt idx="97">
                  <c:v>76.3199999999996</c:v>
                </c:pt>
                <c:pt idx="98">
                  <c:v>76.2799999999996</c:v>
                </c:pt>
                <c:pt idx="99">
                  <c:v>76.2399999999996</c:v>
                </c:pt>
                <c:pt idx="100">
                  <c:v>76.1999999999996</c:v>
                </c:pt>
                <c:pt idx="101">
                  <c:v>76.1599999999996</c:v>
                </c:pt>
                <c:pt idx="102">
                  <c:v>76.1199999999996</c:v>
                </c:pt>
                <c:pt idx="103">
                  <c:v>76.0799999999995</c:v>
                </c:pt>
                <c:pt idx="104">
                  <c:v>76.0399999999995</c:v>
                </c:pt>
                <c:pt idx="105">
                  <c:v>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057102"/>
        <c:axId val="33238903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Curves'!$AF$11:$AF$40,'Performance Curves'!$AF$42:$AF$117</c:f>
              <c:strCache>
                <c:ptCount val="106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</c:strCache>
            </c:strRef>
          </c:cat>
          <c:val>
            <c:numRef>
              <c:f>'Performance Curves'!$AH$11:$AH$40,'Performance Curves'!$AH$42:$AH$117</c:f>
              <c:numCache>
                <c:formatCode>General</c:formatCode>
                <c:ptCount val="106"/>
                <c:pt idx="0">
                  <c:v>4200</c:v>
                </c:pt>
                <c:pt idx="1">
                  <c:v>4226.66666666667</c:v>
                </c:pt>
                <c:pt idx="2">
                  <c:v>4253.33333333333</c:v>
                </c:pt>
                <c:pt idx="3">
                  <c:v>4280</c:v>
                </c:pt>
                <c:pt idx="4">
                  <c:v>4306.66666666667</c:v>
                </c:pt>
                <c:pt idx="5">
                  <c:v>4333.33333333334</c:v>
                </c:pt>
                <c:pt idx="6">
                  <c:v>4360</c:v>
                </c:pt>
                <c:pt idx="7">
                  <c:v>4386.66666666667</c:v>
                </c:pt>
                <c:pt idx="8">
                  <c:v>4413.33333333334</c:v>
                </c:pt>
                <c:pt idx="9">
                  <c:v>4440</c:v>
                </c:pt>
                <c:pt idx="10">
                  <c:v>4466.66666666667</c:v>
                </c:pt>
                <c:pt idx="11">
                  <c:v>4493.33333333334</c:v>
                </c:pt>
                <c:pt idx="12">
                  <c:v>4520</c:v>
                </c:pt>
                <c:pt idx="13">
                  <c:v>4546.66666666667</c:v>
                </c:pt>
                <c:pt idx="14">
                  <c:v>4573.33333333334</c:v>
                </c:pt>
                <c:pt idx="15">
                  <c:v>4600.00000000001</c:v>
                </c:pt>
                <c:pt idx="16">
                  <c:v>4626.66666666667</c:v>
                </c:pt>
                <c:pt idx="17">
                  <c:v>4653.33333333334</c:v>
                </c:pt>
                <c:pt idx="18">
                  <c:v>4680.00000000001</c:v>
                </c:pt>
                <c:pt idx="19">
                  <c:v>4706.66666666667</c:v>
                </c:pt>
                <c:pt idx="20">
                  <c:v>4733.33333333334</c:v>
                </c:pt>
                <c:pt idx="21">
                  <c:v>4760.00000000001</c:v>
                </c:pt>
                <c:pt idx="22">
                  <c:v>4786.66666666667</c:v>
                </c:pt>
                <c:pt idx="23">
                  <c:v>4813.33333333334</c:v>
                </c:pt>
                <c:pt idx="24">
                  <c:v>4840.00000000001</c:v>
                </c:pt>
                <c:pt idx="25">
                  <c:v>4866.66666666667</c:v>
                </c:pt>
                <c:pt idx="26">
                  <c:v>4893.33333333334</c:v>
                </c:pt>
                <c:pt idx="27">
                  <c:v>4920.00000000001</c:v>
                </c:pt>
                <c:pt idx="28">
                  <c:v>4946.66666666668</c:v>
                </c:pt>
                <c:pt idx="29">
                  <c:v>4973.33333333334</c:v>
                </c:pt>
                <c:pt idx="30">
                  <c:v>4700</c:v>
                </c:pt>
                <c:pt idx="31">
                  <c:v>4720</c:v>
                </c:pt>
                <c:pt idx="32">
                  <c:v>4740</c:v>
                </c:pt>
                <c:pt idx="33">
                  <c:v>4760</c:v>
                </c:pt>
                <c:pt idx="34">
                  <c:v>4780</c:v>
                </c:pt>
                <c:pt idx="35">
                  <c:v>4800</c:v>
                </c:pt>
                <c:pt idx="36">
                  <c:v>4820</c:v>
                </c:pt>
                <c:pt idx="37">
                  <c:v>4840</c:v>
                </c:pt>
                <c:pt idx="38">
                  <c:v>4860</c:v>
                </c:pt>
                <c:pt idx="39">
                  <c:v>4880</c:v>
                </c:pt>
                <c:pt idx="40">
                  <c:v>4900</c:v>
                </c:pt>
                <c:pt idx="41">
                  <c:v>4920</c:v>
                </c:pt>
                <c:pt idx="42">
                  <c:v>4940</c:v>
                </c:pt>
                <c:pt idx="43">
                  <c:v>4960</c:v>
                </c:pt>
                <c:pt idx="44">
                  <c:v>4980</c:v>
                </c:pt>
                <c:pt idx="45">
                  <c:v>5000</c:v>
                </c:pt>
                <c:pt idx="46">
                  <c:v>5020</c:v>
                </c:pt>
                <c:pt idx="47">
                  <c:v>5040</c:v>
                </c:pt>
                <c:pt idx="48">
                  <c:v>5060</c:v>
                </c:pt>
                <c:pt idx="49">
                  <c:v>5080</c:v>
                </c:pt>
                <c:pt idx="50">
                  <c:v>5100</c:v>
                </c:pt>
                <c:pt idx="51">
                  <c:v>5120</c:v>
                </c:pt>
                <c:pt idx="52">
                  <c:v>5140</c:v>
                </c:pt>
                <c:pt idx="53">
                  <c:v>5160</c:v>
                </c:pt>
                <c:pt idx="54">
                  <c:v>5180</c:v>
                </c:pt>
                <c:pt idx="55">
                  <c:v>5200</c:v>
                </c:pt>
                <c:pt idx="56">
                  <c:v>5220</c:v>
                </c:pt>
                <c:pt idx="57">
                  <c:v>5240</c:v>
                </c:pt>
                <c:pt idx="58">
                  <c:v>5260</c:v>
                </c:pt>
                <c:pt idx="59">
                  <c:v>5280</c:v>
                </c:pt>
                <c:pt idx="60">
                  <c:v>5300</c:v>
                </c:pt>
                <c:pt idx="61">
                  <c:v>5320</c:v>
                </c:pt>
                <c:pt idx="62">
                  <c:v>5340</c:v>
                </c:pt>
                <c:pt idx="63">
                  <c:v>5360</c:v>
                </c:pt>
                <c:pt idx="64">
                  <c:v>5380</c:v>
                </c:pt>
                <c:pt idx="65">
                  <c:v>5400</c:v>
                </c:pt>
                <c:pt idx="66">
                  <c:v>5420</c:v>
                </c:pt>
                <c:pt idx="67">
                  <c:v>5440</c:v>
                </c:pt>
                <c:pt idx="68">
                  <c:v>5460</c:v>
                </c:pt>
                <c:pt idx="69">
                  <c:v>5480</c:v>
                </c:pt>
                <c:pt idx="70">
                  <c:v>5500</c:v>
                </c:pt>
                <c:pt idx="71">
                  <c:v>5520</c:v>
                </c:pt>
                <c:pt idx="72">
                  <c:v>5540</c:v>
                </c:pt>
                <c:pt idx="73">
                  <c:v>5560</c:v>
                </c:pt>
                <c:pt idx="74">
                  <c:v>5580</c:v>
                </c:pt>
                <c:pt idx="75">
                  <c:v>5600</c:v>
                </c:pt>
                <c:pt idx="76">
                  <c:v>5620</c:v>
                </c:pt>
                <c:pt idx="77">
                  <c:v>5640</c:v>
                </c:pt>
                <c:pt idx="78">
                  <c:v>5660</c:v>
                </c:pt>
                <c:pt idx="79">
                  <c:v>5680</c:v>
                </c:pt>
                <c:pt idx="80">
                  <c:v>5700</c:v>
                </c:pt>
                <c:pt idx="81">
                  <c:v>5720</c:v>
                </c:pt>
                <c:pt idx="82">
                  <c:v>5740</c:v>
                </c:pt>
                <c:pt idx="83">
                  <c:v>5760</c:v>
                </c:pt>
                <c:pt idx="84">
                  <c:v>5780</c:v>
                </c:pt>
                <c:pt idx="85">
                  <c:v>5800</c:v>
                </c:pt>
                <c:pt idx="86">
                  <c:v>5820</c:v>
                </c:pt>
                <c:pt idx="87">
                  <c:v>5840</c:v>
                </c:pt>
                <c:pt idx="88">
                  <c:v>5860</c:v>
                </c:pt>
                <c:pt idx="89">
                  <c:v>5880</c:v>
                </c:pt>
                <c:pt idx="90">
                  <c:v>5900</c:v>
                </c:pt>
                <c:pt idx="91">
                  <c:v>5920</c:v>
                </c:pt>
                <c:pt idx="92">
                  <c:v>5940</c:v>
                </c:pt>
                <c:pt idx="93">
                  <c:v>5960</c:v>
                </c:pt>
                <c:pt idx="94">
                  <c:v>5980</c:v>
                </c:pt>
                <c:pt idx="95">
                  <c:v>6000</c:v>
                </c:pt>
                <c:pt idx="96">
                  <c:v>6020</c:v>
                </c:pt>
                <c:pt idx="97">
                  <c:v>6040</c:v>
                </c:pt>
                <c:pt idx="98">
                  <c:v>6060</c:v>
                </c:pt>
                <c:pt idx="99">
                  <c:v>6080</c:v>
                </c:pt>
                <c:pt idx="100">
                  <c:v>6100</c:v>
                </c:pt>
                <c:pt idx="101">
                  <c:v>6120</c:v>
                </c:pt>
                <c:pt idx="102">
                  <c:v>6140</c:v>
                </c:pt>
                <c:pt idx="103">
                  <c:v>6160</c:v>
                </c:pt>
                <c:pt idx="104">
                  <c:v>6180</c:v>
                </c:pt>
                <c:pt idx="105">
                  <c:v>6200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644855"/>
        <c:axId val="70801433"/>
      </c:lineChart>
      <c:catAx>
        <c:axId val="1205710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38903"/>
        <c:crossesAt val="0"/>
        <c:auto val="1"/>
        <c:lblAlgn val="ctr"/>
        <c:lblOffset val="100"/>
        <c:noMultiLvlLbl val="0"/>
      </c:catAx>
      <c:valAx>
        <c:axId val="33238903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57102"/>
        <c:crossesAt val="5"/>
        <c:crossBetween val="midCat"/>
      </c:valAx>
      <c:catAx>
        <c:axId val="4364485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01433"/>
        <c:auto val="1"/>
        <c:lblAlgn val="ctr"/>
        <c:lblOffset val="100"/>
        <c:noMultiLvlLbl val="0"/>
      </c:catAx>
      <c:valAx>
        <c:axId val="70801433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44855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1000 RPM, 600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Curves'!$AK$11:$AK$20,'Performance Curves'!$AK$22:$AK$71,'Performance Curves'!$AK$73:$AK$118</c:f>
              <c:strCache>
                <c:ptCount val="106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</c:strCache>
            </c:strRef>
          </c:cat>
          <c:val>
            <c:numRef>
              <c:f>'Performance Curves'!$AN$11:$AN$20,'Performance Curves'!$AN$22:$AN$71,'Performance Curves'!$AN$73:$AN$118</c:f>
              <c:numCache>
                <c:formatCode>_(* #,##0_);_(* \(#,##0\);_(* \-??_);_(@_)</c:formatCode>
                <c:ptCount val="106"/>
                <c:pt idx="0">
                  <c:v>89</c:v>
                </c:pt>
                <c:pt idx="1">
                  <c:v>88.9</c:v>
                </c:pt>
                <c:pt idx="2">
                  <c:v>88.8</c:v>
                </c:pt>
                <c:pt idx="3">
                  <c:v>88.7</c:v>
                </c:pt>
                <c:pt idx="4">
                  <c:v>88.6</c:v>
                </c:pt>
                <c:pt idx="5">
                  <c:v>88.5</c:v>
                </c:pt>
                <c:pt idx="6">
                  <c:v>88.4</c:v>
                </c:pt>
                <c:pt idx="7">
                  <c:v>88.3</c:v>
                </c:pt>
                <c:pt idx="8">
                  <c:v>88.2000000000001</c:v>
                </c:pt>
                <c:pt idx="9">
                  <c:v>88.1000000000001</c:v>
                </c:pt>
                <c:pt idx="10">
                  <c:v>85</c:v>
                </c:pt>
                <c:pt idx="11">
                  <c:v>84.96</c:v>
                </c:pt>
                <c:pt idx="12">
                  <c:v>84.92</c:v>
                </c:pt>
                <c:pt idx="13">
                  <c:v>84.88</c:v>
                </c:pt>
                <c:pt idx="14">
                  <c:v>84.84</c:v>
                </c:pt>
                <c:pt idx="15">
                  <c:v>84.8</c:v>
                </c:pt>
                <c:pt idx="16">
                  <c:v>84.76</c:v>
                </c:pt>
                <c:pt idx="17">
                  <c:v>84.72</c:v>
                </c:pt>
                <c:pt idx="18">
                  <c:v>84.68</c:v>
                </c:pt>
                <c:pt idx="19">
                  <c:v>84.6399999999999</c:v>
                </c:pt>
                <c:pt idx="20">
                  <c:v>84.5999999999999</c:v>
                </c:pt>
                <c:pt idx="21">
                  <c:v>84.5599999999999</c:v>
                </c:pt>
                <c:pt idx="22">
                  <c:v>84.5199999999999</c:v>
                </c:pt>
                <c:pt idx="23">
                  <c:v>84.4799999999999</c:v>
                </c:pt>
                <c:pt idx="24">
                  <c:v>84.4399999999999</c:v>
                </c:pt>
                <c:pt idx="25">
                  <c:v>84.3999999999999</c:v>
                </c:pt>
                <c:pt idx="26">
                  <c:v>84.3599999999999</c:v>
                </c:pt>
                <c:pt idx="27">
                  <c:v>84.3199999999999</c:v>
                </c:pt>
                <c:pt idx="28">
                  <c:v>84.2799999999999</c:v>
                </c:pt>
                <c:pt idx="29">
                  <c:v>84.2399999999999</c:v>
                </c:pt>
                <c:pt idx="30">
                  <c:v>84.1999999999999</c:v>
                </c:pt>
                <c:pt idx="31">
                  <c:v>84.1599999999999</c:v>
                </c:pt>
                <c:pt idx="32">
                  <c:v>84.1199999999999</c:v>
                </c:pt>
                <c:pt idx="33">
                  <c:v>84.0799999999999</c:v>
                </c:pt>
                <c:pt idx="34">
                  <c:v>84.0399999999999</c:v>
                </c:pt>
                <c:pt idx="35">
                  <c:v>83.9999999999998</c:v>
                </c:pt>
                <c:pt idx="36">
                  <c:v>83.9599999999998</c:v>
                </c:pt>
                <c:pt idx="37">
                  <c:v>83.9199999999998</c:v>
                </c:pt>
                <c:pt idx="38">
                  <c:v>83.8799999999998</c:v>
                </c:pt>
                <c:pt idx="39">
                  <c:v>83.8399999999998</c:v>
                </c:pt>
                <c:pt idx="40">
                  <c:v>83.7999999999998</c:v>
                </c:pt>
                <c:pt idx="41">
                  <c:v>83.7599999999998</c:v>
                </c:pt>
                <c:pt idx="42">
                  <c:v>83.7199999999998</c:v>
                </c:pt>
                <c:pt idx="43">
                  <c:v>83.6799999999998</c:v>
                </c:pt>
                <c:pt idx="44">
                  <c:v>83.6399999999998</c:v>
                </c:pt>
                <c:pt idx="45">
                  <c:v>83.5999999999998</c:v>
                </c:pt>
                <c:pt idx="46">
                  <c:v>83.5599999999998</c:v>
                </c:pt>
                <c:pt idx="47">
                  <c:v>83.5199999999998</c:v>
                </c:pt>
                <c:pt idx="48">
                  <c:v>83.4799999999998</c:v>
                </c:pt>
                <c:pt idx="49">
                  <c:v>83.4399999999998</c:v>
                </c:pt>
                <c:pt idx="50">
                  <c:v>83.3999999999998</c:v>
                </c:pt>
                <c:pt idx="51">
                  <c:v>83.3599999999997</c:v>
                </c:pt>
                <c:pt idx="52">
                  <c:v>83.3199999999997</c:v>
                </c:pt>
                <c:pt idx="53">
                  <c:v>83.2799999999997</c:v>
                </c:pt>
                <c:pt idx="54">
                  <c:v>83.2399999999997</c:v>
                </c:pt>
                <c:pt idx="55">
                  <c:v>83.1999999999997</c:v>
                </c:pt>
                <c:pt idx="56">
                  <c:v>83.1599999999997</c:v>
                </c:pt>
                <c:pt idx="57">
                  <c:v>83.1199999999997</c:v>
                </c:pt>
                <c:pt idx="58">
                  <c:v>83.0799999999997</c:v>
                </c:pt>
                <c:pt idx="59">
                  <c:v>83.0399999999997</c:v>
                </c:pt>
                <c:pt idx="60">
                  <c:v>79</c:v>
                </c:pt>
                <c:pt idx="61">
                  <c:v>78.9555555555556</c:v>
                </c:pt>
                <c:pt idx="62">
                  <c:v>78.9111111111111</c:v>
                </c:pt>
                <c:pt idx="63">
                  <c:v>78.8666666666667</c:v>
                </c:pt>
                <c:pt idx="64">
                  <c:v>78.8222222222222</c:v>
                </c:pt>
                <c:pt idx="65">
                  <c:v>78.7777777777777</c:v>
                </c:pt>
                <c:pt idx="66">
                  <c:v>78.7333333333333</c:v>
                </c:pt>
                <c:pt idx="67">
                  <c:v>78.6888888888888</c:v>
                </c:pt>
                <c:pt idx="68">
                  <c:v>78.6444444444444</c:v>
                </c:pt>
                <c:pt idx="69">
                  <c:v>78.5999999999999</c:v>
                </c:pt>
                <c:pt idx="70">
                  <c:v>78.5555555555555</c:v>
                </c:pt>
                <c:pt idx="71">
                  <c:v>78.511111111111</c:v>
                </c:pt>
                <c:pt idx="72">
                  <c:v>78.4666666666666</c:v>
                </c:pt>
                <c:pt idx="73">
                  <c:v>78.4222222222221</c:v>
                </c:pt>
                <c:pt idx="74">
                  <c:v>78.3777777777777</c:v>
                </c:pt>
                <c:pt idx="75">
                  <c:v>78.3333333333332</c:v>
                </c:pt>
                <c:pt idx="76">
                  <c:v>78.2888888888888</c:v>
                </c:pt>
                <c:pt idx="77">
                  <c:v>78.2444444444443</c:v>
                </c:pt>
                <c:pt idx="78">
                  <c:v>78.1999999999999</c:v>
                </c:pt>
                <c:pt idx="79">
                  <c:v>78.1555555555554</c:v>
                </c:pt>
                <c:pt idx="80">
                  <c:v>78.111111111111</c:v>
                </c:pt>
                <c:pt idx="81">
                  <c:v>78.0666666666665</c:v>
                </c:pt>
                <c:pt idx="82">
                  <c:v>78.0222222222221</c:v>
                </c:pt>
                <c:pt idx="83">
                  <c:v>77.9777777777776</c:v>
                </c:pt>
                <c:pt idx="84">
                  <c:v>77.9333333333332</c:v>
                </c:pt>
                <c:pt idx="85">
                  <c:v>77.8888888888887</c:v>
                </c:pt>
                <c:pt idx="86">
                  <c:v>77.8444444444443</c:v>
                </c:pt>
                <c:pt idx="87">
                  <c:v>77.7999999999998</c:v>
                </c:pt>
                <c:pt idx="88">
                  <c:v>77.7555555555554</c:v>
                </c:pt>
                <c:pt idx="89">
                  <c:v>77.7111111111109</c:v>
                </c:pt>
                <c:pt idx="90">
                  <c:v>77.6666666666665</c:v>
                </c:pt>
                <c:pt idx="91">
                  <c:v>77.622222222222</c:v>
                </c:pt>
                <c:pt idx="92">
                  <c:v>77.5777777777776</c:v>
                </c:pt>
                <c:pt idx="93">
                  <c:v>77.5333333333331</c:v>
                </c:pt>
                <c:pt idx="94">
                  <c:v>77.4888888888887</c:v>
                </c:pt>
                <c:pt idx="95">
                  <c:v>77.4444444444442</c:v>
                </c:pt>
                <c:pt idx="96">
                  <c:v>77.3999999999998</c:v>
                </c:pt>
                <c:pt idx="97">
                  <c:v>77.3555555555553</c:v>
                </c:pt>
                <c:pt idx="98">
                  <c:v>77.3111111111109</c:v>
                </c:pt>
                <c:pt idx="99">
                  <c:v>77.2666666666664</c:v>
                </c:pt>
                <c:pt idx="100">
                  <c:v>77.2222222222219</c:v>
                </c:pt>
                <c:pt idx="101">
                  <c:v>77.1777777777775</c:v>
                </c:pt>
                <c:pt idx="102">
                  <c:v>77.133333333333</c:v>
                </c:pt>
                <c:pt idx="103">
                  <c:v>77.0888888888886</c:v>
                </c:pt>
                <c:pt idx="104">
                  <c:v>77.0444444444441</c:v>
                </c:pt>
                <c:pt idx="105">
                  <c:v>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2869199"/>
        <c:axId val="84576962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Curves'!$AK$11:$AK$20,'Performance Curves'!$AK$22:$AK$71,'Performance Curves'!$AK$73:$AK$118</c:f>
              <c:strCache>
                <c:ptCount val="106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</c:strCache>
            </c:strRef>
          </c:cat>
          <c:val>
            <c:numRef>
              <c:f>'Performance Curves'!$AM$11:$AM$20,'Performance Curves'!$AM$22:$AM$71,'Performance Curves'!$AM$73:$AM$118</c:f>
              <c:numCache>
                <c:formatCode>General</c:formatCode>
                <c:ptCount val="106"/>
                <c:pt idx="0">
                  <c:v>4200</c:v>
                </c:pt>
                <c:pt idx="1">
                  <c:v>4230</c:v>
                </c:pt>
                <c:pt idx="2">
                  <c:v>4260</c:v>
                </c:pt>
                <c:pt idx="3">
                  <c:v>4290</c:v>
                </c:pt>
                <c:pt idx="4">
                  <c:v>4320</c:v>
                </c:pt>
                <c:pt idx="5">
                  <c:v>4350</c:v>
                </c:pt>
                <c:pt idx="6">
                  <c:v>4380</c:v>
                </c:pt>
                <c:pt idx="7">
                  <c:v>4410</c:v>
                </c:pt>
                <c:pt idx="8">
                  <c:v>4440</c:v>
                </c:pt>
                <c:pt idx="9">
                  <c:v>4470</c:v>
                </c:pt>
                <c:pt idx="10">
                  <c:v>4300</c:v>
                </c:pt>
                <c:pt idx="11">
                  <c:v>4324</c:v>
                </c:pt>
                <c:pt idx="12">
                  <c:v>4348</c:v>
                </c:pt>
                <c:pt idx="13">
                  <c:v>4372</c:v>
                </c:pt>
                <c:pt idx="14">
                  <c:v>4396</c:v>
                </c:pt>
                <c:pt idx="15">
                  <c:v>4420</c:v>
                </c:pt>
                <c:pt idx="16">
                  <c:v>4444</c:v>
                </c:pt>
                <c:pt idx="17">
                  <c:v>4468</c:v>
                </c:pt>
                <c:pt idx="18">
                  <c:v>4492</c:v>
                </c:pt>
                <c:pt idx="19">
                  <c:v>4516</c:v>
                </c:pt>
                <c:pt idx="20">
                  <c:v>4540</c:v>
                </c:pt>
                <c:pt idx="21">
                  <c:v>4564</c:v>
                </c:pt>
                <c:pt idx="22">
                  <c:v>4588</c:v>
                </c:pt>
                <c:pt idx="23">
                  <c:v>4612</c:v>
                </c:pt>
                <c:pt idx="24">
                  <c:v>4636</c:v>
                </c:pt>
                <c:pt idx="25">
                  <c:v>4660</c:v>
                </c:pt>
                <c:pt idx="26">
                  <c:v>4684</c:v>
                </c:pt>
                <c:pt idx="27">
                  <c:v>4708</c:v>
                </c:pt>
                <c:pt idx="28">
                  <c:v>4732</c:v>
                </c:pt>
                <c:pt idx="29">
                  <c:v>4756</c:v>
                </c:pt>
                <c:pt idx="30">
                  <c:v>4780</c:v>
                </c:pt>
                <c:pt idx="31">
                  <c:v>4804</c:v>
                </c:pt>
                <c:pt idx="32">
                  <c:v>4828</c:v>
                </c:pt>
                <c:pt idx="33">
                  <c:v>4852</c:v>
                </c:pt>
                <c:pt idx="34">
                  <c:v>4876</c:v>
                </c:pt>
                <c:pt idx="35">
                  <c:v>4900</c:v>
                </c:pt>
                <c:pt idx="36">
                  <c:v>4924</c:v>
                </c:pt>
                <c:pt idx="37">
                  <c:v>4948</c:v>
                </c:pt>
                <c:pt idx="38">
                  <c:v>4972</c:v>
                </c:pt>
                <c:pt idx="39">
                  <c:v>4996</c:v>
                </c:pt>
                <c:pt idx="40">
                  <c:v>5020</c:v>
                </c:pt>
                <c:pt idx="41">
                  <c:v>5044</c:v>
                </c:pt>
                <c:pt idx="42">
                  <c:v>5068</c:v>
                </c:pt>
                <c:pt idx="43">
                  <c:v>5092</c:v>
                </c:pt>
                <c:pt idx="44">
                  <c:v>5116</c:v>
                </c:pt>
                <c:pt idx="45">
                  <c:v>5140</c:v>
                </c:pt>
                <c:pt idx="46">
                  <c:v>5164</c:v>
                </c:pt>
                <c:pt idx="47">
                  <c:v>5188</c:v>
                </c:pt>
                <c:pt idx="48">
                  <c:v>5212</c:v>
                </c:pt>
                <c:pt idx="49">
                  <c:v>5236</c:v>
                </c:pt>
                <c:pt idx="50">
                  <c:v>5260</c:v>
                </c:pt>
                <c:pt idx="51">
                  <c:v>5284</c:v>
                </c:pt>
                <c:pt idx="52">
                  <c:v>5308</c:v>
                </c:pt>
                <c:pt idx="53">
                  <c:v>5332</c:v>
                </c:pt>
                <c:pt idx="54">
                  <c:v>5356</c:v>
                </c:pt>
                <c:pt idx="55">
                  <c:v>5380</c:v>
                </c:pt>
                <c:pt idx="56">
                  <c:v>5404</c:v>
                </c:pt>
                <c:pt idx="57">
                  <c:v>5428</c:v>
                </c:pt>
                <c:pt idx="58">
                  <c:v>5452</c:v>
                </c:pt>
                <c:pt idx="59">
                  <c:v>5476</c:v>
                </c:pt>
                <c:pt idx="60">
                  <c:v>5300</c:v>
                </c:pt>
                <c:pt idx="61">
                  <c:v>5315.55555555556</c:v>
                </c:pt>
                <c:pt idx="62">
                  <c:v>5331.11111111111</c:v>
                </c:pt>
                <c:pt idx="63">
                  <c:v>5346.66666666667</c:v>
                </c:pt>
                <c:pt idx="64">
                  <c:v>5362.22222222222</c:v>
                </c:pt>
                <c:pt idx="65">
                  <c:v>5377.77777777778</c:v>
                </c:pt>
                <c:pt idx="66">
                  <c:v>5393.33333333333</c:v>
                </c:pt>
                <c:pt idx="67">
                  <c:v>5408.88888888889</c:v>
                </c:pt>
                <c:pt idx="68">
                  <c:v>5424.44444444445</c:v>
                </c:pt>
                <c:pt idx="69">
                  <c:v>5440</c:v>
                </c:pt>
                <c:pt idx="70">
                  <c:v>5455.55555555556</c:v>
                </c:pt>
                <c:pt idx="71">
                  <c:v>5471.11111111111</c:v>
                </c:pt>
                <c:pt idx="72">
                  <c:v>5486.66666666667</c:v>
                </c:pt>
                <c:pt idx="73">
                  <c:v>5502.22222222222</c:v>
                </c:pt>
                <c:pt idx="74">
                  <c:v>5517.77777777778</c:v>
                </c:pt>
                <c:pt idx="75">
                  <c:v>5533.33333333334</c:v>
                </c:pt>
                <c:pt idx="76">
                  <c:v>5548.88888888889</c:v>
                </c:pt>
                <c:pt idx="77">
                  <c:v>5564.44444444445</c:v>
                </c:pt>
                <c:pt idx="78">
                  <c:v>5580</c:v>
                </c:pt>
                <c:pt idx="79">
                  <c:v>5595.55555555556</c:v>
                </c:pt>
                <c:pt idx="80">
                  <c:v>5611.11111111111</c:v>
                </c:pt>
                <c:pt idx="81">
                  <c:v>5626.66666666667</c:v>
                </c:pt>
                <c:pt idx="82">
                  <c:v>5642.22222222222</c:v>
                </c:pt>
                <c:pt idx="83">
                  <c:v>5657.77777777778</c:v>
                </c:pt>
                <c:pt idx="84">
                  <c:v>5673.33333333334</c:v>
                </c:pt>
                <c:pt idx="85">
                  <c:v>5688.88888888889</c:v>
                </c:pt>
                <c:pt idx="86">
                  <c:v>5704.44444444445</c:v>
                </c:pt>
                <c:pt idx="87">
                  <c:v>5720</c:v>
                </c:pt>
                <c:pt idx="88">
                  <c:v>5735.55555555556</c:v>
                </c:pt>
                <c:pt idx="89">
                  <c:v>5751.11111111111</c:v>
                </c:pt>
                <c:pt idx="90">
                  <c:v>5766.66666666667</c:v>
                </c:pt>
                <c:pt idx="91">
                  <c:v>5782.22222222223</c:v>
                </c:pt>
                <c:pt idx="92">
                  <c:v>5797.77777777778</c:v>
                </c:pt>
                <c:pt idx="93">
                  <c:v>5813.33333333334</c:v>
                </c:pt>
                <c:pt idx="94">
                  <c:v>5828.88888888889</c:v>
                </c:pt>
                <c:pt idx="95">
                  <c:v>5844.44444444445</c:v>
                </c:pt>
                <c:pt idx="96">
                  <c:v>5860</c:v>
                </c:pt>
                <c:pt idx="97">
                  <c:v>5875.55555555556</c:v>
                </c:pt>
                <c:pt idx="98">
                  <c:v>5891.11111111112</c:v>
                </c:pt>
                <c:pt idx="99">
                  <c:v>5906.66666666667</c:v>
                </c:pt>
                <c:pt idx="100">
                  <c:v>5922.22222222223</c:v>
                </c:pt>
                <c:pt idx="101">
                  <c:v>5937.77777777778</c:v>
                </c:pt>
                <c:pt idx="102">
                  <c:v>5953.33333333334</c:v>
                </c:pt>
                <c:pt idx="103">
                  <c:v>5968.88888888889</c:v>
                </c:pt>
                <c:pt idx="104">
                  <c:v>5984.44444444445</c:v>
                </c:pt>
                <c:pt idx="105">
                  <c:v>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75658"/>
        <c:axId val="31859285"/>
      </c:lineChart>
      <c:catAx>
        <c:axId val="82869199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76962"/>
        <c:crossesAt val="0"/>
        <c:auto val="1"/>
        <c:lblAlgn val="ctr"/>
        <c:lblOffset val="100"/>
        <c:noMultiLvlLbl val="0"/>
      </c:catAx>
      <c:valAx>
        <c:axId val="84576962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69199"/>
        <c:crossesAt val="5"/>
        <c:crossBetween val="midCat"/>
      </c:valAx>
      <c:catAx>
        <c:axId val="777565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59285"/>
        <c:auto val="1"/>
        <c:lblAlgn val="ctr"/>
        <c:lblOffset val="100"/>
        <c:noMultiLvlLbl val="0"/>
      </c:catAx>
      <c:valAx>
        <c:axId val="31859285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5658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1000 RPM, 625 PSIG SUCTION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9216089059704"/>
          <c:w val="0.747528732913967"/>
          <c:h val="0.817109535484726"/>
        </c:manualLayout>
      </c:layout>
      <c:lineChart>
        <c:grouping val="standard"/>
        <c:varyColors val="0"/>
        <c:ser>
          <c:idx val="0"/>
          <c:order val="0"/>
          <c:tx>
            <c:strRef>
              <c:f>'Performance Curves'!$E$10</c:f>
              <c:strCache>
                <c:ptCount val="1"/>
                <c:pt idx="0">
                  <c:v>Unit Injection Rate (mcf/d)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Curves'!$AP$11:$AP$40,'Performance Curves'!$AP$42:$AP$122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Curves'!$AS$11:$AS$40,'Performance Curves'!$AS$42:$AS$122</c:f>
              <c:numCache>
                <c:formatCode>_(* #,##0_);_(* \(#,##0\);_(* \-??_);_(@_)</c:formatCode>
                <c:ptCount val="111"/>
                <c:pt idx="0">
                  <c:v>90</c:v>
                </c:pt>
                <c:pt idx="1">
                  <c:v>89.9666666666667</c:v>
                </c:pt>
                <c:pt idx="2">
                  <c:v>89.9333333333333</c:v>
                </c:pt>
                <c:pt idx="3">
                  <c:v>89.9</c:v>
                </c:pt>
                <c:pt idx="4">
                  <c:v>89.8666666666667</c:v>
                </c:pt>
                <c:pt idx="5">
                  <c:v>89.8333333333333</c:v>
                </c:pt>
                <c:pt idx="6">
                  <c:v>89.8</c:v>
                </c:pt>
                <c:pt idx="7">
                  <c:v>89.7666666666667</c:v>
                </c:pt>
                <c:pt idx="8">
                  <c:v>89.7333333333334</c:v>
                </c:pt>
                <c:pt idx="9">
                  <c:v>89.7</c:v>
                </c:pt>
                <c:pt idx="10">
                  <c:v>89.6666666666667</c:v>
                </c:pt>
                <c:pt idx="11">
                  <c:v>89.6333333333334</c:v>
                </c:pt>
                <c:pt idx="12">
                  <c:v>89.6</c:v>
                </c:pt>
                <c:pt idx="13">
                  <c:v>89.5666666666667</c:v>
                </c:pt>
                <c:pt idx="14">
                  <c:v>89.5333333333334</c:v>
                </c:pt>
                <c:pt idx="15">
                  <c:v>89.5</c:v>
                </c:pt>
                <c:pt idx="16">
                  <c:v>89.4666666666667</c:v>
                </c:pt>
                <c:pt idx="17">
                  <c:v>89.4333333333334</c:v>
                </c:pt>
                <c:pt idx="18">
                  <c:v>89.4</c:v>
                </c:pt>
                <c:pt idx="19">
                  <c:v>89.3666666666667</c:v>
                </c:pt>
                <c:pt idx="20">
                  <c:v>89.3333333333334</c:v>
                </c:pt>
                <c:pt idx="21">
                  <c:v>89.3</c:v>
                </c:pt>
                <c:pt idx="22">
                  <c:v>89.2666666666667</c:v>
                </c:pt>
                <c:pt idx="23">
                  <c:v>89.2333333333334</c:v>
                </c:pt>
                <c:pt idx="24">
                  <c:v>89.2000000000001</c:v>
                </c:pt>
                <c:pt idx="25">
                  <c:v>89.1666666666667</c:v>
                </c:pt>
                <c:pt idx="26">
                  <c:v>89.1333333333334</c:v>
                </c:pt>
                <c:pt idx="27">
                  <c:v>89.1000000000001</c:v>
                </c:pt>
                <c:pt idx="28">
                  <c:v>89.0666666666667</c:v>
                </c:pt>
                <c:pt idx="29">
                  <c:v>89.0333333333334</c:v>
                </c:pt>
                <c:pt idx="30">
                  <c:v>85</c:v>
                </c:pt>
                <c:pt idx="31">
                  <c:v>84.95</c:v>
                </c:pt>
                <c:pt idx="32">
                  <c:v>84.9</c:v>
                </c:pt>
                <c:pt idx="33">
                  <c:v>84.85</c:v>
                </c:pt>
                <c:pt idx="34">
                  <c:v>84.8</c:v>
                </c:pt>
                <c:pt idx="35">
                  <c:v>84.75</c:v>
                </c:pt>
                <c:pt idx="36">
                  <c:v>84.7</c:v>
                </c:pt>
                <c:pt idx="37">
                  <c:v>84.65</c:v>
                </c:pt>
                <c:pt idx="38">
                  <c:v>84.6</c:v>
                </c:pt>
                <c:pt idx="39">
                  <c:v>84.55</c:v>
                </c:pt>
                <c:pt idx="40">
                  <c:v>84.5</c:v>
                </c:pt>
                <c:pt idx="41">
                  <c:v>84.45</c:v>
                </c:pt>
                <c:pt idx="42">
                  <c:v>84.4</c:v>
                </c:pt>
                <c:pt idx="43">
                  <c:v>84.35</c:v>
                </c:pt>
                <c:pt idx="44">
                  <c:v>84.3</c:v>
                </c:pt>
                <c:pt idx="45">
                  <c:v>84.25</c:v>
                </c:pt>
                <c:pt idx="46">
                  <c:v>84.2000000000001</c:v>
                </c:pt>
                <c:pt idx="47">
                  <c:v>84.1500000000001</c:v>
                </c:pt>
                <c:pt idx="48">
                  <c:v>84.1000000000001</c:v>
                </c:pt>
                <c:pt idx="49">
                  <c:v>84.0500000000001</c:v>
                </c:pt>
                <c:pt idx="50">
                  <c:v>84.0000000000001</c:v>
                </c:pt>
                <c:pt idx="51">
                  <c:v>83.9500000000001</c:v>
                </c:pt>
                <c:pt idx="52">
                  <c:v>83.9000000000001</c:v>
                </c:pt>
                <c:pt idx="53">
                  <c:v>83.8500000000001</c:v>
                </c:pt>
                <c:pt idx="54">
                  <c:v>83.8000000000001</c:v>
                </c:pt>
                <c:pt idx="55">
                  <c:v>83.7500000000001</c:v>
                </c:pt>
                <c:pt idx="56">
                  <c:v>83.7000000000001</c:v>
                </c:pt>
                <c:pt idx="57">
                  <c:v>83.6500000000001</c:v>
                </c:pt>
                <c:pt idx="58">
                  <c:v>83.6000000000001</c:v>
                </c:pt>
                <c:pt idx="59">
                  <c:v>83.5500000000001</c:v>
                </c:pt>
                <c:pt idx="60">
                  <c:v>83.5000000000001</c:v>
                </c:pt>
                <c:pt idx="61">
                  <c:v>83.4500000000001</c:v>
                </c:pt>
                <c:pt idx="62">
                  <c:v>83.4000000000001</c:v>
                </c:pt>
                <c:pt idx="63">
                  <c:v>83.3500000000001</c:v>
                </c:pt>
                <c:pt idx="64">
                  <c:v>83.3000000000001</c:v>
                </c:pt>
                <c:pt idx="65">
                  <c:v>83.2500000000001</c:v>
                </c:pt>
                <c:pt idx="66">
                  <c:v>83.2000000000001</c:v>
                </c:pt>
                <c:pt idx="67">
                  <c:v>83.1500000000001</c:v>
                </c:pt>
                <c:pt idx="68">
                  <c:v>83.1000000000001</c:v>
                </c:pt>
                <c:pt idx="69">
                  <c:v>83.0500000000001</c:v>
                </c:pt>
                <c:pt idx="70">
                  <c:v>83.0000000000001</c:v>
                </c:pt>
                <c:pt idx="71">
                  <c:v>82.9500000000001</c:v>
                </c:pt>
                <c:pt idx="72">
                  <c:v>82.9000000000001</c:v>
                </c:pt>
                <c:pt idx="73">
                  <c:v>82.8500000000001</c:v>
                </c:pt>
                <c:pt idx="74">
                  <c:v>82.8000000000001</c:v>
                </c:pt>
                <c:pt idx="75">
                  <c:v>82.7500000000001</c:v>
                </c:pt>
                <c:pt idx="76">
                  <c:v>82.7000000000001</c:v>
                </c:pt>
                <c:pt idx="77">
                  <c:v>82.6500000000001</c:v>
                </c:pt>
                <c:pt idx="78">
                  <c:v>82.6000000000001</c:v>
                </c:pt>
                <c:pt idx="79">
                  <c:v>82.5500000000001</c:v>
                </c:pt>
                <c:pt idx="80">
                  <c:v>82.5000000000001</c:v>
                </c:pt>
                <c:pt idx="81">
                  <c:v>82.4500000000001</c:v>
                </c:pt>
                <c:pt idx="82">
                  <c:v>82.4000000000002</c:v>
                </c:pt>
                <c:pt idx="83">
                  <c:v>82.3500000000002</c:v>
                </c:pt>
                <c:pt idx="84">
                  <c:v>82.3000000000002</c:v>
                </c:pt>
                <c:pt idx="85">
                  <c:v>82.2500000000002</c:v>
                </c:pt>
                <c:pt idx="86">
                  <c:v>82.2000000000002</c:v>
                </c:pt>
                <c:pt idx="87">
                  <c:v>82.1500000000002</c:v>
                </c:pt>
                <c:pt idx="88">
                  <c:v>82.1000000000002</c:v>
                </c:pt>
                <c:pt idx="89">
                  <c:v>82.0500000000002</c:v>
                </c:pt>
                <c:pt idx="90">
                  <c:v>82.0000000000002</c:v>
                </c:pt>
                <c:pt idx="91">
                  <c:v>81.9500000000002</c:v>
                </c:pt>
                <c:pt idx="92">
                  <c:v>81.9000000000002</c:v>
                </c:pt>
                <c:pt idx="93">
                  <c:v>81.8500000000002</c:v>
                </c:pt>
                <c:pt idx="94">
                  <c:v>81.8000000000002</c:v>
                </c:pt>
                <c:pt idx="95">
                  <c:v>81.7500000000002</c:v>
                </c:pt>
                <c:pt idx="96">
                  <c:v>81.7000000000002</c:v>
                </c:pt>
                <c:pt idx="97">
                  <c:v>81.6500000000002</c:v>
                </c:pt>
                <c:pt idx="98">
                  <c:v>81.6000000000002</c:v>
                </c:pt>
                <c:pt idx="99">
                  <c:v>81.5500000000002</c:v>
                </c:pt>
                <c:pt idx="100">
                  <c:v>81.5000000000002</c:v>
                </c:pt>
                <c:pt idx="101">
                  <c:v>81.4500000000002</c:v>
                </c:pt>
                <c:pt idx="102">
                  <c:v>81.4000000000002</c:v>
                </c:pt>
                <c:pt idx="103">
                  <c:v>81.3500000000002</c:v>
                </c:pt>
                <c:pt idx="104">
                  <c:v>81.3000000000002</c:v>
                </c:pt>
                <c:pt idx="105">
                  <c:v>81.2500000000002</c:v>
                </c:pt>
                <c:pt idx="106">
                  <c:v>81.2000000000002</c:v>
                </c:pt>
                <c:pt idx="107">
                  <c:v>81.1500000000002</c:v>
                </c:pt>
                <c:pt idx="108">
                  <c:v>81.1000000000002</c:v>
                </c:pt>
                <c:pt idx="109">
                  <c:v>81.0500000000002</c:v>
                </c:pt>
                <c:pt idx="110">
                  <c:v>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016342"/>
        <c:axId val="26289233"/>
      </c:lineChart>
      <c:lineChart>
        <c:grouping val="standard"/>
        <c:varyColors val="0"/>
        <c:ser>
          <c:idx val="1"/>
          <c:order val="1"/>
          <c:tx>
            <c:strRef>
              <c:f>'Performance Curves'!$I$10</c:f>
              <c:strCache>
                <c:ptCount val="1"/>
                <c:pt idx="0">
                  <c:v>Brake Horsepower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'Performance Curves'!$AP$11:$AP$40,'Performance Curves'!$AP$42:$AP$122</c:f>
              <c:strCache>
                <c:ptCount val="111"/>
                <c:pt idx="0">
                  <c:v>1300</c:v>
                </c:pt>
                <c:pt idx="1">
                  <c:v>1310</c:v>
                </c:pt>
                <c:pt idx="2">
                  <c:v>1320</c:v>
                </c:pt>
                <c:pt idx="3">
                  <c:v>1330</c:v>
                </c:pt>
                <c:pt idx="4">
                  <c:v>1340</c:v>
                </c:pt>
                <c:pt idx="5">
                  <c:v>1350</c:v>
                </c:pt>
                <c:pt idx="6">
                  <c:v>1360</c:v>
                </c:pt>
                <c:pt idx="7">
                  <c:v>1370</c:v>
                </c:pt>
                <c:pt idx="8">
                  <c:v>1380</c:v>
                </c:pt>
                <c:pt idx="9">
                  <c:v>1390</c:v>
                </c:pt>
                <c:pt idx="10">
                  <c:v>1400</c:v>
                </c:pt>
                <c:pt idx="11">
                  <c:v>1410</c:v>
                </c:pt>
                <c:pt idx="12">
                  <c:v>1420</c:v>
                </c:pt>
                <c:pt idx="13">
                  <c:v>1430</c:v>
                </c:pt>
                <c:pt idx="14">
                  <c:v>1440</c:v>
                </c:pt>
                <c:pt idx="15">
                  <c:v>1450</c:v>
                </c:pt>
                <c:pt idx="16">
                  <c:v>1460</c:v>
                </c:pt>
                <c:pt idx="17">
                  <c:v>1470</c:v>
                </c:pt>
                <c:pt idx="18">
                  <c:v>1480</c:v>
                </c:pt>
                <c:pt idx="19">
                  <c:v>1490</c:v>
                </c:pt>
                <c:pt idx="20">
                  <c:v>1500</c:v>
                </c:pt>
                <c:pt idx="21">
                  <c:v>1510</c:v>
                </c:pt>
                <c:pt idx="22">
                  <c:v>1520</c:v>
                </c:pt>
                <c:pt idx="23">
                  <c:v>1530</c:v>
                </c:pt>
                <c:pt idx="24">
                  <c:v>1540</c:v>
                </c:pt>
                <c:pt idx="25">
                  <c:v>1550</c:v>
                </c:pt>
                <c:pt idx="26">
                  <c:v>1560</c:v>
                </c:pt>
                <c:pt idx="27">
                  <c:v>1570</c:v>
                </c:pt>
                <c:pt idx="28">
                  <c:v>1580</c:v>
                </c:pt>
                <c:pt idx="29">
                  <c:v>1590</c:v>
                </c:pt>
                <c:pt idx="30">
                  <c:v>1600</c:v>
                </c:pt>
                <c:pt idx="31">
                  <c:v>1610</c:v>
                </c:pt>
                <c:pt idx="32">
                  <c:v>1620</c:v>
                </c:pt>
                <c:pt idx="33">
                  <c:v>1630</c:v>
                </c:pt>
                <c:pt idx="34">
                  <c:v>1640</c:v>
                </c:pt>
                <c:pt idx="35">
                  <c:v>1650</c:v>
                </c:pt>
                <c:pt idx="36">
                  <c:v>1660</c:v>
                </c:pt>
                <c:pt idx="37">
                  <c:v>1670</c:v>
                </c:pt>
                <c:pt idx="38">
                  <c:v>1680</c:v>
                </c:pt>
                <c:pt idx="39">
                  <c:v>1690</c:v>
                </c:pt>
                <c:pt idx="40">
                  <c:v>1700</c:v>
                </c:pt>
                <c:pt idx="41">
                  <c:v>1710</c:v>
                </c:pt>
                <c:pt idx="42">
                  <c:v>1720</c:v>
                </c:pt>
                <c:pt idx="43">
                  <c:v>1730</c:v>
                </c:pt>
                <c:pt idx="44">
                  <c:v>1740</c:v>
                </c:pt>
                <c:pt idx="45">
                  <c:v>1750</c:v>
                </c:pt>
                <c:pt idx="46">
                  <c:v>1760</c:v>
                </c:pt>
                <c:pt idx="47">
                  <c:v>1770</c:v>
                </c:pt>
                <c:pt idx="48">
                  <c:v>1780</c:v>
                </c:pt>
                <c:pt idx="49">
                  <c:v>1790</c:v>
                </c:pt>
                <c:pt idx="50">
                  <c:v>1800</c:v>
                </c:pt>
                <c:pt idx="51">
                  <c:v>1810</c:v>
                </c:pt>
                <c:pt idx="52">
                  <c:v>1820</c:v>
                </c:pt>
                <c:pt idx="53">
                  <c:v>1830</c:v>
                </c:pt>
                <c:pt idx="54">
                  <c:v>1840</c:v>
                </c:pt>
                <c:pt idx="55">
                  <c:v>1850</c:v>
                </c:pt>
                <c:pt idx="56">
                  <c:v>1860</c:v>
                </c:pt>
                <c:pt idx="57">
                  <c:v>1870</c:v>
                </c:pt>
                <c:pt idx="58">
                  <c:v>1880</c:v>
                </c:pt>
                <c:pt idx="59">
                  <c:v>1890</c:v>
                </c:pt>
                <c:pt idx="60">
                  <c:v>1900</c:v>
                </c:pt>
                <c:pt idx="61">
                  <c:v>1910</c:v>
                </c:pt>
                <c:pt idx="62">
                  <c:v>1920</c:v>
                </c:pt>
                <c:pt idx="63">
                  <c:v>1930</c:v>
                </c:pt>
                <c:pt idx="64">
                  <c:v>1940</c:v>
                </c:pt>
                <c:pt idx="65">
                  <c:v>1950</c:v>
                </c:pt>
                <c:pt idx="66">
                  <c:v>1960</c:v>
                </c:pt>
                <c:pt idx="67">
                  <c:v>1970</c:v>
                </c:pt>
                <c:pt idx="68">
                  <c:v>1980</c:v>
                </c:pt>
                <c:pt idx="69">
                  <c:v>1990</c:v>
                </c:pt>
                <c:pt idx="70">
                  <c:v>2000</c:v>
                </c:pt>
                <c:pt idx="71">
                  <c:v>2010</c:v>
                </c:pt>
                <c:pt idx="72">
                  <c:v>2020</c:v>
                </c:pt>
                <c:pt idx="73">
                  <c:v>2030</c:v>
                </c:pt>
                <c:pt idx="74">
                  <c:v>2040</c:v>
                </c:pt>
                <c:pt idx="75">
                  <c:v>2050</c:v>
                </c:pt>
                <c:pt idx="76">
                  <c:v>2060</c:v>
                </c:pt>
                <c:pt idx="77">
                  <c:v>2070</c:v>
                </c:pt>
                <c:pt idx="78">
                  <c:v>2080</c:v>
                </c:pt>
                <c:pt idx="79">
                  <c:v>2090</c:v>
                </c:pt>
                <c:pt idx="80">
                  <c:v>2100</c:v>
                </c:pt>
                <c:pt idx="81">
                  <c:v>2110</c:v>
                </c:pt>
                <c:pt idx="82">
                  <c:v>2120</c:v>
                </c:pt>
                <c:pt idx="83">
                  <c:v>2130</c:v>
                </c:pt>
                <c:pt idx="84">
                  <c:v>2140</c:v>
                </c:pt>
                <c:pt idx="85">
                  <c:v>2150</c:v>
                </c:pt>
                <c:pt idx="86">
                  <c:v>2160</c:v>
                </c:pt>
                <c:pt idx="87">
                  <c:v>2170</c:v>
                </c:pt>
                <c:pt idx="88">
                  <c:v>2180</c:v>
                </c:pt>
                <c:pt idx="89">
                  <c:v>2190</c:v>
                </c:pt>
                <c:pt idx="90">
                  <c:v>2200</c:v>
                </c:pt>
                <c:pt idx="91">
                  <c:v>2210</c:v>
                </c:pt>
                <c:pt idx="92">
                  <c:v>2220</c:v>
                </c:pt>
                <c:pt idx="93">
                  <c:v>2230</c:v>
                </c:pt>
                <c:pt idx="94">
                  <c:v>2240</c:v>
                </c:pt>
                <c:pt idx="95">
                  <c:v>2250</c:v>
                </c:pt>
                <c:pt idx="96">
                  <c:v>2260</c:v>
                </c:pt>
                <c:pt idx="97">
                  <c:v>2270</c:v>
                </c:pt>
                <c:pt idx="98">
                  <c:v>2280</c:v>
                </c:pt>
                <c:pt idx="99">
                  <c:v>2290</c:v>
                </c:pt>
                <c:pt idx="100">
                  <c:v>2300</c:v>
                </c:pt>
                <c:pt idx="101">
                  <c:v>2310</c:v>
                </c:pt>
                <c:pt idx="102">
                  <c:v>2320</c:v>
                </c:pt>
                <c:pt idx="103">
                  <c:v>2330</c:v>
                </c:pt>
                <c:pt idx="104">
                  <c:v>2340</c:v>
                </c:pt>
                <c:pt idx="105">
                  <c:v>2350</c:v>
                </c:pt>
                <c:pt idx="106">
                  <c:v>2360</c:v>
                </c:pt>
                <c:pt idx="107">
                  <c:v>2370</c:v>
                </c:pt>
                <c:pt idx="108">
                  <c:v>2380</c:v>
                </c:pt>
                <c:pt idx="109">
                  <c:v>2390</c:v>
                </c:pt>
                <c:pt idx="110">
                  <c:v>2400</c:v>
                </c:pt>
              </c:strCache>
            </c:strRef>
          </c:cat>
          <c:val>
            <c:numRef>
              <c:f>'Performance Curves'!$AR$11:$AR$40,'Performance Curves'!$AR$42:$AR$122</c:f>
              <c:numCache>
                <c:formatCode>General</c:formatCode>
                <c:ptCount val="111"/>
                <c:pt idx="0">
                  <c:v>4000</c:v>
                </c:pt>
                <c:pt idx="1">
                  <c:v>4026.66666666667</c:v>
                </c:pt>
                <c:pt idx="2">
                  <c:v>4053.33333333333</c:v>
                </c:pt>
                <c:pt idx="3">
                  <c:v>4080</c:v>
                </c:pt>
                <c:pt idx="4">
                  <c:v>4106.66666666667</c:v>
                </c:pt>
                <c:pt idx="5">
                  <c:v>4133.33333333333</c:v>
                </c:pt>
                <c:pt idx="6">
                  <c:v>4160</c:v>
                </c:pt>
                <c:pt idx="7">
                  <c:v>4186.66666666667</c:v>
                </c:pt>
                <c:pt idx="8">
                  <c:v>4213.33333333333</c:v>
                </c:pt>
                <c:pt idx="9">
                  <c:v>4240</c:v>
                </c:pt>
                <c:pt idx="10">
                  <c:v>4266.66666666667</c:v>
                </c:pt>
                <c:pt idx="11">
                  <c:v>4293.33333333334</c:v>
                </c:pt>
                <c:pt idx="12">
                  <c:v>4320</c:v>
                </c:pt>
                <c:pt idx="13">
                  <c:v>4346.66666666667</c:v>
                </c:pt>
                <c:pt idx="14">
                  <c:v>4373.33333333334</c:v>
                </c:pt>
                <c:pt idx="15">
                  <c:v>4400</c:v>
                </c:pt>
                <c:pt idx="16">
                  <c:v>4426.66666666667</c:v>
                </c:pt>
                <c:pt idx="17">
                  <c:v>4453.33333333334</c:v>
                </c:pt>
                <c:pt idx="18">
                  <c:v>4480</c:v>
                </c:pt>
                <c:pt idx="19">
                  <c:v>4506.66666666667</c:v>
                </c:pt>
                <c:pt idx="20">
                  <c:v>4533.33333333334</c:v>
                </c:pt>
                <c:pt idx="21">
                  <c:v>4560.00000000001</c:v>
                </c:pt>
                <c:pt idx="22">
                  <c:v>4586.66666666667</c:v>
                </c:pt>
                <c:pt idx="23">
                  <c:v>4613.33333333334</c:v>
                </c:pt>
                <c:pt idx="24">
                  <c:v>4640.00000000001</c:v>
                </c:pt>
                <c:pt idx="25">
                  <c:v>4666.66666666667</c:v>
                </c:pt>
                <c:pt idx="26">
                  <c:v>4693.33333333334</c:v>
                </c:pt>
                <c:pt idx="27">
                  <c:v>4720.00000000001</c:v>
                </c:pt>
                <c:pt idx="28">
                  <c:v>4746.66666666667</c:v>
                </c:pt>
                <c:pt idx="29">
                  <c:v>4773.33333333334</c:v>
                </c:pt>
                <c:pt idx="30">
                  <c:v>4600</c:v>
                </c:pt>
                <c:pt idx="31">
                  <c:v>4620</c:v>
                </c:pt>
                <c:pt idx="32">
                  <c:v>4640</c:v>
                </c:pt>
                <c:pt idx="33">
                  <c:v>4660</c:v>
                </c:pt>
                <c:pt idx="34">
                  <c:v>4680</c:v>
                </c:pt>
                <c:pt idx="35">
                  <c:v>4700</c:v>
                </c:pt>
                <c:pt idx="36">
                  <c:v>4720</c:v>
                </c:pt>
                <c:pt idx="37">
                  <c:v>4740</c:v>
                </c:pt>
                <c:pt idx="38">
                  <c:v>4760</c:v>
                </c:pt>
                <c:pt idx="39">
                  <c:v>4780</c:v>
                </c:pt>
                <c:pt idx="40">
                  <c:v>4800</c:v>
                </c:pt>
                <c:pt idx="41">
                  <c:v>4820</c:v>
                </c:pt>
                <c:pt idx="42">
                  <c:v>4840</c:v>
                </c:pt>
                <c:pt idx="43">
                  <c:v>4860</c:v>
                </c:pt>
                <c:pt idx="44">
                  <c:v>4880</c:v>
                </c:pt>
                <c:pt idx="45">
                  <c:v>4900</c:v>
                </c:pt>
                <c:pt idx="46">
                  <c:v>4920</c:v>
                </c:pt>
                <c:pt idx="47">
                  <c:v>4940</c:v>
                </c:pt>
                <c:pt idx="48">
                  <c:v>4960</c:v>
                </c:pt>
                <c:pt idx="49">
                  <c:v>4980</c:v>
                </c:pt>
                <c:pt idx="50">
                  <c:v>5000</c:v>
                </c:pt>
                <c:pt idx="51">
                  <c:v>5020</c:v>
                </c:pt>
                <c:pt idx="52">
                  <c:v>5040</c:v>
                </c:pt>
                <c:pt idx="53">
                  <c:v>5060</c:v>
                </c:pt>
                <c:pt idx="54">
                  <c:v>5080</c:v>
                </c:pt>
                <c:pt idx="55">
                  <c:v>5100</c:v>
                </c:pt>
                <c:pt idx="56">
                  <c:v>5120</c:v>
                </c:pt>
                <c:pt idx="57">
                  <c:v>5140</c:v>
                </c:pt>
                <c:pt idx="58">
                  <c:v>5160</c:v>
                </c:pt>
                <c:pt idx="59">
                  <c:v>5180</c:v>
                </c:pt>
                <c:pt idx="60">
                  <c:v>5200</c:v>
                </c:pt>
                <c:pt idx="61">
                  <c:v>5220</c:v>
                </c:pt>
                <c:pt idx="62">
                  <c:v>5240</c:v>
                </c:pt>
                <c:pt idx="63">
                  <c:v>5260</c:v>
                </c:pt>
                <c:pt idx="64">
                  <c:v>5280</c:v>
                </c:pt>
                <c:pt idx="65">
                  <c:v>5300</c:v>
                </c:pt>
                <c:pt idx="66">
                  <c:v>5320</c:v>
                </c:pt>
                <c:pt idx="67">
                  <c:v>5340</c:v>
                </c:pt>
                <c:pt idx="68">
                  <c:v>5360</c:v>
                </c:pt>
                <c:pt idx="69">
                  <c:v>5380</c:v>
                </c:pt>
                <c:pt idx="70">
                  <c:v>5400</c:v>
                </c:pt>
                <c:pt idx="71">
                  <c:v>5420</c:v>
                </c:pt>
                <c:pt idx="72">
                  <c:v>5440</c:v>
                </c:pt>
                <c:pt idx="73">
                  <c:v>5460</c:v>
                </c:pt>
                <c:pt idx="74">
                  <c:v>5480</c:v>
                </c:pt>
                <c:pt idx="75">
                  <c:v>5500</c:v>
                </c:pt>
                <c:pt idx="76">
                  <c:v>5520</c:v>
                </c:pt>
                <c:pt idx="77">
                  <c:v>5540</c:v>
                </c:pt>
                <c:pt idx="78">
                  <c:v>5560</c:v>
                </c:pt>
                <c:pt idx="79">
                  <c:v>5580</c:v>
                </c:pt>
                <c:pt idx="80">
                  <c:v>5600</c:v>
                </c:pt>
                <c:pt idx="81">
                  <c:v>5620</c:v>
                </c:pt>
                <c:pt idx="82">
                  <c:v>5640</c:v>
                </c:pt>
                <c:pt idx="83">
                  <c:v>5660</c:v>
                </c:pt>
                <c:pt idx="84">
                  <c:v>5680</c:v>
                </c:pt>
                <c:pt idx="85">
                  <c:v>5700</c:v>
                </c:pt>
                <c:pt idx="86">
                  <c:v>5720</c:v>
                </c:pt>
                <c:pt idx="87">
                  <c:v>5740</c:v>
                </c:pt>
                <c:pt idx="88">
                  <c:v>5760</c:v>
                </c:pt>
                <c:pt idx="89">
                  <c:v>5780</c:v>
                </c:pt>
                <c:pt idx="90">
                  <c:v>5800</c:v>
                </c:pt>
                <c:pt idx="91">
                  <c:v>5820</c:v>
                </c:pt>
                <c:pt idx="92">
                  <c:v>5840</c:v>
                </c:pt>
                <c:pt idx="93">
                  <c:v>5860</c:v>
                </c:pt>
                <c:pt idx="94">
                  <c:v>5880</c:v>
                </c:pt>
                <c:pt idx="95">
                  <c:v>5900</c:v>
                </c:pt>
                <c:pt idx="96">
                  <c:v>5920</c:v>
                </c:pt>
                <c:pt idx="97">
                  <c:v>5940</c:v>
                </c:pt>
                <c:pt idx="98">
                  <c:v>5960</c:v>
                </c:pt>
                <c:pt idx="99">
                  <c:v>5980</c:v>
                </c:pt>
                <c:pt idx="100">
                  <c:v>6000</c:v>
                </c:pt>
                <c:pt idx="101">
                  <c:v>6020</c:v>
                </c:pt>
                <c:pt idx="102">
                  <c:v>6040</c:v>
                </c:pt>
                <c:pt idx="103">
                  <c:v>6060</c:v>
                </c:pt>
                <c:pt idx="104">
                  <c:v>6080</c:v>
                </c:pt>
                <c:pt idx="105">
                  <c:v>6100</c:v>
                </c:pt>
                <c:pt idx="106">
                  <c:v>6120</c:v>
                </c:pt>
                <c:pt idx="107">
                  <c:v>6140</c:v>
                </c:pt>
                <c:pt idx="108">
                  <c:v>6160</c:v>
                </c:pt>
                <c:pt idx="109">
                  <c:v>6180</c:v>
                </c:pt>
                <c:pt idx="110">
                  <c:v>6200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608830"/>
        <c:axId val="34459065"/>
      </c:lineChart>
      <c:catAx>
        <c:axId val="9401634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DISCHARGE PRESSURE (PSIG)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289233"/>
        <c:crossesAt val="0"/>
        <c:auto val="1"/>
        <c:lblAlgn val="ctr"/>
        <c:lblOffset val="100"/>
        <c:noMultiLvlLbl val="0"/>
      </c:catAx>
      <c:valAx>
        <c:axId val="26289233"/>
        <c:scaling>
          <c:orientation val="minMax"/>
          <c:max val="125"/>
          <c:min val="5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INJECTION RATE (mcfd)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16342"/>
        <c:crossesAt val="5"/>
        <c:crossBetween val="midCat"/>
      </c:valAx>
      <c:catAx>
        <c:axId val="8960883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59065"/>
        <c:auto val="1"/>
        <c:lblAlgn val="ctr"/>
        <c:lblOffset val="100"/>
        <c:noMultiLvlLbl val="0"/>
      </c:catAx>
      <c:valAx>
        <c:axId val="34459065"/>
        <c:scaling>
          <c:orientation val="minMax"/>
          <c:max val="70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BRAKE HORSEPOWER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08830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23393085181857"/>
          <c:y val="0.36876283877808"/>
          <c:w val="0.18852575320437"/>
          <c:h val="0.22443840699754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272160</xdr:colOff>
          <xdr:row>4</xdr:row>
          <xdr:rowOff>-19080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0</xdr:rowOff>
        </xdr:from>
        <xdr:to>
          <xdr:col>4</xdr:col>
          <xdr:colOff>272160</xdr:colOff>
          <xdr:row>2</xdr:row>
          <xdr:rowOff>-18720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4</xdr:col>
      <xdr:colOff>513000</xdr:colOff>
      <xdr:row>5</xdr:row>
      <xdr:rowOff>152640</xdr:rowOff>
    </xdr:from>
    <xdr:to>
      <xdr:col>4</xdr:col>
      <xdr:colOff>966960</xdr:colOff>
      <xdr:row>5</xdr:row>
      <xdr:rowOff>152640</xdr:rowOff>
    </xdr:to>
    <xdr:sp>
      <xdr:nvSpPr>
        <xdr:cNvPr id="0" name="Line 496"/>
        <xdr:cNvSpPr/>
      </xdr:nvSpPr>
      <xdr:spPr>
        <a:xfrm>
          <a:off x="4558680" y="847800"/>
          <a:ext cx="4539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3</xdr:row>
          <xdr:rowOff>47880</xdr:rowOff>
        </xdr:from>
        <xdr:to>
          <xdr:col>10</xdr:col>
          <xdr:colOff>10800</xdr:colOff>
          <xdr:row>5</xdr:row>
          <xdr:rowOff>9720</xdr:rowOff>
        </xdr:to>
        <xdr:sp>
          <xdr:nvSpPr>
            <xdr:cNvPr id="0" name="Drop Down 49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</xdr:row>
          <xdr:rowOff>28080</xdr:rowOff>
        </xdr:from>
        <xdr:to>
          <xdr:col>10</xdr:col>
          <xdr:colOff>10800</xdr:colOff>
          <xdr:row>2</xdr:row>
          <xdr:rowOff>9720</xdr:rowOff>
        </xdr:to>
        <xdr:sp>
          <xdr:nvSpPr>
            <xdr:cNvPr id="0" name="Drop Down 49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90000</xdr:colOff>
          <xdr:row>18</xdr:row>
          <xdr:rowOff>200160</xdr:rowOff>
        </xdr:from>
        <xdr:to>
          <xdr:col>6</xdr:col>
          <xdr:colOff>564480</xdr:colOff>
          <xdr:row>19</xdr:row>
          <xdr:rowOff>228600</xdr:rowOff>
        </xdr:to>
        <xdr:sp>
          <xdr:nvSpPr>
            <xdr:cNvPr id="1001" name="Button 509" descr="Set Peak Limi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Peak Limit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8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5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.56"/>
    <col collapsed="false" customWidth="true" hidden="false" outlineLevel="0" max="2" min="2" style="1" width="11.99"/>
    <col collapsed="false" customWidth="true" hidden="false" outlineLevel="0" max="3" min="3" style="2" width="10.28"/>
    <col collapsed="false" customWidth="false" hidden="false" outlineLevel="0" max="257" min="4" style="2" width="9.14"/>
  </cols>
  <sheetData>
    <row r="1" customFormat="false" ht="15.75" hidden="false" customHeight="false" outlineLevel="0" collapsed="false">
      <c r="A1" s="1" t="s">
        <v>0</v>
      </c>
      <c r="C1" s="2" t="s">
        <v>1</v>
      </c>
    </row>
    <row r="2" customFormat="false" ht="15.75" hidden="false" customHeight="false" outlineLevel="0" collapsed="false">
      <c r="A2" s="1" t="s">
        <v>2</v>
      </c>
      <c r="C2" s="2" t="s">
        <v>3</v>
      </c>
    </row>
    <row r="4" customFormat="false" ht="15.75" hidden="false" customHeight="false" outlineLevel="0" collapsed="false">
      <c r="A4" s="1" t="s">
        <v>4</v>
      </c>
    </row>
    <row r="5" customFormat="false" ht="15.75" hidden="false" customHeight="false" outlineLevel="0" collapsed="false">
      <c r="B5" s="1" t="s">
        <v>5</v>
      </c>
      <c r="D5" s="3" t="n">
        <v>19.2</v>
      </c>
    </row>
    <row r="7" customFormat="false" ht="15.75" hidden="false" customHeight="false" outlineLevel="0" collapsed="false">
      <c r="B7" s="1" t="s">
        <v>6</v>
      </c>
      <c r="D7" s="2" t="s">
        <v>7</v>
      </c>
    </row>
    <row r="9" customFormat="false" ht="15.75" hidden="false" customHeight="false" outlineLevel="0" collapsed="false">
      <c r="B9" s="1" t="s">
        <v>8</v>
      </c>
      <c r="D9" s="2" t="s">
        <v>9</v>
      </c>
    </row>
    <row r="10" customFormat="false" ht="15.75" hidden="false" customHeight="false" outlineLevel="0" collapsed="false">
      <c r="D10" s="2" t="s">
        <v>10</v>
      </c>
    </row>
    <row r="11" customFormat="false" ht="15.75" hidden="false" customHeight="false" outlineLevel="0" collapsed="false">
      <c r="D11" s="2" t="s">
        <v>11</v>
      </c>
    </row>
    <row r="12" customFormat="false" ht="15.75" hidden="false" customHeight="false" outlineLevel="0" collapsed="false">
      <c r="D12" s="2" t="s">
        <v>12</v>
      </c>
    </row>
    <row r="13" customFormat="false" ht="15.75" hidden="false" customHeight="false" outlineLevel="0" collapsed="false">
      <c r="D13" s="2" t="s">
        <v>13</v>
      </c>
    </row>
    <row r="14" customFormat="false" ht="15.75" hidden="false" customHeight="false" outlineLevel="0" collapsed="false">
      <c r="D14" s="2" t="s">
        <v>14</v>
      </c>
    </row>
    <row r="15" customFormat="false" ht="15.75" hidden="false" customHeight="false" outlineLevel="0" collapsed="false">
      <c r="D15" s="2" t="s">
        <v>15</v>
      </c>
    </row>
    <row r="16" customFormat="false" ht="15.75" hidden="false" customHeight="false" outlineLevel="0" collapsed="false">
      <c r="D16" s="2" t="s">
        <v>11</v>
      </c>
    </row>
    <row r="17" customFormat="false" ht="15.75" hidden="false" customHeight="false" outlineLevel="0" collapsed="false">
      <c r="D17" s="2" t="s">
        <v>12</v>
      </c>
    </row>
    <row r="18" customFormat="false" ht="15.75" hidden="false" customHeight="false" outlineLevel="0" collapsed="false">
      <c r="D18" s="2" t="s">
        <v>16</v>
      </c>
    </row>
    <row r="19" customFormat="false" ht="15.75" hidden="false" customHeight="false" outlineLevel="0" collapsed="false">
      <c r="D19" s="2" t="s">
        <v>17</v>
      </c>
    </row>
    <row r="20" customFormat="false" ht="15.75" hidden="false" customHeight="false" outlineLevel="0" collapsed="false">
      <c r="D20" s="2" t="s">
        <v>18</v>
      </c>
    </row>
    <row r="21" customFormat="false" ht="15.75" hidden="false" customHeight="false" outlineLevel="0" collapsed="false">
      <c r="D21" s="2" t="s">
        <v>12</v>
      </c>
    </row>
    <row r="22" customFormat="false" ht="15.75" hidden="false" customHeight="false" outlineLevel="0" collapsed="false">
      <c r="D22" s="2" t="s">
        <v>16</v>
      </c>
    </row>
    <row r="23" customFormat="false" ht="15.75" hidden="false" customHeight="false" outlineLevel="0" collapsed="false">
      <c r="D23" s="2" t="s">
        <v>19</v>
      </c>
    </row>
    <row r="25" customFormat="false" ht="15.75" hidden="false" customHeight="false" outlineLevel="0" collapsed="false">
      <c r="B25" s="1" t="s">
        <v>20</v>
      </c>
      <c r="D25" s="2" t="s">
        <v>21</v>
      </c>
    </row>
    <row r="27" customFormat="false" ht="15.75" hidden="false" customHeight="false" outlineLevel="0" collapsed="false">
      <c r="B27" s="1" t="s">
        <v>22</v>
      </c>
      <c r="D27" s="3" t="n">
        <v>19.2</v>
      </c>
    </row>
    <row r="29" customFormat="false" ht="15.75" hidden="false" customHeight="false" outlineLevel="0" collapsed="false">
      <c r="B29" s="1" t="s">
        <v>23</v>
      </c>
      <c r="D29" s="3" t="s">
        <v>24</v>
      </c>
    </row>
    <row r="31" customFormat="false" ht="15.75" hidden="false" customHeight="false" outlineLevel="0" collapsed="false">
      <c r="A31" s="1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4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21.28"/>
    <col collapsed="false" customWidth="true" hidden="false" outlineLevel="0" max="2" min="2" style="0" width="12.28"/>
    <col collapsed="false" customWidth="true" hidden="false" outlineLevel="0" max="3" min="3" style="0" width="10.71"/>
    <col collapsed="false" customWidth="true" hidden="false" outlineLevel="0" max="4" min="4" style="0" width="13.14"/>
    <col collapsed="false" customWidth="true" hidden="false" outlineLevel="0" max="5" min="5" style="0" width="14.28"/>
    <col collapsed="false" customWidth="true" hidden="false" outlineLevel="0" max="6" min="6" style="0" width="8.41"/>
    <col collapsed="false" customWidth="true" hidden="false" outlineLevel="0" max="7" min="7" style="0" width="13.56"/>
    <col collapsed="false" customWidth="true" hidden="false" outlineLevel="0" max="8" min="8" style="0" width="13.99"/>
    <col collapsed="false" customWidth="true" hidden="false" outlineLevel="0" max="9" min="9" style="0" width="17.42"/>
    <col collapsed="false" customWidth="true" hidden="false" outlineLevel="0" max="10" min="10" style="0" width="20.56"/>
    <col collapsed="false" customWidth="true" hidden="false" outlineLevel="0" max="12" min="11" style="0" width="12.99"/>
    <col collapsed="false" customWidth="true" hidden="false" outlineLevel="0" max="13" min="13" style="5" width="15.7"/>
    <col collapsed="false" customWidth="true" hidden="false" outlineLevel="0" max="14" min="14" style="5" width="14.85"/>
    <col collapsed="false" customWidth="true" hidden="false" outlineLevel="0" max="15" min="15" style="5" width="10.28"/>
    <col collapsed="false" customWidth="true" hidden="false" outlineLevel="0" max="16" min="16" style="5" width="8.14"/>
    <col collapsed="false" customWidth="true" hidden="false" outlineLevel="0" max="17" min="17" style="5" width="15.7"/>
    <col collapsed="false" customWidth="true" hidden="false" outlineLevel="0" max="18" min="18" style="5" width="14.85"/>
    <col collapsed="false" customWidth="true" hidden="false" outlineLevel="0" max="19" min="19" style="0" width="9.7"/>
    <col collapsed="false" customWidth="true" hidden="false" outlineLevel="0" max="20" min="20" style="0" width="10.71"/>
    <col collapsed="false" customWidth="true" hidden="false" outlineLevel="0" max="21" min="21" style="6" width="11.99"/>
    <col collapsed="false" customWidth="true" hidden="false" outlineLevel="0" max="22" min="22" style="0" width="9.99"/>
  </cols>
  <sheetData>
    <row r="1" customFormat="false" ht="17.25" hidden="false" customHeight="true" outlineLevel="0" collapsed="false">
      <c r="A1" s="7"/>
      <c r="B1" s="8"/>
      <c r="C1" s="9"/>
      <c r="D1" s="9"/>
      <c r="E1" s="10"/>
      <c r="F1" s="11"/>
      <c r="G1" s="11"/>
      <c r="H1" s="12"/>
      <c r="I1" s="9"/>
      <c r="J1" s="9"/>
      <c r="K1" s="10"/>
      <c r="L1" s="11"/>
      <c r="M1" s="13"/>
      <c r="N1" s="13"/>
      <c r="O1" s="13"/>
      <c r="P1" s="13"/>
      <c r="Q1" s="13"/>
      <c r="R1" s="13"/>
      <c r="S1" s="11"/>
      <c r="T1" s="11"/>
      <c r="U1" s="11"/>
      <c r="V1" s="14"/>
      <c r="W1" s="11"/>
    </row>
    <row r="2" customFormat="false" ht="17.25" hidden="false" customHeight="true" outlineLevel="0" collapsed="false">
      <c r="A2" s="15" t="s">
        <v>26</v>
      </c>
      <c r="B2" s="16"/>
      <c r="C2" s="17"/>
      <c r="D2" s="17" t="n">
        <v>2</v>
      </c>
      <c r="E2" s="18"/>
      <c r="F2" s="11"/>
      <c r="G2" s="11"/>
      <c r="H2" s="19"/>
      <c r="I2" s="20" t="s">
        <v>27</v>
      </c>
      <c r="J2" s="21" t="n">
        <v>1</v>
      </c>
      <c r="K2" s="22"/>
      <c r="L2" s="23"/>
      <c r="M2" s="13"/>
      <c r="N2" s="13"/>
      <c r="O2" s="13"/>
      <c r="P2" s="24"/>
      <c r="Q2" s="24"/>
      <c r="R2" s="13"/>
      <c r="S2" s="25"/>
      <c r="T2" s="25"/>
      <c r="U2" s="25"/>
      <c r="V2" s="26"/>
      <c r="W2" s="27"/>
      <c r="X2" s="28"/>
      <c r="Y2" s="28"/>
      <c r="Z2" s="28"/>
      <c r="AA2" s="28"/>
    </row>
    <row r="3" customFormat="false" ht="1.5" hidden="false" customHeight="true" outlineLevel="0" collapsed="false">
      <c r="A3" s="15"/>
      <c r="B3" s="16"/>
      <c r="C3" s="17"/>
      <c r="D3" s="17"/>
      <c r="E3" s="18"/>
      <c r="F3" s="11"/>
      <c r="G3" s="11"/>
      <c r="H3" s="19"/>
      <c r="I3" s="20"/>
      <c r="J3" s="29"/>
      <c r="K3" s="30"/>
      <c r="L3" s="31"/>
      <c r="M3" s="13"/>
      <c r="N3" s="13"/>
      <c r="O3" s="13"/>
      <c r="P3" s="24"/>
      <c r="Q3" s="32" t="s">
        <v>28</v>
      </c>
      <c r="R3" s="13"/>
      <c r="S3" s="25"/>
      <c r="T3" s="25"/>
      <c r="U3" s="25"/>
      <c r="V3" s="26"/>
      <c r="W3" s="27"/>
      <c r="X3" s="28"/>
      <c r="Y3" s="28"/>
      <c r="Z3" s="28"/>
      <c r="AA3" s="28"/>
    </row>
    <row r="4" customFormat="false" ht="17.25" hidden="false" customHeight="true" outlineLevel="0" collapsed="false">
      <c r="A4" s="15" t="s">
        <v>29</v>
      </c>
      <c r="B4" s="16"/>
      <c r="C4" s="17"/>
      <c r="D4" s="17" t="n">
        <v>5</v>
      </c>
      <c r="E4" s="18"/>
      <c r="F4" s="11"/>
      <c r="G4" s="11"/>
      <c r="H4" s="19"/>
      <c r="I4" s="33" t="s">
        <v>30</v>
      </c>
      <c r="J4" s="34" t="n">
        <v>2</v>
      </c>
      <c r="K4" s="35"/>
      <c r="L4" s="36"/>
      <c r="M4" s="13"/>
      <c r="N4" s="13"/>
      <c r="O4" s="13"/>
      <c r="P4" s="24"/>
      <c r="Q4" s="32" t="s">
        <v>31</v>
      </c>
      <c r="R4" s="13"/>
      <c r="S4" s="25"/>
      <c r="T4" s="25"/>
      <c r="U4" s="25"/>
      <c r="V4" s="26"/>
      <c r="W4" s="27"/>
      <c r="X4" s="28"/>
      <c r="Y4" s="28"/>
      <c r="Z4" s="28"/>
      <c r="AA4" s="28"/>
    </row>
    <row r="5" customFormat="false" ht="1.5" hidden="false" customHeight="true" outlineLevel="0" collapsed="false">
      <c r="A5" s="15"/>
      <c r="B5" s="16"/>
      <c r="C5" s="17"/>
      <c r="D5" s="17"/>
      <c r="E5" s="18"/>
      <c r="F5" s="11"/>
      <c r="G5" s="11"/>
      <c r="H5" s="19"/>
      <c r="I5" s="17"/>
      <c r="J5" s="34"/>
      <c r="K5" s="35"/>
      <c r="L5" s="36"/>
      <c r="M5" s="13"/>
      <c r="N5" s="13"/>
      <c r="O5" s="13"/>
      <c r="P5" s="37"/>
      <c r="Q5" s="37"/>
      <c r="R5" s="13"/>
      <c r="S5" s="25"/>
      <c r="T5" s="25"/>
      <c r="U5" s="25"/>
      <c r="V5" s="26"/>
      <c r="W5" s="27"/>
      <c r="X5" s="28"/>
      <c r="Y5" s="28"/>
      <c r="Z5" s="28"/>
      <c r="AA5" s="28"/>
    </row>
    <row r="6" customFormat="false" ht="17.25" hidden="false" customHeight="true" outlineLevel="0" collapsed="false">
      <c r="A6" s="38" t="s">
        <v>32</v>
      </c>
      <c r="B6" s="39"/>
      <c r="C6" s="40"/>
      <c r="D6" s="41" t="n">
        <v>0</v>
      </c>
      <c r="E6" s="18" t="s">
        <v>33</v>
      </c>
      <c r="F6" s="42" t="str">
        <f aca="false">IF(AND(D6&gt;0,D8=0),"Peak ?",IF(F43&gt;1,"Tier 3",IF(E43&gt;1,"Tier 2","Tier 1")))</f>
        <v>Tier 1</v>
      </c>
      <c r="G6" s="11"/>
      <c r="H6" s="43"/>
      <c r="I6" s="44"/>
      <c r="J6" s="45"/>
      <c r="K6" s="46"/>
      <c r="L6" s="36"/>
      <c r="M6" s="13"/>
      <c r="N6" s="13"/>
      <c r="O6" s="13"/>
      <c r="P6" s="37"/>
      <c r="Q6" s="37"/>
      <c r="R6" s="13"/>
      <c r="S6" s="25"/>
      <c r="T6" s="25"/>
      <c r="U6" s="25"/>
      <c r="V6" s="26"/>
      <c r="W6" s="27"/>
      <c r="X6" s="28"/>
      <c r="Y6" s="28"/>
      <c r="Z6" s="28"/>
      <c r="AA6" s="28"/>
    </row>
    <row r="7" customFormat="false" ht="1.5" hidden="false" customHeight="true" outlineLevel="0" collapsed="false">
      <c r="A7" s="38"/>
      <c r="B7" s="39"/>
      <c r="C7" s="40"/>
      <c r="D7" s="47"/>
      <c r="E7" s="18"/>
      <c r="F7" s="11"/>
      <c r="G7" s="11"/>
      <c r="H7" s="31"/>
      <c r="I7" s="31"/>
      <c r="J7" s="48"/>
      <c r="K7" s="48"/>
      <c r="L7" s="36"/>
      <c r="M7" s="13"/>
      <c r="N7" s="13"/>
      <c r="O7" s="13"/>
      <c r="P7" s="13"/>
      <c r="Q7" s="13"/>
      <c r="R7" s="13"/>
      <c r="S7" s="25"/>
      <c r="T7" s="25"/>
      <c r="U7" s="25"/>
      <c r="V7" s="26"/>
      <c r="W7" s="25"/>
      <c r="X7" s="49"/>
      <c r="Y7" s="28"/>
      <c r="Z7" s="28"/>
      <c r="AA7" s="28"/>
    </row>
    <row r="8" customFormat="false" ht="17.25" hidden="false" customHeight="true" outlineLevel="0" collapsed="false">
      <c r="A8" s="38" t="s">
        <v>34</v>
      </c>
      <c r="B8" s="39"/>
      <c r="C8" s="40"/>
      <c r="D8" s="50" t="n">
        <v>0</v>
      </c>
      <c r="E8" s="18" t="s">
        <v>35</v>
      </c>
      <c r="F8" s="11"/>
      <c r="G8" s="11"/>
      <c r="H8" s="51"/>
      <c r="I8" s="52"/>
      <c r="J8" s="48"/>
      <c r="K8" s="48"/>
      <c r="L8" s="36"/>
      <c r="M8" s="13"/>
      <c r="N8" s="13"/>
      <c r="O8" s="13"/>
      <c r="P8" s="13"/>
      <c r="Q8" s="13"/>
      <c r="R8" s="13"/>
      <c r="S8" s="25"/>
      <c r="T8" s="25"/>
      <c r="U8" s="25"/>
      <c r="V8" s="26"/>
      <c r="W8" s="25"/>
      <c r="X8" s="49"/>
      <c r="Y8" s="28"/>
      <c r="Z8" s="28"/>
      <c r="AA8" s="28"/>
    </row>
    <row r="9" customFormat="false" ht="1.5" hidden="false" customHeight="true" outlineLevel="0" collapsed="false">
      <c r="A9" s="38"/>
      <c r="B9" s="39"/>
      <c r="C9" s="40"/>
      <c r="D9" s="53"/>
      <c r="E9" s="18"/>
      <c r="F9" s="11"/>
      <c r="G9" s="11"/>
      <c r="H9" s="51"/>
      <c r="I9" s="52"/>
      <c r="J9" s="48"/>
      <c r="K9" s="48"/>
      <c r="L9" s="36"/>
      <c r="M9" s="13"/>
      <c r="N9" s="13"/>
      <c r="O9" s="13"/>
      <c r="P9" s="13"/>
      <c r="Q9" s="13"/>
      <c r="R9" s="13"/>
      <c r="S9" s="25"/>
      <c r="T9" s="25"/>
      <c r="U9" s="25"/>
      <c r="V9" s="26"/>
      <c r="W9" s="25"/>
      <c r="X9" s="49"/>
      <c r="Y9" s="28"/>
      <c r="Z9" s="28"/>
      <c r="AA9" s="28"/>
    </row>
    <row r="10" customFormat="false" ht="15.75" hidden="false" customHeight="true" outlineLevel="0" collapsed="false">
      <c r="A10" s="54" t="s">
        <v>36</v>
      </c>
      <c r="B10" s="55"/>
      <c r="C10" s="40"/>
      <c r="D10" s="50" t="n">
        <v>0</v>
      </c>
      <c r="E10" s="56" t="s">
        <v>37</v>
      </c>
      <c r="F10" s="11"/>
      <c r="G10" s="11"/>
      <c r="H10" s="51"/>
      <c r="I10" s="57" t="s">
        <v>38</v>
      </c>
      <c r="J10" s="58" t="str">
        <f aca="false">"900/550"</f>
        <v>900/550</v>
      </c>
      <c r="K10" s="59" t="str">
        <f aca="false">"1.122/218"</f>
        <v>1.122/218</v>
      </c>
      <c r="L10" s="36"/>
      <c r="M10" s="57" t="s">
        <v>39</v>
      </c>
      <c r="N10" s="58" t="str">
        <f aca="false">"900/575"</f>
        <v>900/575</v>
      </c>
      <c r="O10" s="59" t="str">
        <f aca="false">"2.932/420"</f>
        <v>2.932/420</v>
      </c>
      <c r="P10" s="13"/>
      <c r="Q10" s="57" t="s">
        <v>40</v>
      </c>
      <c r="R10" s="58" t="str">
        <f aca="false">"900/575"</f>
        <v>900/575</v>
      </c>
      <c r="S10" s="59" t="str">
        <f aca="false">"6.959/430"</f>
        <v>6.959/430</v>
      </c>
      <c r="T10" s="25"/>
      <c r="U10" s="25"/>
      <c r="V10" s="26"/>
      <c r="W10" s="25"/>
      <c r="X10" s="49"/>
      <c r="Y10" s="28"/>
      <c r="Z10" s="28"/>
      <c r="AA10" s="28"/>
    </row>
    <row r="11" customFormat="false" ht="1.5" hidden="false" customHeight="true" outlineLevel="0" collapsed="false">
      <c r="A11" s="60"/>
      <c r="B11" s="61"/>
      <c r="C11" s="17"/>
      <c r="D11" s="62"/>
      <c r="E11" s="56"/>
      <c r="F11" s="11"/>
      <c r="G11" s="11"/>
      <c r="H11" s="51"/>
      <c r="I11" s="52"/>
      <c r="J11" s="48"/>
      <c r="K11" s="48"/>
      <c r="L11" s="36"/>
      <c r="M11" s="52"/>
      <c r="N11" s="48"/>
      <c r="O11" s="48"/>
      <c r="P11" s="13"/>
      <c r="Q11" s="52"/>
      <c r="R11" s="48"/>
      <c r="S11" s="48"/>
      <c r="T11" s="25"/>
      <c r="U11" s="25"/>
      <c r="V11" s="26"/>
      <c r="W11" s="25"/>
      <c r="X11" s="49"/>
      <c r="Y11" s="28"/>
      <c r="Z11" s="28"/>
      <c r="AA11" s="28"/>
    </row>
    <row r="12" customFormat="false" ht="16.5" hidden="false" customHeight="true" outlineLevel="0" collapsed="false">
      <c r="A12" s="63" t="s">
        <v>41</v>
      </c>
      <c r="B12" s="61"/>
      <c r="C12" s="17"/>
      <c r="D12" s="64" t="n">
        <v>0</v>
      </c>
      <c r="E12" s="18" t="s">
        <v>33</v>
      </c>
      <c r="F12" s="11"/>
      <c r="G12" s="11"/>
      <c r="H12" s="51"/>
      <c r="I12" s="65" t="s">
        <v>42</v>
      </c>
      <c r="J12" s="58" t="s">
        <v>43</v>
      </c>
      <c r="K12" s="59" t="s">
        <v>44</v>
      </c>
      <c r="L12" s="36"/>
      <c r="M12" s="65" t="s">
        <v>42</v>
      </c>
      <c r="N12" s="58" t="s">
        <v>43</v>
      </c>
      <c r="O12" s="59" t="s">
        <v>44</v>
      </c>
      <c r="P12" s="13"/>
      <c r="Q12" s="65" t="s">
        <v>42</v>
      </c>
      <c r="R12" s="58" t="s">
        <v>43</v>
      </c>
      <c r="S12" s="59" t="s">
        <v>44</v>
      </c>
      <c r="T12" s="25"/>
      <c r="U12" s="25"/>
      <c r="V12" s="26"/>
      <c r="W12" s="25"/>
      <c r="X12" s="49"/>
      <c r="Y12" s="28"/>
      <c r="Z12" s="28"/>
      <c r="AA12" s="28"/>
    </row>
    <row r="13" customFormat="false" ht="1.5" hidden="false" customHeight="true" outlineLevel="0" collapsed="false">
      <c r="A13" s="63"/>
      <c r="B13" s="61"/>
      <c r="C13" s="17"/>
      <c r="D13" s="62"/>
      <c r="E13" s="56"/>
      <c r="F13" s="11"/>
      <c r="G13" s="11"/>
      <c r="H13" s="11"/>
      <c r="I13" s="66"/>
      <c r="J13" s="67"/>
      <c r="K13" s="68"/>
      <c r="M13" s="66"/>
      <c r="N13" s="67"/>
      <c r="O13" s="68"/>
      <c r="P13" s="13"/>
      <c r="Q13" s="66"/>
      <c r="R13" s="67"/>
      <c r="S13" s="68"/>
      <c r="T13" s="25"/>
      <c r="U13" s="25"/>
      <c r="V13" s="26"/>
      <c r="W13" s="25"/>
      <c r="X13" s="49"/>
      <c r="Y13" s="28"/>
      <c r="Z13" s="28"/>
      <c r="AA13" s="28"/>
    </row>
    <row r="14" customFormat="false" ht="16.5" hidden="false" customHeight="true" outlineLevel="0" collapsed="false">
      <c r="A14" s="63" t="s">
        <v>45</v>
      </c>
      <c r="B14" s="61"/>
      <c r="C14" s="17"/>
      <c r="D14" s="50" t="n">
        <v>0</v>
      </c>
      <c r="E14" s="56" t="s">
        <v>37</v>
      </c>
      <c r="F14" s="11"/>
      <c r="G14" s="11"/>
      <c r="H14" s="11"/>
      <c r="I14" s="69" t="n">
        <f aca="false">Estimates!H4</f>
        <v>16752</v>
      </c>
      <c r="J14" s="70" t="n">
        <v>12881.1544844289</v>
      </c>
      <c r="K14" s="71" t="n">
        <f aca="false">I14-J14</f>
        <v>3870.84551557105</v>
      </c>
      <c r="L14" s="11"/>
      <c r="M14" s="69" t="n">
        <f aca="false">Estimates!Q4</f>
        <v>26345</v>
      </c>
      <c r="N14" s="70" t="n">
        <f aca="false">J29</f>
        <v>0</v>
      </c>
      <c r="O14" s="71" t="n">
        <f aca="false">M14-N14</f>
        <v>26345</v>
      </c>
      <c r="P14" s="13"/>
      <c r="Q14" s="69" t="n">
        <f aca="false">Estimates!Z4</f>
        <v>27187</v>
      </c>
      <c r="R14" s="70" t="n">
        <v>27926.9014229582</v>
      </c>
      <c r="S14" s="71" t="n">
        <f aca="false">Q14-R14</f>
        <v>-739.901422958243</v>
      </c>
      <c r="T14" s="25"/>
      <c r="U14" s="13" t="n">
        <v>1</v>
      </c>
      <c r="V14" s="25" t="s">
        <v>28</v>
      </c>
      <c r="W14" s="13"/>
      <c r="X14" s="49"/>
      <c r="Y14" s="28"/>
      <c r="Z14" s="28"/>
      <c r="AA14" s="28"/>
    </row>
    <row r="15" customFormat="false" ht="18" hidden="false" customHeight="true" outlineLevel="0" collapsed="false">
      <c r="A15" s="60"/>
      <c r="B15" s="17"/>
      <c r="C15" s="17"/>
      <c r="D15" s="17"/>
      <c r="E15" s="18"/>
      <c r="F15" s="72" t="s">
        <v>46</v>
      </c>
      <c r="G15" s="11"/>
      <c r="H15" s="11"/>
      <c r="I15" s="73" t="s">
        <v>47</v>
      </c>
      <c r="J15" s="74" t="s">
        <v>48</v>
      </c>
      <c r="K15" s="75" t="s">
        <v>44</v>
      </c>
      <c r="L15" s="11"/>
      <c r="M15" s="73" t="s">
        <v>47</v>
      </c>
      <c r="N15" s="74" t="s">
        <v>48</v>
      </c>
      <c r="O15" s="75" t="s">
        <v>44</v>
      </c>
      <c r="P15" s="13"/>
      <c r="Q15" s="73" t="s">
        <v>47</v>
      </c>
      <c r="R15" s="74" t="s">
        <v>48</v>
      </c>
      <c r="S15" s="75" t="s">
        <v>44</v>
      </c>
      <c r="T15" s="25"/>
      <c r="U15" s="13" t="n">
        <v>2</v>
      </c>
      <c r="V15" s="25" t="s">
        <v>31</v>
      </c>
      <c r="W15" s="13"/>
      <c r="X15" s="49"/>
      <c r="Y15" s="28"/>
      <c r="Z15" s="28"/>
      <c r="AA15" s="28"/>
    </row>
    <row r="16" customFormat="false" ht="18" hidden="false" customHeight="true" outlineLevel="0" collapsed="false">
      <c r="A16" s="76" t="s">
        <v>49</v>
      </c>
      <c r="B16" s="77"/>
      <c r="C16" s="78"/>
      <c r="D16" s="79"/>
      <c r="E16" s="80" t="n">
        <f aca="false">IF(AND(D6&gt;0,D8=0),"Peak ?",S43)</f>
        <v>20.592</v>
      </c>
      <c r="F16" s="72"/>
      <c r="G16" s="81"/>
      <c r="H16" s="11"/>
      <c r="I16" s="82" t="n">
        <f aca="false">Estimates!H5</f>
        <v>1591200</v>
      </c>
      <c r="J16" s="83" t="n">
        <v>1591118.01815001</v>
      </c>
      <c r="K16" s="84" t="n">
        <f aca="false">I16-J16</f>
        <v>81.9818499879912</v>
      </c>
      <c r="L16" s="11"/>
      <c r="M16" s="82" t="n">
        <f aca="false">Estimates!Q5</f>
        <v>3592800</v>
      </c>
      <c r="N16" s="83" t="n">
        <f aca="false">K33</f>
        <v>0</v>
      </c>
      <c r="O16" s="84" t="n">
        <f aca="false">M16-N16</f>
        <v>3592800</v>
      </c>
      <c r="P16" s="13"/>
      <c r="Q16" s="82" t="n">
        <f aca="false">Estimates!Z5</f>
        <v>9751200</v>
      </c>
      <c r="R16" s="83" t="n">
        <v>9387160.20177575</v>
      </c>
      <c r="S16" s="84" t="n">
        <f aca="false">Q16-R16</f>
        <v>364039.79822425</v>
      </c>
      <c r="T16" s="25"/>
      <c r="U16" s="25"/>
      <c r="V16" s="26"/>
      <c r="W16" s="25"/>
      <c r="X16" s="49"/>
      <c r="Y16" s="28"/>
      <c r="Z16" s="28"/>
      <c r="AA16" s="28"/>
    </row>
    <row r="17" customFormat="false" ht="18" hidden="false" customHeight="true" outlineLevel="0" collapsed="false">
      <c r="A17" s="76" t="s">
        <v>50</v>
      </c>
      <c r="B17" s="77"/>
      <c r="C17" s="78"/>
      <c r="D17" s="79"/>
      <c r="E17" s="80" t="str">
        <f aca="false">IF(D10&gt;0,S44,"Zero")</f>
        <v>Zero</v>
      </c>
      <c r="F17" s="72"/>
      <c r="G17" s="11"/>
      <c r="H17" s="25"/>
      <c r="I17" s="11"/>
      <c r="J17" s="11"/>
      <c r="K17" s="11"/>
      <c r="L17" s="11"/>
      <c r="M17" s="85"/>
      <c r="N17" s="86"/>
      <c r="O17" s="13"/>
      <c r="P17" s="13"/>
      <c r="Q17" s="13"/>
      <c r="R17" s="13"/>
      <c r="S17" s="25"/>
      <c r="T17" s="25"/>
      <c r="U17" s="25"/>
      <c r="V17" s="26"/>
      <c r="W17" s="25"/>
      <c r="X17" s="49"/>
      <c r="Y17" s="28"/>
      <c r="Z17" s="28"/>
      <c r="AA17" s="28"/>
    </row>
    <row r="18" customFormat="false" ht="2.25" hidden="false" customHeight="true" outlineLevel="0" collapsed="false">
      <c r="A18" s="76"/>
      <c r="B18" s="77"/>
      <c r="C18" s="78"/>
      <c r="D18" s="79"/>
      <c r="E18" s="80"/>
      <c r="F18" s="72"/>
      <c r="G18" s="11"/>
      <c r="H18" s="25"/>
      <c r="I18" s="11"/>
      <c r="J18" s="11"/>
      <c r="K18" s="11"/>
      <c r="L18" s="11"/>
      <c r="M18" s="85"/>
      <c r="N18" s="86"/>
      <c r="O18" s="13"/>
      <c r="P18" s="13"/>
      <c r="Q18" s="13"/>
      <c r="R18" s="13"/>
      <c r="S18" s="25"/>
      <c r="T18" s="25"/>
      <c r="U18" s="25"/>
      <c r="V18" s="26"/>
      <c r="W18" s="25"/>
      <c r="X18" s="49"/>
      <c r="Y18" s="28"/>
      <c r="Z18" s="28"/>
      <c r="AA18" s="28"/>
    </row>
    <row r="19" customFormat="false" ht="18" hidden="false" customHeight="true" outlineLevel="0" collapsed="false">
      <c r="A19" s="76" t="s">
        <v>51</v>
      </c>
      <c r="B19" s="77"/>
      <c r="C19" s="78"/>
      <c r="D19" s="79"/>
      <c r="E19" s="87" t="str">
        <f aca="false">IF(D10=0,"Zero",V44)</f>
        <v>Zero</v>
      </c>
      <c r="F19" s="72"/>
      <c r="G19" s="11"/>
      <c r="H19" s="25"/>
      <c r="I19" s="25"/>
      <c r="J19" s="88"/>
      <c r="K19" s="25"/>
      <c r="L19" s="25"/>
      <c r="M19" s="85"/>
      <c r="N19" s="86"/>
      <c r="P19" s="13"/>
      <c r="Q19" s="13"/>
      <c r="R19" s="13"/>
      <c r="S19" s="89"/>
      <c r="T19" s="89"/>
      <c r="U19" s="89"/>
      <c r="V19" s="90"/>
      <c r="W19" s="89"/>
      <c r="X19" s="49"/>
      <c r="Y19" s="28"/>
      <c r="Z19" s="28"/>
      <c r="AA19" s="28"/>
    </row>
    <row r="20" customFormat="false" ht="18" hidden="false" customHeight="true" outlineLevel="0" collapsed="false">
      <c r="A20" s="91" t="s">
        <v>52</v>
      </c>
      <c r="B20" s="92"/>
      <c r="C20" s="93"/>
      <c r="D20" s="94"/>
      <c r="E20" s="95" t="n">
        <f aca="false">IF(AND(D6&gt;0,D8=0),"Peak ?",S47)</f>
        <v>20.592</v>
      </c>
      <c r="F20" s="72"/>
      <c r="G20" s="11"/>
      <c r="H20" s="25"/>
      <c r="I20" s="11"/>
      <c r="J20" s="96"/>
      <c r="K20" s="96"/>
      <c r="L20" s="25"/>
      <c r="M20" s="25"/>
      <c r="N20" s="13"/>
      <c r="O20" s="13"/>
      <c r="P20" s="97" t="s">
        <v>53</v>
      </c>
      <c r="Q20" s="97"/>
      <c r="R20" s="97" t="s">
        <v>54</v>
      </c>
      <c r="S20" s="97"/>
      <c r="T20" s="89"/>
      <c r="U20" s="89"/>
      <c r="V20" s="90"/>
      <c r="W20" s="89"/>
      <c r="X20" s="49"/>
      <c r="Y20" s="28"/>
      <c r="Z20" s="28"/>
      <c r="AA20" s="28"/>
    </row>
    <row r="21" customFormat="false" ht="15.75" hidden="false" customHeight="false" outlineLevel="0" collapsed="false">
      <c r="A21" s="98" t="s">
        <v>55</v>
      </c>
      <c r="B21" s="99"/>
      <c r="C21" s="100"/>
      <c r="D21" s="101"/>
      <c r="E21" s="102" t="str">
        <f aca="false">IF((D12+D6)=0,"Zero",E20/((D12+D6)*1000000))</f>
        <v>Zero</v>
      </c>
      <c r="F21" s="11"/>
      <c r="G21" s="11"/>
      <c r="H21" s="103"/>
      <c r="I21" s="104" t="s">
        <v>56</v>
      </c>
      <c r="J21" s="105" t="s">
        <v>57</v>
      </c>
      <c r="K21" s="105" t="s">
        <v>54</v>
      </c>
      <c r="L21" s="106" t="s">
        <v>58</v>
      </c>
      <c r="M21" s="107" t="s">
        <v>59</v>
      </c>
      <c r="N21" s="13"/>
      <c r="O21" s="108" t="s">
        <v>60</v>
      </c>
      <c r="P21" s="109" t="s">
        <v>61</v>
      </c>
      <c r="Q21" s="110" t="s">
        <v>62</v>
      </c>
      <c r="R21" s="109" t="s">
        <v>61</v>
      </c>
      <c r="S21" s="110" t="s">
        <v>62</v>
      </c>
      <c r="T21" s="89"/>
      <c r="U21" s="90"/>
      <c r="V21" s="89"/>
      <c r="W21" s="49"/>
      <c r="X21" s="28"/>
      <c r="Y21" s="28"/>
      <c r="Z21" s="28"/>
    </row>
    <row r="22" customFormat="false" ht="12.75" hidden="false" customHeight="false" outlineLevel="0" collapsed="false">
      <c r="A22" s="111"/>
      <c r="B22" s="112"/>
      <c r="C22" s="113"/>
      <c r="D22" s="13"/>
      <c r="E22" s="13"/>
      <c r="F22" s="13"/>
      <c r="G22" s="114"/>
      <c r="H22" s="115" t="n">
        <v>1</v>
      </c>
      <c r="I22" s="116" t="s">
        <v>63</v>
      </c>
      <c r="J22" s="117" t="n">
        <f aca="false">IF($J$2=1,P22,Q22)</f>
        <v>76</v>
      </c>
      <c r="K22" s="118" t="n">
        <f aca="false">IF(J2=1,R22,S22)</f>
        <v>3600</v>
      </c>
      <c r="L22" s="119" t="n">
        <f aca="false">J22*1000/K22/24</f>
        <v>0.87962962962963</v>
      </c>
      <c r="M22" s="120" t="n">
        <f aca="false">1/L22</f>
        <v>1.13684210526316</v>
      </c>
      <c r="N22" s="13"/>
      <c r="O22" s="121" t="n">
        <v>76</v>
      </c>
      <c r="P22" s="122" t="n">
        <f aca="false">IF($J$4=1,VLOOKUP(O22,'Performance Curves'!$C$11:$E$82,3),IF($J$4=2,VLOOKUP(O22,'Performance Curves'!$H$11:$J$82,3),IF($J$4=3,VLOOKUP(O22,'Performance Curves'!$M$11:$O$83,3),IF($J$4=4,VLOOKUP(O22,'Performance Curves'!$R$11:$T$82,3),VLOOKUP(O22,'Performance Curves'!$W$11:$Y$82,3)))))</f>
        <v>76</v>
      </c>
      <c r="Q22" s="123" t="n">
        <f aca="false">IF($J$4=1,VLOOKUP(O22,'Performance Curves'!$AB$11:$AD$82,3),IF($J$4=2,VLOOKUP(O22,'Performance Curves'!$AG$11:$AI$82,3),IF($J$4=3,VLOOKUP(O22,'Performance Curves'!$AL$11:$AN$83,3),IF($J$4=4,VLOOKUP(O22,'Performance Curves'!$AQ$11:$AS$82,3),VLOOKUP(O22,'Performance Curves'!$AV$11:$AX$83,3)))))</f>
        <v>85</v>
      </c>
      <c r="R22" s="122" t="n">
        <f aca="false">IF($J$4=1,VLOOKUP(O22,'Performance Curves'!$C$11:$E$82,2),IF($J$4=2,VLOOKUP(O22,'Performance Curves'!$H$11:$J$82,2),IF($J$4=3,VLOOKUP(O22,'Performance Curves'!$M$11:$O$83,2),IF($J$4=4,VLOOKUP(O22,'Performance Curves'!$R$11:$T$82,2),VLOOKUP(O22,'Performance Curves'!$W$11:$Y$82,2)))))</f>
        <v>3600</v>
      </c>
      <c r="S22" s="123" t="n">
        <f aca="false">IF($J$4=1,VLOOKUP(O22,'Performance Curves'!$AB$11:$AD$82,2),IF($J$4=2,VLOOKUP(O22,'Performance Curves'!$AG$11:$AI$82,2),IF($J$4=3,VLOOKUP(O22,'Performance Curves'!$AL$11:$AN$83,2),IF($J$4=4,VLOOKUP(O22,'Performance Curves'!$AQ$11:$AS$82,2),VLOOKUP(O22,'Performance Curves'!$AV$11:$AX$83,2)))))</f>
        <v>4200</v>
      </c>
      <c r="T22" s="89"/>
      <c r="U22" s="90"/>
      <c r="V22" s="89"/>
      <c r="W22" s="49"/>
      <c r="X22" s="28"/>
      <c r="Y22" s="28"/>
      <c r="Z22" s="28"/>
    </row>
    <row r="23" customFormat="false" ht="12.75" hidden="false" customHeight="false" outlineLevel="0" collapsed="false">
      <c r="A23" s="124"/>
      <c r="B23" s="125"/>
      <c r="C23" s="113"/>
      <c r="D23" s="13"/>
      <c r="E23" s="13"/>
      <c r="F23" s="13"/>
      <c r="G23" s="114"/>
      <c r="H23" s="126" t="n">
        <v>2</v>
      </c>
      <c r="I23" s="127" t="s">
        <v>64</v>
      </c>
      <c r="J23" s="117" t="n">
        <f aca="false">IF($J$2=1,P23,Q23)</f>
        <v>75.6249999999999</v>
      </c>
      <c r="K23" s="117" t="n">
        <f aca="false">IF(J3=1,R23,S23)</f>
        <v>4600.00000000001</v>
      </c>
      <c r="L23" s="128" t="n">
        <f aca="false">J23*1000/K23/24</f>
        <v>0.685009057971013</v>
      </c>
      <c r="M23" s="129" t="n">
        <f aca="false">1/L23</f>
        <v>1.45983471074381</v>
      </c>
      <c r="N23" s="13"/>
      <c r="O23" s="130" t="n">
        <v>85</v>
      </c>
      <c r="P23" s="122" t="n">
        <f aca="false">IF($J$4=1,VLOOKUP(O23,'Performance Curves'!$C$11:$E$82,3),IF($J$4=2,VLOOKUP(O23,'Performance Curves'!$H$11:$J$82,3),IF($J$4=3,VLOOKUP(O23,'Performance Curves'!$M$11:$O$83,3),IF($J$4=4,VLOOKUP(O23,'Performance Curves'!$R$11:$T$82,3),VLOOKUP(O23,'Performance Curves'!$W$11:$Y$82,3)))))</f>
        <v>75.6249999999999</v>
      </c>
      <c r="Q23" s="123" t="n">
        <f aca="false">IF($J$4=1,VLOOKUP(O23,'Performance Curves'!$AB$11:$AD$82,3),IF($J$4=2,VLOOKUP(O23,'Performance Curves'!$AG$11:$AI$82,3),IF($J$4=3,VLOOKUP(O23,'Performance Curves'!$AL$11:$AN$83,3),IF($J$4=4,VLOOKUP(O23,'Performance Curves'!$AQ$11:$AS$82,3),VLOOKUP(O23,'Performance Curves'!$AV$11:$AX$83,3)))))</f>
        <v>84.5</v>
      </c>
      <c r="R23" s="122" t="n">
        <f aca="false">IF($J$4=1,VLOOKUP(O23,'Performance Curves'!$C$11:$E$82,2),IF($J$4=2,VLOOKUP(O23,'Performance Curves'!$H$11:$J$82,2),IF($J$4=3,VLOOKUP(O23,'Performance Curves'!$M$11:$O$83,2),IF($J$4=4,VLOOKUP(O23,'Performance Curves'!$R$11:$T$82,2),VLOOKUP(O23,'Performance Curves'!$W$11:$Y$82,2)))))</f>
        <v>3975</v>
      </c>
      <c r="S23" s="123" t="n">
        <f aca="false">IF($J$4=1,VLOOKUP(O23,'Performance Curves'!$AB$11:$AD$82,2),IF($J$4=2,VLOOKUP(O23,'Performance Curves'!$AG$11:$AI$82,2),IF($J$4=3,VLOOKUP(O23,'Performance Curves'!$AL$11:$AN$83,2),IF($J$4=4,VLOOKUP(O23,'Performance Curves'!$AQ$11:$AS$82,2),VLOOKUP(O23,'Performance Curves'!$AV$11:$AX$83,2)))))</f>
        <v>4600.00000000001</v>
      </c>
      <c r="T23" s="89"/>
      <c r="U23" s="90"/>
      <c r="V23" s="89"/>
      <c r="W23" s="49"/>
      <c r="X23" s="28"/>
      <c r="Y23" s="28"/>
      <c r="Z23" s="28"/>
    </row>
    <row r="24" customFormat="false" ht="12.75" hidden="false" customHeight="false" outlineLevel="0" collapsed="false">
      <c r="A24" s="111"/>
      <c r="B24" s="131"/>
      <c r="C24" s="113"/>
      <c r="D24" s="13"/>
      <c r="E24" s="13"/>
      <c r="F24" s="13"/>
      <c r="G24" s="114"/>
      <c r="H24" s="126" t="n">
        <v>3</v>
      </c>
      <c r="I24" s="127" t="s">
        <v>65</v>
      </c>
      <c r="J24" s="117" t="n">
        <f aca="false">IF($J$2=1,P24,Q24)</f>
        <v>75.1999999999998</v>
      </c>
      <c r="K24" s="117" t="n">
        <f aca="false">IF(J4=1,R24,S24)</f>
        <v>4720</v>
      </c>
      <c r="L24" s="128" t="n">
        <f aca="false">J24*1000/K24/24</f>
        <v>0.663841807909603</v>
      </c>
      <c r="M24" s="129" t="n">
        <f aca="false">1/L24</f>
        <v>1.50638297872341</v>
      </c>
      <c r="N24" s="13"/>
      <c r="O24" s="130" t="n">
        <v>95</v>
      </c>
      <c r="P24" s="122" t="n">
        <f aca="false">IF($J$4=1,VLOOKUP(O24,'Performance Curves'!$C$11:$E$82,3),IF($J$4=2,VLOOKUP(O24,'Performance Curves'!$H$11:$J$82,3),IF($J$4=3,VLOOKUP(O24,'Performance Curves'!$M$11:$O$83,3),IF($J$4=4,VLOOKUP(O24,'Performance Curves'!$R$11:$T$82,3),VLOOKUP(O24,'Performance Curves'!$W$11:$Y$82,3)))))</f>
        <v>75.1999999999998</v>
      </c>
      <c r="Q24" s="123" t="n">
        <f aca="false">IF($J$4=1,VLOOKUP(O24,'Performance Curves'!$AB$11:$AD$82,3),IF($J$4=2,VLOOKUP(O24,'Performance Curves'!$AG$11:$AI$82,3),IF($J$4=3,VLOOKUP(O24,'Performance Curves'!$AL$11:$AN$83,3),IF($J$4=4,VLOOKUP(O24,'Performance Curves'!$AQ$11:$AS$82,3),VLOOKUP(O24,'Performance Curves'!$AV$11:$AX$83,3)))))</f>
        <v>78.96</v>
      </c>
      <c r="R24" s="122" t="n">
        <f aca="false">IF($J$4=1,VLOOKUP(O24,'Performance Curves'!$C$11:$E$82,2),IF($J$4=2,VLOOKUP(O24,'Performance Curves'!$H$11:$J$82,2),IF($J$4=3,VLOOKUP(O24,'Performance Curves'!$M$11:$O$83,2),IF($J$4=4,VLOOKUP(O24,'Performance Curves'!$R$11:$T$82,2),VLOOKUP(O24,'Performance Curves'!$W$11:$Y$82,2)))))</f>
        <v>4400</v>
      </c>
      <c r="S24" s="123" t="n">
        <f aca="false">IF($J$4=1,VLOOKUP(O24,'Performance Curves'!$AB$11:$AD$82,2),IF($J$4=2,VLOOKUP(O24,'Performance Curves'!$AG$11:$AI$82,2),IF($J$4=3,VLOOKUP(O24,'Performance Curves'!$AL$11:$AN$83,2),IF($J$4=4,VLOOKUP(O24,'Performance Curves'!$AQ$11:$AS$82,2),VLOOKUP(O24,'Performance Curves'!$AV$11:$AX$83,2)))))</f>
        <v>4720</v>
      </c>
      <c r="T24" s="89"/>
      <c r="U24" s="90"/>
      <c r="V24" s="89"/>
      <c r="W24" s="49"/>
      <c r="X24" s="28"/>
      <c r="Y24" s="28"/>
      <c r="Z24" s="28"/>
    </row>
    <row r="25" customFormat="false" ht="12.75" hidden="false" customHeight="false" outlineLevel="0" collapsed="false">
      <c r="A25" s="132"/>
      <c r="B25" s="131"/>
      <c r="C25" s="113"/>
      <c r="D25" s="13"/>
      <c r="E25" s="13"/>
      <c r="F25" s="13"/>
      <c r="G25" s="114"/>
      <c r="H25" s="126" t="n">
        <v>4</v>
      </c>
      <c r="I25" s="127" t="s">
        <v>66</v>
      </c>
      <c r="J25" s="117" t="n">
        <f aca="false">IF($J$2=1,P25,Q25)</f>
        <v>70.8857142857142</v>
      </c>
      <c r="K25" s="117" t="n">
        <f aca="false">IF(J5=1,R25,S25)</f>
        <v>5060</v>
      </c>
      <c r="L25" s="128" t="n">
        <f aca="false">J25*1000/K25/24</f>
        <v>0.583709768492377</v>
      </c>
      <c r="M25" s="129" t="n">
        <f aca="false">1/L25</f>
        <v>1.71318016928658</v>
      </c>
      <c r="N25" s="13"/>
      <c r="O25" s="133" t="n">
        <v>105</v>
      </c>
      <c r="P25" s="122" t="n">
        <f aca="false">IF($J$4=1,VLOOKUP(O25,'Performance Curves'!$C$11:$E$82,3),IF($J$4=2,VLOOKUP(O25,'Performance Curves'!$H$11:$J$82,3),IF($J$4=3,VLOOKUP(O25,'Performance Curves'!$M$11:$O$83,3),IF($J$4=4,VLOOKUP(O25,'Performance Curves'!$R$11:$T$82,3),VLOOKUP(O25,'Performance Curves'!$W$11:$Y$82,3)))))</f>
        <v>70.8857142857142</v>
      </c>
      <c r="Q25" s="123" t="n">
        <f aca="false">IF($J$4=1,VLOOKUP(O25,'Performance Curves'!$AB$11:$AD$82,3),IF($J$4=2,VLOOKUP(O25,'Performance Curves'!$AG$11:$AI$82,3),IF($J$4=3,VLOOKUP(O25,'Performance Curves'!$AL$11:$AN$83,3),IF($J$4=4,VLOOKUP(O25,'Performance Curves'!$AQ$11:$AS$82,3),VLOOKUP(O25,'Performance Curves'!$AV$11:$AX$83,3)))))</f>
        <v>78.2799999999999</v>
      </c>
      <c r="R25" s="122" t="n">
        <f aca="false">IF($J$4=1,VLOOKUP(O25,'Performance Curves'!$C$11:$E$82,2),IF($J$4=2,VLOOKUP(O25,'Performance Curves'!$H$11:$J$82,2),IF($J$4=3,VLOOKUP(O25,'Performance Curves'!$M$11:$O$83,2),IF($J$4=4,VLOOKUP(O25,'Performance Curves'!$R$11:$T$82,2),VLOOKUP(O25,'Performance Curves'!$W$11:$Y$82,2)))))</f>
        <v>4437.14285714286</v>
      </c>
      <c r="S25" s="123" t="n">
        <f aca="false">IF($J$4=1,VLOOKUP(O25,'Performance Curves'!$AB$11:$AD$82,2),IF($J$4=2,VLOOKUP(O25,'Performance Curves'!$AG$11:$AI$82,2),IF($J$4=3,VLOOKUP(O25,'Performance Curves'!$AL$11:$AN$83,2),IF($J$4=4,VLOOKUP(O25,'Performance Curves'!$AQ$11:$AS$82,2),VLOOKUP(O25,'Performance Curves'!$AV$11:$AX$83,2)))))</f>
        <v>5060</v>
      </c>
      <c r="T25" s="89"/>
      <c r="U25" s="90"/>
      <c r="V25" s="89"/>
      <c r="W25" s="49"/>
      <c r="X25" s="28"/>
      <c r="Y25" s="28"/>
      <c r="Z25" s="28"/>
    </row>
    <row r="26" customFormat="false" ht="12.75" hidden="false" customHeight="true" outlineLevel="0" collapsed="false">
      <c r="A26" s="134" t="s">
        <v>67</v>
      </c>
      <c r="B26" s="135"/>
      <c r="C26" s="136"/>
      <c r="D26" s="135"/>
      <c r="E26" s="135"/>
      <c r="F26" s="137"/>
      <c r="G26" s="138"/>
      <c r="H26" s="139" t="n">
        <v>5</v>
      </c>
      <c r="I26" s="140" t="s">
        <v>68</v>
      </c>
      <c r="J26" s="141" t="n">
        <f aca="false">IF($J$2=1,P26,Q26)</f>
        <v>70.6571428571427</v>
      </c>
      <c r="K26" s="141" t="n">
        <f aca="false">IF(J6=1,R26,S26)</f>
        <v>5380</v>
      </c>
      <c r="L26" s="142" t="n">
        <f aca="false">J26*1000/K26/24</f>
        <v>0.547220747034872</v>
      </c>
      <c r="M26" s="143" t="n">
        <f aca="false">1/L26</f>
        <v>1.82741609381319</v>
      </c>
      <c r="N26" s="13"/>
      <c r="O26" s="144" t="n">
        <v>115</v>
      </c>
      <c r="P26" s="145" t="n">
        <f aca="false">IF($J$4=1,VLOOKUP(O26,'Performance Curves'!$C$11:$E$82,3),IF($J$4=2,VLOOKUP(O26,'Performance Curves'!$H$11:$J$82,3),IF($J$4=3,VLOOKUP(O26,'Performance Curves'!$M$11:$O$83,3),IF($J$4=4,VLOOKUP(O26,'Performance Curves'!$R$11:$T$82,3),VLOOKUP(O26,'Performance Curves'!$W$11:$Y$82,3)))))</f>
        <v>70.6571428571427</v>
      </c>
      <c r="Q26" s="146" t="n">
        <f aca="false">IF($J$4=1,VLOOKUP(O26,'Performance Curves'!$AB$11:$AD$82,3),IF($J$4=2,VLOOKUP(O26,'Performance Curves'!$AG$11:$AI$82,3),IF($J$4=3,VLOOKUP(O26,'Performance Curves'!$AL$11:$AN$83,3),IF($J$4=4,VLOOKUP(O26,'Performance Curves'!$AQ$11:$AS$82,3),VLOOKUP(O26,'Performance Curves'!$AV$11:$AX$83,3)))))</f>
        <v>77.6399999999998</v>
      </c>
      <c r="R26" s="145" t="n">
        <f aca="false">IF($J$4=1,VLOOKUP(O26,'Performance Curves'!$C$11:$E$82,2),IF($J$4=2,VLOOKUP(O26,'Performance Curves'!$H$11:$J$82,2),IF($J$4=3,VLOOKUP(O26,'Performance Curves'!$M$11:$O$83,2),IF($J$4=4,VLOOKUP(O26,'Performance Curves'!$R$11:$T$82,2),VLOOKUP(O26,'Performance Curves'!$W$11:$Y$82,2)))))</f>
        <v>4711.42857142857</v>
      </c>
      <c r="S26" s="146" t="n">
        <f aca="false">IF($J$4=1,VLOOKUP(O26,'Performance Curves'!$AB$11:$AD$82,2),IF($J$4=2,VLOOKUP(O26,'Performance Curves'!$AG$11:$AI$82,2),IF($J$4=3,VLOOKUP(O26,'Performance Curves'!$AL$11:$AN$83,2),IF($J$4=4,VLOOKUP(O26,'Performance Curves'!$AQ$11:$AS$82,2),VLOOKUP(O26,'Performance Curves'!$AV$11:$AX$83,2)))))</f>
        <v>5380</v>
      </c>
      <c r="T26" s="89"/>
      <c r="U26" s="90"/>
      <c r="V26" s="89"/>
      <c r="W26" s="49"/>
      <c r="X26" s="28"/>
      <c r="Y26" s="28"/>
      <c r="Z26" s="28"/>
    </row>
    <row r="27" customFormat="false" ht="18" hidden="false" customHeight="false" outlineLevel="0" collapsed="false">
      <c r="A27" s="147" t="s">
        <v>69</v>
      </c>
      <c r="B27" s="148" t="n">
        <v>19.2</v>
      </c>
      <c r="C27" s="149" t="s">
        <v>70</v>
      </c>
      <c r="D27" s="150"/>
      <c r="E27" s="150"/>
      <c r="F27" s="151"/>
      <c r="G27" s="114"/>
      <c r="H27" s="152"/>
      <c r="I27" s="86"/>
      <c r="J27" s="86"/>
      <c r="K27" s="86"/>
      <c r="L27" s="86"/>
      <c r="M27" s="86"/>
      <c r="N27" s="13"/>
      <c r="O27" s="13"/>
      <c r="P27" s="13"/>
      <c r="Q27" s="13"/>
      <c r="R27" s="153"/>
      <c r="S27" s="25"/>
      <c r="T27" s="25"/>
      <c r="U27" s="26"/>
      <c r="V27" s="25"/>
      <c r="W27" s="49"/>
      <c r="X27" s="28"/>
      <c r="Y27" s="28"/>
      <c r="Z27" s="28"/>
    </row>
    <row r="28" customFormat="false" ht="12.75" hidden="false" customHeight="false" outlineLevel="0" collapsed="false">
      <c r="A28" s="147" t="s">
        <v>71</v>
      </c>
      <c r="B28" s="148" t="n">
        <v>3.1</v>
      </c>
      <c r="C28" s="149" t="s">
        <v>72</v>
      </c>
      <c r="D28" s="150"/>
      <c r="E28" s="150"/>
      <c r="F28" s="151"/>
      <c r="G28" s="114"/>
      <c r="H28" s="154" t="s">
        <v>73</v>
      </c>
      <c r="I28" s="155" t="s">
        <v>74</v>
      </c>
      <c r="J28" s="155" t="s">
        <v>75</v>
      </c>
      <c r="K28" s="156" t="s">
        <v>76</v>
      </c>
      <c r="L28" s="5"/>
      <c r="M28" s="13"/>
      <c r="N28" s="13"/>
      <c r="O28" s="13"/>
      <c r="P28" s="13"/>
      <c r="Q28" s="13"/>
      <c r="R28" s="153"/>
      <c r="S28" s="25"/>
      <c r="T28" s="25"/>
      <c r="U28" s="26"/>
      <c r="V28" s="25"/>
      <c r="W28" s="49"/>
      <c r="X28" s="28"/>
      <c r="Y28" s="28"/>
      <c r="Z28" s="28"/>
    </row>
    <row r="29" customFormat="false" ht="12.75" hidden="false" customHeight="false" outlineLevel="0" collapsed="false">
      <c r="A29" s="147"/>
      <c r="B29" s="150"/>
      <c r="C29" s="149"/>
      <c r="D29" s="150"/>
      <c r="E29" s="150"/>
      <c r="F29" s="151"/>
      <c r="G29" s="125" t="n">
        <v>1</v>
      </c>
      <c r="H29" s="157" t="n">
        <f aca="false">D8</f>
        <v>0</v>
      </c>
      <c r="I29" s="158" t="n">
        <f aca="false">(H29*1000*VLOOKUP(D4,H22:M26,6)/24)</f>
        <v>0</v>
      </c>
      <c r="J29" s="159" t="n">
        <f aca="false">I29*0.7457/0.951</f>
        <v>0</v>
      </c>
      <c r="K29" s="160" t="n">
        <f aca="false">IF((D10-D8)*1000*VLOOKUP(D4,H22:M26,6)/24*0.7457/0.951&lt;0,0,(D10-D8)*1000*VLOOKUP(D4,H22:M26,6)/24*0.7457/0.951)</f>
        <v>0</v>
      </c>
      <c r="L29" s="161"/>
      <c r="M29" s="13"/>
      <c r="N29" s="13"/>
      <c r="O29" s="13"/>
      <c r="P29" s="13"/>
      <c r="Q29" s="13"/>
      <c r="R29" s="13"/>
      <c r="S29" s="25"/>
      <c r="T29" s="25"/>
      <c r="U29" s="26"/>
      <c r="V29" s="25"/>
      <c r="W29" s="49"/>
      <c r="X29" s="28"/>
      <c r="Y29" s="28"/>
      <c r="Z29" s="28"/>
    </row>
    <row r="30" customFormat="false" ht="12.75" hidden="false" customHeight="false" outlineLevel="0" collapsed="false">
      <c r="A30" s="60" t="s">
        <v>77</v>
      </c>
      <c r="B30" s="162" t="s">
        <v>78</v>
      </c>
      <c r="C30" s="163" t="s">
        <v>79</v>
      </c>
      <c r="D30" s="150"/>
      <c r="E30" s="150"/>
      <c r="F30" s="151"/>
      <c r="G30" s="164" t="n">
        <v>2</v>
      </c>
      <c r="H30" s="165" t="n">
        <f aca="false">D14</f>
        <v>0</v>
      </c>
      <c r="I30" s="166" t="n">
        <f aca="false">(H30*1000*VLOOKUP(D4,H22:M26,6)/24)</f>
        <v>0</v>
      </c>
      <c r="J30" s="167" t="n">
        <f aca="false">I30*0.7457/0.951</f>
        <v>0</v>
      </c>
      <c r="K30" s="168"/>
      <c r="L30" s="86"/>
      <c r="M30" s="13"/>
      <c r="N30" s="13"/>
      <c r="O30" s="13"/>
      <c r="P30" s="169"/>
      <c r="Q30" s="169"/>
      <c r="R30" s="169"/>
      <c r="S30" s="170"/>
      <c r="T30" s="25"/>
      <c r="U30" s="26"/>
      <c r="V30" s="25"/>
      <c r="W30" s="49"/>
      <c r="X30" s="28"/>
      <c r="Y30" s="28"/>
      <c r="Z30" s="28"/>
    </row>
    <row r="31" customFormat="false" ht="12.75" hidden="false" customHeight="false" outlineLevel="0" collapsed="false">
      <c r="A31" s="147" t="s">
        <v>80</v>
      </c>
      <c r="B31" s="171" t="n">
        <v>0.051587</v>
      </c>
      <c r="C31" s="171" t="n">
        <v>0.053274</v>
      </c>
      <c r="D31" s="150" t="s">
        <v>81</v>
      </c>
      <c r="E31" s="150"/>
      <c r="F31" s="151"/>
      <c r="G31" s="114"/>
      <c r="H31" s="172"/>
      <c r="I31" s="173"/>
      <c r="J31" s="5"/>
      <c r="K31" s="86"/>
      <c r="L31" s="13"/>
      <c r="M31" s="13"/>
      <c r="N31" s="13"/>
      <c r="O31" s="13"/>
      <c r="P31" s="13"/>
      <c r="Q31" s="13"/>
      <c r="R31" s="153"/>
      <c r="S31" s="25"/>
      <c r="T31" s="25"/>
      <c r="U31" s="26"/>
      <c r="V31" s="25"/>
      <c r="W31" s="49"/>
      <c r="X31" s="28"/>
      <c r="Y31" s="28"/>
      <c r="Z31" s="28"/>
    </row>
    <row r="32" customFormat="false" ht="12.75" hidden="false" customHeight="false" outlineLevel="0" collapsed="false">
      <c r="A32" s="147" t="s">
        <v>82</v>
      </c>
      <c r="B32" s="171" t="n">
        <v>0.032517</v>
      </c>
      <c r="C32" s="171" t="n">
        <f aca="false">B32</f>
        <v>0.032517</v>
      </c>
      <c r="D32" s="150" t="s">
        <v>83</v>
      </c>
      <c r="E32" s="150"/>
      <c r="F32" s="151"/>
      <c r="G32" s="114"/>
      <c r="H32" s="174" t="s">
        <v>59</v>
      </c>
      <c r="I32" s="175" t="s">
        <v>84</v>
      </c>
      <c r="J32" s="176" t="s">
        <v>85</v>
      </c>
      <c r="K32" s="175" t="s">
        <v>86</v>
      </c>
      <c r="L32" s="177" t="s">
        <v>87</v>
      </c>
      <c r="M32" s="13"/>
      <c r="N32" s="13"/>
      <c r="O32" s="13"/>
      <c r="P32" s="13"/>
      <c r="Q32" s="13"/>
      <c r="R32" s="153"/>
      <c r="S32" s="25"/>
      <c r="T32" s="25"/>
      <c r="U32" s="26"/>
      <c r="V32" s="25"/>
      <c r="W32" s="49"/>
      <c r="X32" s="28"/>
      <c r="Y32" s="28"/>
      <c r="Z32" s="28"/>
    </row>
    <row r="33" customFormat="false" ht="12.75" hidden="false" customHeight="false" outlineLevel="0" collapsed="false">
      <c r="A33" s="147" t="s">
        <v>88</v>
      </c>
      <c r="B33" s="171" t="n">
        <v>0.00575</v>
      </c>
      <c r="C33" s="171" t="n">
        <f aca="false">B33</f>
        <v>0.00575</v>
      </c>
      <c r="D33" s="150" t="s">
        <v>89</v>
      </c>
      <c r="E33" s="150"/>
      <c r="F33" s="151"/>
      <c r="G33" s="113" t="n">
        <v>1</v>
      </c>
      <c r="H33" s="178" t="n">
        <f aca="false">VLOOKUP($D$4,$H$22:$M$26,6)</f>
        <v>1.82741609381319</v>
      </c>
      <c r="I33" s="175" t="n">
        <f aca="false">D6*1000</f>
        <v>0</v>
      </c>
      <c r="J33" s="176" t="n">
        <f aca="false">H33*I33*1000</f>
        <v>0</v>
      </c>
      <c r="K33" s="179" t="n">
        <f aca="false">J33*0.7457/0.951</f>
        <v>0</v>
      </c>
      <c r="L33" s="180" t="n">
        <f aca="false">D10*H33*1000*0.7457/0.951</f>
        <v>0</v>
      </c>
      <c r="M33" s="13"/>
      <c r="N33" s="13"/>
      <c r="O33" s="13"/>
      <c r="P33" s="13"/>
      <c r="Q33" s="13"/>
      <c r="R33" s="153"/>
      <c r="S33" s="27"/>
      <c r="T33" s="27"/>
      <c r="U33" s="181"/>
      <c r="V33" s="27"/>
      <c r="W33" s="28"/>
      <c r="X33" s="28"/>
      <c r="Y33" s="28"/>
      <c r="Z33" s="28"/>
    </row>
    <row r="34" customFormat="false" ht="12.75" hidden="false" customHeight="false" outlineLevel="0" collapsed="false">
      <c r="A34" s="147" t="s">
        <v>90</v>
      </c>
      <c r="B34" s="171" t="n">
        <v>0.018788</v>
      </c>
      <c r="C34" s="171" t="n">
        <f aca="false">B34</f>
        <v>0.018788</v>
      </c>
      <c r="D34" s="150" t="s">
        <v>91</v>
      </c>
      <c r="E34" s="150"/>
      <c r="F34" s="151"/>
      <c r="G34" s="182" t="n">
        <v>2</v>
      </c>
      <c r="H34" s="183" t="n">
        <f aca="false">VLOOKUP($D$4,$H$22:$M$26,6)</f>
        <v>1.82741609381319</v>
      </c>
      <c r="I34" s="184" t="n">
        <f aca="false">D12*1000</f>
        <v>0</v>
      </c>
      <c r="J34" s="185" t="n">
        <f aca="false">H34*I34*1000</f>
        <v>0</v>
      </c>
      <c r="K34" s="186" t="n">
        <f aca="false">J34*0.7457/0.951</f>
        <v>0</v>
      </c>
      <c r="L34" s="187"/>
      <c r="M34" s="13"/>
      <c r="N34" s="13"/>
      <c r="O34" s="13"/>
      <c r="P34" s="13"/>
      <c r="Q34" s="13"/>
      <c r="R34" s="13"/>
      <c r="S34" s="27"/>
      <c r="T34" s="27"/>
      <c r="U34" s="181"/>
      <c r="V34" s="27"/>
      <c r="W34" s="28"/>
      <c r="X34" s="28"/>
      <c r="Y34" s="28"/>
      <c r="Z34" s="28"/>
    </row>
    <row r="35" customFormat="false" ht="12.75" hidden="false" customHeight="false" outlineLevel="0" collapsed="false">
      <c r="A35" s="188" t="s">
        <v>92</v>
      </c>
      <c r="B35" s="189" t="n">
        <v>-0.000162</v>
      </c>
      <c r="C35" s="189" t="n">
        <f aca="false">B35</f>
        <v>-0.000162</v>
      </c>
      <c r="D35" s="190" t="s">
        <v>91</v>
      </c>
      <c r="E35" s="190"/>
      <c r="F35" s="191"/>
      <c r="G35" s="114"/>
      <c r="H35" s="13"/>
      <c r="I35" s="13"/>
      <c r="J35" s="13"/>
      <c r="K35" s="86"/>
      <c r="L35" s="13"/>
      <c r="M35" s="13"/>
      <c r="N35" s="13"/>
      <c r="O35" s="13"/>
      <c r="P35" s="13"/>
      <c r="Q35" s="13"/>
      <c r="R35" s="13"/>
      <c r="S35" s="27"/>
      <c r="T35" s="27"/>
      <c r="U35" s="181"/>
      <c r="V35" s="27"/>
      <c r="W35" s="28"/>
      <c r="X35" s="28"/>
      <c r="Y35" s="28"/>
      <c r="Z35" s="28"/>
    </row>
    <row r="36" customFormat="false" ht="12.75" hidden="false" customHeight="false" outlineLevel="0" collapsed="false">
      <c r="A36" s="19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7"/>
      <c r="T36" s="27"/>
      <c r="U36" s="181"/>
      <c r="V36" s="27"/>
      <c r="W36" s="28"/>
      <c r="X36" s="28"/>
      <c r="Y36" s="28"/>
      <c r="Z36" s="28"/>
    </row>
    <row r="37" customFormat="false" ht="12.75" hidden="false" customHeight="false" outlineLevel="0" collapsed="false">
      <c r="A37" s="193" t="s">
        <v>93</v>
      </c>
      <c r="B37" s="194"/>
      <c r="C37" s="195" t="n">
        <f aca="false">J29</f>
        <v>0</v>
      </c>
      <c r="D37" s="196" t="n">
        <v>1</v>
      </c>
      <c r="E37" s="197"/>
      <c r="F37" s="11"/>
      <c r="G37" s="11"/>
      <c r="H37" s="11"/>
      <c r="I37" s="11"/>
      <c r="J37" s="11"/>
      <c r="K37" s="11"/>
      <c r="L37" s="11"/>
      <c r="M37" s="13"/>
      <c r="N37" s="13"/>
      <c r="O37" s="13"/>
      <c r="P37" s="13"/>
      <c r="Q37" s="13"/>
      <c r="R37" s="13"/>
      <c r="S37" s="27"/>
      <c r="T37" s="27"/>
      <c r="U37" s="181"/>
      <c r="V37" s="27"/>
      <c r="W37" s="28"/>
      <c r="X37" s="28"/>
      <c r="Y37" s="28"/>
      <c r="Z37" s="28"/>
    </row>
    <row r="38" customFormat="false" ht="12.75" hidden="false" customHeight="false" outlineLevel="0" collapsed="false">
      <c r="A38" s="198" t="s">
        <v>94</v>
      </c>
      <c r="B38" s="199"/>
      <c r="C38" s="200" t="n">
        <f aca="false">MAX(J29+K29,J30)</f>
        <v>0</v>
      </c>
      <c r="D38" s="196" t="n">
        <v>2</v>
      </c>
      <c r="E38" s="11"/>
      <c r="F38" s="11"/>
      <c r="G38" s="11"/>
      <c r="H38" s="11"/>
      <c r="I38" s="11"/>
      <c r="J38" s="11"/>
      <c r="K38" s="11"/>
      <c r="L38" s="11"/>
      <c r="M38" s="13"/>
      <c r="N38" s="13"/>
      <c r="O38" s="13"/>
      <c r="P38" s="13"/>
      <c r="Q38" s="13"/>
      <c r="R38" s="13"/>
      <c r="S38" s="11"/>
      <c r="T38" s="11"/>
      <c r="U38" s="14"/>
      <c r="V38" s="11"/>
    </row>
    <row r="39" customFormat="false" ht="12.75" hidden="false" customHeight="false" outlineLevel="0" collapsed="false">
      <c r="A39" s="201"/>
      <c r="B39" s="11"/>
      <c r="C39" s="202"/>
      <c r="D39" s="196"/>
      <c r="E39" s="11"/>
      <c r="F39" s="11"/>
      <c r="G39" s="11"/>
      <c r="H39" s="11"/>
      <c r="I39" s="11"/>
      <c r="J39" s="11"/>
      <c r="K39" s="11"/>
      <c r="L39" s="11"/>
      <c r="M39" s="13"/>
      <c r="N39" s="13"/>
      <c r="O39" s="13"/>
      <c r="P39" s="13"/>
      <c r="Q39" s="13"/>
      <c r="R39" s="13"/>
      <c r="S39" s="11"/>
      <c r="T39" s="11"/>
      <c r="U39" s="14"/>
      <c r="V39" s="11"/>
    </row>
    <row r="40" customFormat="false" ht="12.75" hidden="false" customHeight="false" outlineLevel="0" collapsed="false">
      <c r="A40" s="203" t="str">
        <f aca="false">VLOOKUP(D2,U14:V15,2)</f>
        <v>May - October</v>
      </c>
      <c r="B40" s="11"/>
      <c r="C40" s="202"/>
      <c r="D40" s="11"/>
      <c r="E40" s="11"/>
      <c r="F40" s="11"/>
      <c r="G40" s="11"/>
      <c r="H40" s="11"/>
      <c r="I40" s="11"/>
      <c r="J40" s="11"/>
      <c r="K40" s="11"/>
      <c r="L40" s="11"/>
      <c r="M40" s="13"/>
      <c r="N40" s="13"/>
      <c r="O40" s="13"/>
      <c r="P40" s="13"/>
      <c r="Q40" s="13"/>
      <c r="R40" s="13"/>
      <c r="S40" s="11"/>
      <c r="T40" s="11"/>
      <c r="U40" s="14"/>
      <c r="V40" s="11"/>
    </row>
    <row r="41" customFormat="false" ht="3.75" hidden="false" customHeight="true" outlineLevel="0" collapsed="false">
      <c r="A41" s="201"/>
      <c r="B41" s="11"/>
      <c r="C41" s="202"/>
      <c r="D41" s="11"/>
      <c r="E41" s="11"/>
      <c r="F41" s="11"/>
      <c r="G41" s="11"/>
      <c r="H41" s="11"/>
      <c r="I41" s="11"/>
      <c r="J41" s="11"/>
      <c r="K41" s="11"/>
      <c r="L41" s="11"/>
      <c r="M41" s="13"/>
      <c r="N41" s="13"/>
      <c r="O41" s="13"/>
      <c r="P41" s="13"/>
      <c r="Q41" s="13"/>
      <c r="R41" s="13"/>
      <c r="S41" s="11"/>
      <c r="T41" s="11"/>
      <c r="U41" s="14"/>
      <c r="V41" s="11"/>
    </row>
    <row r="42" customFormat="false" ht="38.25" hidden="false" customHeight="true" outlineLevel="0" collapsed="false">
      <c r="A42" s="204"/>
      <c r="B42" s="205" t="s">
        <v>95</v>
      </c>
      <c r="C42" s="206" t="s">
        <v>96</v>
      </c>
      <c r="D42" s="206" t="s">
        <v>97</v>
      </c>
      <c r="E42" s="206" t="s">
        <v>98</v>
      </c>
      <c r="F42" s="206" t="s">
        <v>99</v>
      </c>
      <c r="G42" s="206" t="s">
        <v>100</v>
      </c>
      <c r="H42" s="206" t="s">
        <v>90</v>
      </c>
      <c r="I42" s="206" t="s">
        <v>101</v>
      </c>
      <c r="J42" s="206" t="s">
        <v>102</v>
      </c>
      <c r="K42" s="206" t="s">
        <v>71</v>
      </c>
      <c r="L42" s="206" t="s">
        <v>103</v>
      </c>
      <c r="M42" s="206" t="s">
        <v>23</v>
      </c>
      <c r="N42" s="206" t="s">
        <v>104</v>
      </c>
      <c r="O42" s="206" t="s">
        <v>105</v>
      </c>
      <c r="P42" s="206"/>
      <c r="Q42" s="206" t="s">
        <v>106</v>
      </c>
      <c r="R42" s="206" t="s">
        <v>107</v>
      </c>
      <c r="S42" s="206" t="s">
        <v>108</v>
      </c>
      <c r="T42" s="206"/>
      <c r="U42" s="206" t="s">
        <v>109</v>
      </c>
      <c r="V42" s="207" t="s">
        <v>110</v>
      </c>
      <c r="W42" s="208"/>
      <c r="X42" s="208"/>
    </row>
    <row r="43" customFormat="false" ht="12.75" hidden="false" customHeight="false" outlineLevel="0" collapsed="false">
      <c r="A43" s="209" t="s">
        <v>111</v>
      </c>
      <c r="B43" s="210" t="n">
        <f aca="false">K33</f>
        <v>0</v>
      </c>
      <c r="C43" s="211" t="n">
        <f aca="false">IF(B43&gt;0,B43/$C$37,0.0000000001)</f>
        <v>1E-010</v>
      </c>
      <c r="D43" s="212" t="n">
        <f aca="false">IF(D2=1,IF(C43&lt;=125,$B$31*B43,$C$37*125*$B$31),IF(C43&lt;=125,$C$31*B43,$C$37*125*$C$31))</f>
        <v>0</v>
      </c>
      <c r="E43" s="212" t="n">
        <f aca="false">IF(C43&lt;=125,0,IF(C43&lt;=295,(C43-125)*$C$37*$B$32,170*$C$37*$B$32))</f>
        <v>0</v>
      </c>
      <c r="F43" s="212" t="n">
        <f aca="false">IF(C43&gt;295,(C43-295)*$C$37*$B$33,0)</f>
        <v>0</v>
      </c>
      <c r="G43" s="212" t="n">
        <f aca="false">SUM(D43:F43)</f>
        <v>0</v>
      </c>
      <c r="H43" s="212" t="n">
        <f aca="false">$B$34*B43</f>
        <v>0</v>
      </c>
      <c r="I43" s="212" t="n">
        <f aca="false">$B$35*B43</f>
        <v>-0</v>
      </c>
      <c r="J43" s="212" t="n">
        <f aca="false">SUM(G43:I43)</f>
        <v>0</v>
      </c>
      <c r="K43" s="212" t="n">
        <f aca="false">IF(C37&gt;=10,(C37-10)*$B$28,0)</f>
        <v>0</v>
      </c>
      <c r="L43" s="212" t="n">
        <v>0</v>
      </c>
      <c r="M43" s="212" t="n">
        <f aca="false">-IF(C37&lt;=3000,C37*0.25,(3000*0.25+($C$37-3000)*0.2))</f>
        <v>-0</v>
      </c>
      <c r="N43" s="212" t="n">
        <f aca="false">$B$27</f>
        <v>19.2</v>
      </c>
      <c r="O43" s="212" t="n">
        <f aca="false">SUM(K43:N43)</f>
        <v>19.2</v>
      </c>
      <c r="P43" s="212"/>
      <c r="Q43" s="212" t="n">
        <f aca="false">O43+J43</f>
        <v>19.2</v>
      </c>
      <c r="R43" s="212" t="n">
        <f aca="false">0.0725*Q43</f>
        <v>1.392</v>
      </c>
      <c r="S43" s="212" t="n">
        <f aca="false">R43+Q43</f>
        <v>20.592</v>
      </c>
      <c r="T43" s="211"/>
      <c r="U43" s="211" t="n">
        <f aca="false">VLOOKUP($D$4,$H$22:$L$26,5)*B43/0.7457*0.951</f>
        <v>0</v>
      </c>
      <c r="V43" s="213" t="n">
        <f aca="false">IF(U43&gt;0,S43/U43,0)</f>
        <v>0</v>
      </c>
    </row>
    <row r="44" customFormat="false" ht="12.75" hidden="false" customHeight="false" outlineLevel="0" collapsed="false">
      <c r="A44" s="203" t="s">
        <v>112</v>
      </c>
      <c r="B44" s="157" t="n">
        <f aca="false">L33</f>
        <v>0</v>
      </c>
      <c r="C44" s="214" t="e">
        <f aca="false">C45-C43</f>
        <v>#DIV/0!</v>
      </c>
      <c r="D44" s="215" t="e">
        <f aca="false">D45-D43</f>
        <v>#DIV/0!</v>
      </c>
      <c r="E44" s="215" t="e">
        <f aca="false">E45-E43</f>
        <v>#DIV/0!</v>
      </c>
      <c r="F44" s="215" t="e">
        <f aca="false">F45-F43</f>
        <v>#DIV/0!</v>
      </c>
      <c r="G44" s="215" t="e">
        <f aca="false">G45-G43</f>
        <v>#DIV/0!</v>
      </c>
      <c r="H44" s="215" t="n">
        <f aca="false">H45-H43</f>
        <v>0</v>
      </c>
      <c r="I44" s="215" t="n">
        <f aca="false">I45-I43</f>
        <v>0</v>
      </c>
      <c r="J44" s="215" t="e">
        <f aca="false">J45-J43</f>
        <v>#DIV/0!</v>
      </c>
      <c r="K44" s="215" t="n">
        <f aca="false">K45-K43</f>
        <v>0</v>
      </c>
      <c r="L44" s="215" t="n">
        <f aca="false">L45-L43</f>
        <v>0</v>
      </c>
      <c r="M44" s="215" t="n">
        <f aca="false">M45-M43</f>
        <v>0</v>
      </c>
      <c r="N44" s="215" t="n">
        <f aca="false">N45-N43</f>
        <v>0</v>
      </c>
      <c r="O44" s="215" t="n">
        <f aca="false">O45-O43</f>
        <v>0</v>
      </c>
      <c r="P44" s="215"/>
      <c r="Q44" s="215" t="e">
        <f aca="false">Q45-Q43</f>
        <v>#DIV/0!</v>
      </c>
      <c r="R44" s="215" t="e">
        <f aca="false">R45-R43</f>
        <v>#DIV/0!</v>
      </c>
      <c r="S44" s="215" t="e">
        <f aca="false">S45-S43</f>
        <v>#DIV/0!</v>
      </c>
      <c r="T44" s="214"/>
      <c r="U44" s="214" t="n">
        <f aca="false">U45-U43</f>
        <v>0</v>
      </c>
      <c r="V44" s="216" t="e">
        <f aca="false">S44/U44</f>
        <v>#DIV/0!</v>
      </c>
    </row>
    <row r="45" customFormat="false" ht="12.75" hidden="false" customHeight="false" outlineLevel="0" collapsed="false">
      <c r="A45" s="217" t="s">
        <v>113</v>
      </c>
      <c r="B45" s="210" t="n">
        <f aca="false">B44+B43</f>
        <v>0</v>
      </c>
      <c r="C45" s="211" t="e">
        <f aca="false">B45/($C$37+K29)</f>
        <v>#DIV/0!</v>
      </c>
      <c r="D45" s="212" t="e">
        <f aca="false">IF(D2=1,IF(C45&lt;=125,$B$31*B45,$C$37*125*$B$31),IF(C45&lt;=125,$C$31*B45,$C$37*125*$C$31))</f>
        <v>#DIV/0!</v>
      </c>
      <c r="E45" s="212" t="e">
        <f aca="false">IF(C45&lt;=125,0,IF(C45&lt;=295,(C45-125)*$C$37*$B$32,170*$C$37*$B$32))</f>
        <v>#DIV/0!</v>
      </c>
      <c r="F45" s="212" t="e">
        <f aca="false">IF(C45&gt;295,(C45-295)*$C$37*$B$33,0)</f>
        <v>#DIV/0!</v>
      </c>
      <c r="G45" s="212" t="e">
        <f aca="false">SUM(D45:F45)</f>
        <v>#DIV/0!</v>
      </c>
      <c r="H45" s="212" t="n">
        <f aca="false">$B$34*B45</f>
        <v>0</v>
      </c>
      <c r="I45" s="212" t="n">
        <f aca="false">$B$35*B45</f>
        <v>-0</v>
      </c>
      <c r="J45" s="212" t="e">
        <f aca="false">SUM(G45:I45)</f>
        <v>#DIV/0!</v>
      </c>
      <c r="K45" s="212" t="n">
        <f aca="false">IF(C37&gt;=10,(C37-10)*$B$28,0)</f>
        <v>0</v>
      </c>
      <c r="L45" s="212" t="n">
        <f aca="false">$K$29*$B$28</f>
        <v>0</v>
      </c>
      <c r="M45" s="212" t="n">
        <f aca="false">-IF(C37&lt;=3000,C37*0.25,(3000*0.25+($C$37-3000)*0.2))</f>
        <v>-0</v>
      </c>
      <c r="N45" s="212" t="n">
        <f aca="false">$B$27</f>
        <v>19.2</v>
      </c>
      <c r="O45" s="212" t="n">
        <f aca="false">SUM(K45:N45)</f>
        <v>19.2</v>
      </c>
      <c r="P45" s="212"/>
      <c r="Q45" s="212" t="e">
        <f aca="false">O45+J45</f>
        <v>#DIV/0!</v>
      </c>
      <c r="R45" s="212" t="e">
        <f aca="false">0.0725*Q45</f>
        <v>#DIV/0!</v>
      </c>
      <c r="S45" s="212" t="e">
        <f aca="false">R45+Q45</f>
        <v>#DIV/0!</v>
      </c>
      <c r="T45" s="211"/>
      <c r="U45" s="211" t="n">
        <f aca="false">B45/0.7457*0.951*VLOOKUP($D$4,$H$22:$L$26,5)</f>
        <v>0</v>
      </c>
      <c r="V45" s="213" t="e">
        <f aca="false">S45/U45</f>
        <v>#DIV/0!</v>
      </c>
    </row>
    <row r="46" customFormat="false" ht="12.75" hidden="false" customHeight="false" outlineLevel="0" collapsed="false">
      <c r="A46" s="218"/>
      <c r="C46" s="219"/>
    </row>
    <row r="47" customFormat="false" ht="12.75" hidden="false" customHeight="false" outlineLevel="0" collapsed="false">
      <c r="A47" s="220" t="s">
        <v>114</v>
      </c>
      <c r="B47" s="221" t="n">
        <f aca="false">K33+K34</f>
        <v>0</v>
      </c>
      <c r="C47" s="166" t="n">
        <f aca="false">IF(B47&gt;0,B47/$C$38,0.0000000001)</f>
        <v>1E-010</v>
      </c>
      <c r="D47" s="222" t="n">
        <f aca="false">IF(D2=1,IF(C47&lt;=125,$B$31*B47,$C$38*125*$B$31),IF(C47&lt;=125,$C$31*B47,$C$38*125*$C$31))</f>
        <v>0</v>
      </c>
      <c r="E47" s="222" t="n">
        <f aca="false">IF(C47&lt;=125,0,IF(C47&lt;=295,(C47-125)*$C$38*$B$32,170*$C$38*$B$32))</f>
        <v>0</v>
      </c>
      <c r="F47" s="222" t="n">
        <f aca="false">IF(C47&gt;295,(C47-295)*$C$38*$B$33,0)</f>
        <v>0</v>
      </c>
      <c r="G47" s="222" t="n">
        <f aca="false">SUM(D47:F47)</f>
        <v>0</v>
      </c>
      <c r="H47" s="222" t="n">
        <f aca="false">$B$34*B47</f>
        <v>0</v>
      </c>
      <c r="I47" s="222" t="n">
        <f aca="false">$B$35*B47</f>
        <v>-0</v>
      </c>
      <c r="J47" s="222" t="n">
        <f aca="false">SUM(G47:I47)</f>
        <v>0</v>
      </c>
      <c r="K47" s="222" t="n">
        <f aca="false">IF(C38&gt;=10,(C38-10)*$B$28,0)</f>
        <v>0</v>
      </c>
      <c r="L47" s="222"/>
      <c r="M47" s="215" t="n">
        <f aca="false">-IF(C38&lt;=3000,C38*0.25,(3000*0.25+($C$38-3000)*0.2))</f>
        <v>-0</v>
      </c>
      <c r="N47" s="215" t="n">
        <f aca="false">$B$27</f>
        <v>19.2</v>
      </c>
      <c r="O47" s="215" t="n">
        <f aca="false">SUM(K47:N47)</f>
        <v>19.2</v>
      </c>
      <c r="P47" s="215"/>
      <c r="Q47" s="215" t="n">
        <f aca="false">O47+J47</f>
        <v>19.2</v>
      </c>
      <c r="R47" s="215" t="n">
        <f aca="false">0.0725*Q47</f>
        <v>1.392</v>
      </c>
      <c r="S47" s="222" t="n">
        <f aca="false">R47+Q47</f>
        <v>20.592</v>
      </c>
      <c r="T47" s="166"/>
      <c r="U47" s="166" t="n">
        <f aca="false">B47/0.7457*0.951*VLOOKUP($D$4,$H$22:$L$26,5)</f>
        <v>0</v>
      </c>
      <c r="V47" s="223" t="n">
        <f aca="false">IF(U47&gt;0,S47/U47,0)</f>
        <v>0</v>
      </c>
    </row>
  </sheetData>
  <mergeCells count="2">
    <mergeCell ref="P20:Q20"/>
    <mergeCell ref="R20:S20"/>
  </mergeCells>
  <printOptions headings="false" gridLines="false" gridLinesSet="true" horizontalCentered="false" verticalCentered="false"/>
  <pageMargins left="0.590277777777778" right="0.170138888888889" top="0.479861111111111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509">
              <controlPr defaultSize="0" print="false" autoFill="0" autoPict="0" macro="Module1.Target_Bill">
                <anchor moveWithCells="true" sizeWithCells="false">
                  <from>
                    <xdr:col>5</xdr:col>
                    <xdr:colOff>90000</xdr:colOff>
                    <xdr:row>18</xdr:row>
                    <xdr:rowOff>200160</xdr:rowOff>
                  </from>
                  <to>
                    <xdr:col>6</xdr:col>
                    <xdr:colOff>564480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J38"/>
  <sheetViews>
    <sheetView showFormulas="false" showGridLines="true" showRowColHeaders="true" showZeros="true" rightToLeft="false" tabSelected="false" showOutlineSymbols="true" defaultGridColor="true" view="normal" topLeftCell="W1" colorId="64" zoomScale="100" zoomScaleNormal="100" zoomScalePageLayoutView="100" workbookViewId="0">
      <selection pane="topLeft" activeCell="AF24" activeCellId="0" sqref="A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9.28"/>
    <col collapsed="false" customWidth="true" hidden="false" outlineLevel="0" max="4" min="4" style="0" width="7.7"/>
    <col collapsed="false" customWidth="true" hidden="false" outlineLevel="0" max="5" min="5" style="0" width="1.85"/>
    <col collapsed="false" customWidth="true" hidden="false" outlineLevel="0" max="6" min="6" style="0" width="11.85"/>
    <col collapsed="false" customWidth="true" hidden="false" outlineLevel="0" max="8" min="8" style="0" width="11.28"/>
    <col collapsed="false" customWidth="true" hidden="false" outlineLevel="0" max="9" min="9" style="0" width="2.56"/>
    <col collapsed="false" customWidth="true" hidden="false" outlineLevel="0" max="11" min="11" style="0" width="10.13"/>
    <col collapsed="false" customWidth="true" hidden="false" outlineLevel="0" max="12" min="12" style="0" width="9.28"/>
    <col collapsed="false" customWidth="true" hidden="false" outlineLevel="0" max="14" min="14" style="0" width="3.28"/>
    <col collapsed="false" customWidth="true" hidden="false" outlineLevel="0" max="17" min="17" style="0" width="11.28"/>
    <col collapsed="false" customWidth="true" hidden="false" outlineLevel="0" max="18" min="18" style="0" width="3.28"/>
    <col collapsed="false" customWidth="true" hidden="false" outlineLevel="0" max="20" min="20" style="0" width="9.99"/>
    <col collapsed="false" customWidth="true" hidden="false" outlineLevel="0" max="23" min="23" style="0" width="2.84"/>
    <col collapsed="false" customWidth="true" hidden="false" outlineLevel="0" max="26" min="26" style="0" width="11.28"/>
    <col collapsed="false" customWidth="true" hidden="false" outlineLevel="0" max="29" min="29" style="0" width="10.41"/>
    <col collapsed="false" customWidth="true" hidden="false" outlineLevel="0" max="36" min="35" style="0" width="11.28"/>
  </cols>
  <sheetData>
    <row r="2" customFormat="false" ht="16.5" hidden="false" customHeight="true" outlineLevel="0" collapsed="false">
      <c r="A2" s="224"/>
      <c r="B2" s="225" t="s">
        <v>115</v>
      </c>
      <c r="C2" s="225"/>
      <c r="D2" s="225"/>
      <c r="E2" s="224"/>
      <c r="F2" s="226" t="s">
        <v>116</v>
      </c>
      <c r="G2" s="224"/>
      <c r="H2" s="224"/>
      <c r="I2" s="224"/>
      <c r="J2" s="224"/>
      <c r="K2" s="225" t="s">
        <v>115</v>
      </c>
      <c r="L2" s="225"/>
      <c r="M2" s="225"/>
      <c r="N2" s="224"/>
      <c r="O2" s="226" t="s">
        <v>116</v>
      </c>
      <c r="P2" s="224"/>
      <c r="Q2" s="224"/>
      <c r="R2" s="224"/>
      <c r="S2" s="224"/>
      <c r="T2" s="225" t="s">
        <v>115</v>
      </c>
      <c r="U2" s="225"/>
      <c r="V2" s="225"/>
      <c r="W2" s="224"/>
      <c r="X2" s="226" t="s">
        <v>116</v>
      </c>
      <c r="Y2" s="224"/>
      <c r="Z2" s="224"/>
      <c r="AA2" s="224"/>
      <c r="AB2" s="224"/>
      <c r="AC2" s="225" t="s">
        <v>115</v>
      </c>
      <c r="AD2" s="225"/>
      <c r="AE2" s="225"/>
      <c r="AF2" s="224"/>
      <c r="AG2" s="226" t="s">
        <v>116</v>
      </c>
      <c r="AH2" s="224"/>
      <c r="AI2" s="224"/>
      <c r="AJ2" s="224"/>
    </row>
    <row r="3" customFormat="false" ht="25.5" hidden="false" customHeight="false" outlineLevel="0" collapsed="false">
      <c r="A3" s="224"/>
      <c r="B3" s="227" t="s">
        <v>117</v>
      </c>
      <c r="C3" s="228" t="s">
        <v>118</v>
      </c>
      <c r="D3" s="227" t="s">
        <v>56</v>
      </c>
      <c r="E3" s="224"/>
      <c r="F3" s="224"/>
      <c r="G3" s="224"/>
      <c r="H3" s="224"/>
      <c r="I3" s="224"/>
      <c r="J3" s="224"/>
      <c r="K3" s="229" t="s">
        <v>117</v>
      </c>
      <c r="L3" s="225" t="s">
        <v>118</v>
      </c>
      <c r="M3" s="229" t="s">
        <v>56</v>
      </c>
      <c r="N3" s="224"/>
      <c r="O3" s="224"/>
      <c r="P3" s="224"/>
      <c r="Q3" s="224"/>
      <c r="R3" s="224"/>
      <c r="S3" s="224"/>
      <c r="T3" s="229" t="s">
        <v>117</v>
      </c>
      <c r="U3" s="225" t="s">
        <v>118</v>
      </c>
      <c r="V3" s="229" t="s">
        <v>56</v>
      </c>
      <c r="W3" s="224"/>
      <c r="X3" s="224"/>
      <c r="Y3" s="224"/>
      <c r="Z3" s="224"/>
      <c r="AA3" s="224"/>
      <c r="AB3" s="224"/>
      <c r="AC3" s="229" t="s">
        <v>117</v>
      </c>
      <c r="AD3" s="225" t="s">
        <v>118</v>
      </c>
      <c r="AE3" s="229" t="s">
        <v>56</v>
      </c>
      <c r="AF3" s="224"/>
      <c r="AG3" s="224"/>
      <c r="AH3" s="224"/>
      <c r="AI3" s="224"/>
      <c r="AJ3" s="224"/>
    </row>
    <row r="4" customFormat="false" ht="12.75" hidden="false" customHeight="false" outlineLevel="0" collapsed="false">
      <c r="A4" s="230" t="n">
        <v>36536</v>
      </c>
      <c r="B4" s="231" t="n">
        <v>-4.044</v>
      </c>
      <c r="C4" s="232" t="n">
        <v>0</v>
      </c>
      <c r="D4" s="233" t="n">
        <v>106.75</v>
      </c>
      <c r="E4" s="234"/>
      <c r="F4" s="235" t="s">
        <v>75</v>
      </c>
      <c r="G4" s="236"/>
      <c r="H4" s="237" t="n">
        <v>16752</v>
      </c>
      <c r="J4" s="230" t="n">
        <v>36565</v>
      </c>
      <c r="K4" s="231" t="n">
        <v>-329.193</v>
      </c>
      <c r="L4" s="238" t="n">
        <v>0</v>
      </c>
      <c r="M4" s="233" t="n">
        <v>96.564</v>
      </c>
      <c r="O4" s="235" t="s">
        <v>75</v>
      </c>
      <c r="P4" s="236"/>
      <c r="Q4" s="237" t="n">
        <v>26345</v>
      </c>
      <c r="S4" s="230" t="n">
        <v>36595</v>
      </c>
      <c r="T4" s="239"/>
      <c r="U4" s="232" t="n">
        <v>246.68</v>
      </c>
      <c r="V4" s="233"/>
      <c r="X4" s="235" t="s">
        <v>75</v>
      </c>
      <c r="Y4" s="236"/>
      <c r="Z4" s="237" t="n">
        <v>27187</v>
      </c>
      <c r="AB4" s="230" t="n">
        <v>36627</v>
      </c>
      <c r="AC4" s="239"/>
      <c r="AD4" s="240" t="n">
        <v>134.027</v>
      </c>
      <c r="AE4" s="233"/>
      <c r="AG4" s="235" t="s">
        <v>75</v>
      </c>
      <c r="AH4" s="236"/>
      <c r="AI4" s="237" t="n">
        <v>22259</v>
      </c>
    </row>
    <row r="5" customFormat="false" ht="12.75" hidden="false" customHeight="false" outlineLevel="0" collapsed="false">
      <c r="A5" s="230" t="n">
        <v>36537</v>
      </c>
      <c r="B5" s="241" t="n">
        <v>-0.513999999999996</v>
      </c>
      <c r="C5" s="242" t="n">
        <v>0</v>
      </c>
      <c r="D5" s="243" t="n">
        <v>106.75</v>
      </c>
      <c r="F5" s="244" t="s">
        <v>119</v>
      </c>
      <c r="G5" s="245"/>
      <c r="H5" s="246" t="n">
        <v>1591200</v>
      </c>
      <c r="J5" s="230" t="n">
        <v>36566</v>
      </c>
      <c r="K5" s="241" t="n">
        <v>-196.433</v>
      </c>
      <c r="L5" s="247" t="n">
        <v>0</v>
      </c>
      <c r="M5" s="243" t="n">
        <v>96.375</v>
      </c>
      <c r="O5" s="244" t="s">
        <v>119</v>
      </c>
      <c r="P5" s="245"/>
      <c r="Q5" s="246" t="n">
        <v>3592800</v>
      </c>
      <c r="S5" s="230" t="n">
        <v>36596</v>
      </c>
      <c r="T5" s="248"/>
      <c r="U5" s="242" t="n">
        <v>160.262</v>
      </c>
      <c r="V5" s="243"/>
      <c r="X5" s="244" t="s">
        <v>119</v>
      </c>
      <c r="Y5" s="245"/>
      <c r="Z5" s="246" t="n">
        <v>9751200</v>
      </c>
      <c r="AB5" s="230" t="n">
        <v>36628</v>
      </c>
      <c r="AC5" s="248"/>
      <c r="AD5" s="249" t="n">
        <v>18.966</v>
      </c>
      <c r="AE5" s="243"/>
      <c r="AG5" s="244" t="s">
        <v>119</v>
      </c>
      <c r="AH5" s="245"/>
      <c r="AI5" s="246" t="n">
        <v>3916800</v>
      </c>
    </row>
    <row r="6" customFormat="false" ht="12.75" hidden="false" customHeight="false" outlineLevel="0" collapsed="false">
      <c r="A6" s="230" t="n">
        <v>36538</v>
      </c>
      <c r="B6" s="241" t="n">
        <v>-6.39399999999999</v>
      </c>
      <c r="C6" s="242" t="n">
        <v>0</v>
      </c>
      <c r="D6" s="243" t="n">
        <v>106.75</v>
      </c>
      <c r="F6" s="244"/>
      <c r="G6" s="245"/>
      <c r="H6" s="250"/>
      <c r="J6" s="230" t="n">
        <v>36567</v>
      </c>
      <c r="K6" s="241" t="n">
        <v>-129.374</v>
      </c>
      <c r="L6" s="247" t="n">
        <v>0</v>
      </c>
      <c r="M6" s="243" t="n">
        <v>96.239</v>
      </c>
      <c r="O6" s="244"/>
      <c r="P6" s="245"/>
      <c r="Q6" s="250"/>
      <c r="S6" s="230" t="n">
        <v>36597</v>
      </c>
      <c r="T6" s="248"/>
      <c r="U6" s="242" t="n">
        <v>197.608</v>
      </c>
      <c r="V6" s="243"/>
      <c r="X6" s="244"/>
      <c r="Y6" s="245"/>
      <c r="Z6" s="250"/>
      <c r="AB6" s="230" t="n">
        <v>36629</v>
      </c>
      <c r="AC6" s="248"/>
      <c r="AD6" s="249" t="n">
        <v>176.295</v>
      </c>
      <c r="AE6" s="243"/>
      <c r="AG6" s="244"/>
      <c r="AH6" s="245"/>
      <c r="AI6" s="250"/>
    </row>
    <row r="7" customFormat="false" ht="12.75" hidden="false" customHeight="false" outlineLevel="0" collapsed="false">
      <c r="A7" s="230" t="n">
        <v>36539</v>
      </c>
      <c r="B7" s="241" t="n">
        <v>-103.491</v>
      </c>
      <c r="C7" s="242" t="n">
        <v>0</v>
      </c>
      <c r="D7" s="243" t="n">
        <v>106.65</v>
      </c>
      <c r="F7" s="244" t="s">
        <v>104</v>
      </c>
      <c r="G7" s="245"/>
      <c r="H7" s="243" t="n">
        <v>19.2</v>
      </c>
      <c r="J7" s="230" t="n">
        <v>36568</v>
      </c>
      <c r="K7" s="241" t="n">
        <v>-87.87</v>
      </c>
      <c r="L7" s="247" t="n">
        <v>0</v>
      </c>
      <c r="M7" s="243" t="n">
        <v>96.161</v>
      </c>
      <c r="O7" s="244" t="s">
        <v>104</v>
      </c>
      <c r="P7" s="245"/>
      <c r="Q7" s="243" t="n">
        <v>19.2</v>
      </c>
      <c r="S7" s="230" t="n">
        <v>36598</v>
      </c>
      <c r="T7" s="248"/>
      <c r="U7" s="242" t="n">
        <v>143.834</v>
      </c>
      <c r="V7" s="243"/>
      <c r="X7" s="244" t="s">
        <v>104</v>
      </c>
      <c r="Y7" s="245"/>
      <c r="Z7" s="243" t="n">
        <v>19.2</v>
      </c>
      <c r="AB7" s="230" t="n">
        <v>36630</v>
      </c>
      <c r="AC7" s="248"/>
      <c r="AD7" s="249" t="n">
        <v>152.557</v>
      </c>
      <c r="AE7" s="243"/>
      <c r="AG7" s="244" t="s">
        <v>104</v>
      </c>
      <c r="AH7" s="245"/>
      <c r="AI7" s="243" t="n">
        <v>19.2</v>
      </c>
    </row>
    <row r="8" customFormat="false" ht="12.75" hidden="false" customHeight="false" outlineLevel="0" collapsed="false">
      <c r="A8" s="230" t="n">
        <v>36540</v>
      </c>
      <c r="B8" s="241"/>
      <c r="C8" s="251" t="n">
        <v>196.824</v>
      </c>
      <c r="D8" s="243" t="n">
        <v>106.79</v>
      </c>
      <c r="F8" s="244" t="s">
        <v>6</v>
      </c>
      <c r="G8" s="245"/>
      <c r="H8" s="243" t="n">
        <v>51900.2</v>
      </c>
      <c r="J8" s="230" t="n">
        <v>36569</v>
      </c>
      <c r="K8" s="241" t="n">
        <v>-76.171</v>
      </c>
      <c r="L8" s="247" t="n">
        <v>0</v>
      </c>
      <c r="M8" s="243" t="n">
        <v>96.095</v>
      </c>
      <c r="O8" s="244" t="s">
        <v>6</v>
      </c>
      <c r="P8" s="245"/>
      <c r="Q8" s="243" t="n">
        <v>81638.5</v>
      </c>
      <c r="S8" s="230" t="n">
        <v>36599</v>
      </c>
      <c r="T8" s="248"/>
      <c r="U8" s="242" t="n">
        <v>268.684</v>
      </c>
      <c r="V8" s="243"/>
      <c r="X8" s="244" t="s">
        <v>6</v>
      </c>
      <c r="Y8" s="245"/>
      <c r="Z8" s="243" t="n">
        <v>84248.7</v>
      </c>
      <c r="AB8" s="230" t="n">
        <v>36631</v>
      </c>
      <c r="AC8" s="248"/>
      <c r="AD8" s="249" t="n">
        <v>264.299</v>
      </c>
      <c r="AE8" s="243"/>
      <c r="AG8" s="244" t="s">
        <v>6</v>
      </c>
      <c r="AH8" s="245"/>
      <c r="AI8" s="246" t="n">
        <v>68972</v>
      </c>
    </row>
    <row r="9" customFormat="false" ht="12.75" hidden="false" customHeight="false" outlineLevel="0" collapsed="false">
      <c r="A9" s="230" t="n">
        <v>36541</v>
      </c>
      <c r="B9" s="241"/>
      <c r="C9" s="251" t="n">
        <v>183.001</v>
      </c>
      <c r="D9" s="243" t="n">
        <v>106.98</v>
      </c>
      <c r="F9" s="244" t="s">
        <v>80</v>
      </c>
      <c r="G9" s="245"/>
      <c r="H9" s="243" t="n">
        <v>82085.23</v>
      </c>
      <c r="J9" s="230" t="n">
        <v>36570</v>
      </c>
      <c r="K9" s="241" t="n">
        <v>-179.258</v>
      </c>
      <c r="L9" s="247" t="n">
        <v>0</v>
      </c>
      <c r="M9" s="243" t="n">
        <v>95.916</v>
      </c>
      <c r="O9" s="244" t="s">
        <v>80</v>
      </c>
      <c r="P9" s="245"/>
      <c r="Q9" s="243" t="n">
        <v>169882.44</v>
      </c>
      <c r="S9" s="230" t="n">
        <v>36600</v>
      </c>
      <c r="T9" s="248"/>
      <c r="U9" s="242" t="n">
        <v>309.881</v>
      </c>
      <c r="V9" s="243"/>
      <c r="X9" s="244" t="s">
        <v>80</v>
      </c>
      <c r="Y9" s="245"/>
      <c r="Z9" s="243" t="n">
        <v>175311.97</v>
      </c>
      <c r="AB9" s="230" t="n">
        <v>36632</v>
      </c>
      <c r="AC9" s="248"/>
      <c r="AD9" s="249" t="n">
        <v>373.303</v>
      </c>
      <c r="AE9" s="243"/>
      <c r="AG9" s="244" t="s">
        <v>80</v>
      </c>
      <c r="AH9" s="245"/>
      <c r="AI9" s="243" t="n">
        <v>148228</v>
      </c>
    </row>
    <row r="10" customFormat="false" ht="12.75" hidden="false" customHeight="false" outlineLevel="0" collapsed="false">
      <c r="A10" s="230" t="n">
        <v>36542</v>
      </c>
      <c r="B10" s="241"/>
      <c r="C10" s="251" t="n">
        <v>78.628</v>
      </c>
      <c r="D10" s="243" t="n">
        <v>107.05</v>
      </c>
      <c r="F10" s="244" t="s">
        <v>82</v>
      </c>
      <c r="G10" s="245"/>
      <c r="H10" s="243" t="n">
        <v>0</v>
      </c>
      <c r="J10" s="230" t="n">
        <v>36571</v>
      </c>
      <c r="K10" s="241" t="n">
        <v>-42.728</v>
      </c>
      <c r="L10" s="247" t="n">
        <v>0</v>
      </c>
      <c r="M10" s="243" t="n">
        <v>95.859</v>
      </c>
      <c r="O10" s="244" t="s">
        <v>82</v>
      </c>
      <c r="P10" s="245"/>
      <c r="Q10" s="243" t="n">
        <v>9744.53</v>
      </c>
      <c r="S10" s="230" t="n">
        <v>36601</v>
      </c>
      <c r="T10" s="248"/>
      <c r="U10" s="242" t="n">
        <v>169.789</v>
      </c>
      <c r="V10" s="243"/>
      <c r="X10" s="244" t="s">
        <v>82</v>
      </c>
      <c r="Y10" s="245"/>
      <c r="Z10" s="243" t="n">
        <v>150286.75</v>
      </c>
      <c r="AB10" s="230" t="n">
        <v>36633</v>
      </c>
      <c r="AC10" s="248"/>
      <c r="AD10" s="249" t="n">
        <v>244.976</v>
      </c>
      <c r="AE10" s="243"/>
      <c r="AG10" s="244" t="s">
        <v>82</v>
      </c>
      <c r="AH10" s="245"/>
      <c r="AI10" s="243" t="n">
        <v>36888</v>
      </c>
      <c r="AJ10" s="234" t="n">
        <f aca="false">AI10+AI9+AI8</f>
        <v>254088</v>
      </c>
    </row>
    <row r="11" customFormat="false" ht="12.75" hidden="false" customHeight="false" outlineLevel="0" collapsed="false">
      <c r="A11" s="230" t="n">
        <v>36543</v>
      </c>
      <c r="B11" s="241"/>
      <c r="C11" s="251" t="n">
        <v>217.551</v>
      </c>
      <c r="D11" s="243" t="n">
        <v>107.31</v>
      </c>
      <c r="F11" s="244" t="s">
        <v>88</v>
      </c>
      <c r="G11" s="245"/>
      <c r="H11" s="243" t="n">
        <v>0</v>
      </c>
      <c r="J11" s="230" t="n">
        <v>36572</v>
      </c>
      <c r="K11" s="241" t="n">
        <v>-98.44</v>
      </c>
      <c r="L11" s="247" t="n">
        <v>0</v>
      </c>
      <c r="M11" s="243" t="n">
        <v>95.764</v>
      </c>
      <c r="O11" s="244" t="s">
        <v>88</v>
      </c>
      <c r="P11" s="245"/>
      <c r="Q11" s="243" t="n">
        <v>0</v>
      </c>
      <c r="S11" s="230" t="n">
        <v>36602</v>
      </c>
      <c r="T11" s="248"/>
      <c r="U11" s="242" t="n">
        <v>145.36</v>
      </c>
      <c r="V11" s="243"/>
      <c r="X11" s="244" t="s">
        <v>88</v>
      </c>
      <c r="Y11" s="245"/>
      <c r="Z11" s="243" t="n">
        <v>9953.45</v>
      </c>
      <c r="AB11" s="230" t="n">
        <v>36634</v>
      </c>
      <c r="AC11" s="248"/>
      <c r="AD11" s="249" t="n">
        <v>103.938</v>
      </c>
      <c r="AE11" s="243"/>
      <c r="AG11" s="244" t="s">
        <v>88</v>
      </c>
      <c r="AH11" s="245"/>
      <c r="AI11" s="243" t="n">
        <v>0</v>
      </c>
    </row>
    <row r="12" customFormat="false" ht="12.75" hidden="false" customHeight="false" outlineLevel="0" collapsed="false">
      <c r="A12" s="230" t="n">
        <v>36544</v>
      </c>
      <c r="B12" s="241"/>
      <c r="C12" s="251" t="n">
        <v>199.601</v>
      </c>
      <c r="D12" s="243" t="n">
        <v>107.515</v>
      </c>
      <c r="F12" s="244" t="s">
        <v>120</v>
      </c>
      <c r="G12" s="245"/>
      <c r="H12" s="243" t="n">
        <v>29895.47</v>
      </c>
      <c r="J12" s="230" t="n">
        <v>36573</v>
      </c>
      <c r="K12" s="241" t="n">
        <v>-170.301</v>
      </c>
      <c r="L12" s="247" t="n">
        <v>0</v>
      </c>
      <c r="M12" s="243" t="n">
        <v>95.592</v>
      </c>
      <c r="O12" s="244" t="s">
        <v>120</v>
      </c>
      <c r="P12" s="245"/>
      <c r="Q12" s="243" t="n">
        <v>67501.53</v>
      </c>
      <c r="S12" s="230" t="n">
        <v>36603</v>
      </c>
      <c r="T12" s="248"/>
      <c r="U12" s="242" t="n">
        <v>249.844</v>
      </c>
      <c r="V12" s="243"/>
      <c r="X12" s="244" t="s">
        <v>120</v>
      </c>
      <c r="Y12" s="245"/>
      <c r="Z12" s="243" t="n">
        <v>183205.55</v>
      </c>
      <c r="AB12" s="230" t="n">
        <v>36635</v>
      </c>
      <c r="AC12" s="248"/>
      <c r="AD12" s="249" t="n">
        <v>1.62899999999999</v>
      </c>
      <c r="AE12" s="243"/>
      <c r="AG12" s="244" t="s">
        <v>120</v>
      </c>
      <c r="AH12" s="245"/>
      <c r="AI12" s="243" t="n">
        <v>73588.84</v>
      </c>
    </row>
    <row r="13" customFormat="false" ht="12.75" hidden="false" customHeight="false" outlineLevel="0" collapsed="false">
      <c r="A13" s="230" t="n">
        <v>36545</v>
      </c>
      <c r="B13" s="241" t="n">
        <v>-34.014</v>
      </c>
      <c r="C13" s="251" t="n">
        <v>0</v>
      </c>
      <c r="D13" s="243" t="n">
        <v>107.747</v>
      </c>
      <c r="F13" s="244" t="s">
        <v>121</v>
      </c>
      <c r="G13" s="245"/>
      <c r="H13" s="243" t="n">
        <v>-257.77</v>
      </c>
      <c r="J13" s="230" t="n">
        <v>36574</v>
      </c>
      <c r="K13" s="241" t="n">
        <v>-114.29</v>
      </c>
      <c r="L13" s="247" t="n">
        <v>0</v>
      </c>
      <c r="M13" s="243" t="n">
        <v>95.47</v>
      </c>
      <c r="O13" s="244" t="s">
        <v>121</v>
      </c>
      <c r="P13" s="245"/>
      <c r="Q13" s="243" t="n">
        <v>-582.03</v>
      </c>
      <c r="S13" s="230" t="n">
        <v>36604</v>
      </c>
      <c r="T13" s="248"/>
      <c r="U13" s="242" t="n">
        <v>237.909</v>
      </c>
      <c r="V13" s="243"/>
      <c r="X13" s="244" t="s">
        <v>121</v>
      </c>
      <c r="Y13" s="245"/>
      <c r="Z13" s="243" t="n">
        <v>-1579.69</v>
      </c>
      <c r="AB13" s="230" t="n">
        <v>36636</v>
      </c>
      <c r="AC13" s="248"/>
      <c r="AD13" s="249" t="n">
        <v>19.18</v>
      </c>
      <c r="AE13" s="243"/>
      <c r="AG13" s="244" t="s">
        <v>121</v>
      </c>
      <c r="AH13" s="245"/>
      <c r="AI13" s="243" t="n">
        <v>-634.52</v>
      </c>
    </row>
    <row r="14" customFormat="false" ht="12.75" hidden="false" customHeight="false" outlineLevel="0" collapsed="false">
      <c r="A14" s="230" t="n">
        <v>36546</v>
      </c>
      <c r="B14" s="241" t="n">
        <v>-4.83399999999999</v>
      </c>
      <c r="C14" s="251" t="n">
        <v>0</v>
      </c>
      <c r="D14" s="243" t="n">
        <v>107.464</v>
      </c>
      <c r="F14" s="244" t="s">
        <v>122</v>
      </c>
      <c r="G14" s="245"/>
      <c r="H14" s="252" t="n">
        <v>-3500.4</v>
      </c>
      <c r="J14" s="230" t="n">
        <v>36575</v>
      </c>
      <c r="K14" s="241" t="n">
        <v>-41.307</v>
      </c>
      <c r="L14" s="247" t="n">
        <v>0</v>
      </c>
      <c r="M14" s="243" t="n">
        <v>95.435</v>
      </c>
      <c r="O14" s="244" t="s">
        <v>122</v>
      </c>
      <c r="P14" s="245"/>
      <c r="Q14" s="252" t="n">
        <v>-5419</v>
      </c>
      <c r="S14" s="230" t="n">
        <v>36605</v>
      </c>
      <c r="T14" s="248"/>
      <c r="U14" s="242" t="n">
        <v>230.195</v>
      </c>
      <c r="V14" s="243"/>
      <c r="X14" s="244" t="s">
        <v>122</v>
      </c>
      <c r="Y14" s="245"/>
      <c r="Z14" s="252" t="n">
        <v>-5587.4</v>
      </c>
      <c r="AB14" s="230" t="n">
        <v>36637</v>
      </c>
      <c r="AC14" s="248"/>
      <c r="AD14" s="249" t="n">
        <v>320.868</v>
      </c>
      <c r="AE14" s="243"/>
      <c r="AG14" s="244" t="s">
        <v>122</v>
      </c>
      <c r="AH14" s="245"/>
      <c r="AI14" s="252" t="n">
        <v>-3067.86</v>
      </c>
    </row>
    <row r="15" customFormat="false" ht="12.75" hidden="false" customHeight="false" outlineLevel="0" collapsed="false">
      <c r="A15" s="230" t="n">
        <v>36547</v>
      </c>
      <c r="B15" s="241"/>
      <c r="C15" s="251" t="n">
        <v>141.684</v>
      </c>
      <c r="D15" s="243" t="n">
        <v>107.609</v>
      </c>
      <c r="F15" s="244" t="s">
        <v>123</v>
      </c>
      <c r="G15" s="245"/>
      <c r="H15" s="243" t="n">
        <f aca="false">SUM(H7:H14)</f>
        <v>160141.93</v>
      </c>
      <c r="J15" s="230" t="n">
        <v>36576</v>
      </c>
      <c r="K15" s="241" t="n">
        <v>-67.687</v>
      </c>
      <c r="L15" s="247" t="n">
        <v>0</v>
      </c>
      <c r="M15" s="243" t="n">
        <v>95.368</v>
      </c>
      <c r="O15" s="244" t="s">
        <v>123</v>
      </c>
      <c r="P15" s="245"/>
      <c r="Q15" s="243" t="n">
        <f aca="false">SUM(Q7:Q14)</f>
        <v>322785.17</v>
      </c>
      <c r="S15" s="230" t="n">
        <v>36606</v>
      </c>
      <c r="T15" s="248"/>
      <c r="U15" s="242" t="n">
        <v>299.106</v>
      </c>
      <c r="V15" s="243"/>
      <c r="X15" s="244" t="s">
        <v>123</v>
      </c>
      <c r="Y15" s="245"/>
      <c r="Z15" s="243" t="n">
        <f aca="false">SUM(Z7:Z14)</f>
        <v>595858.53</v>
      </c>
      <c r="AB15" s="230" t="n">
        <v>36638</v>
      </c>
      <c r="AC15" s="248"/>
      <c r="AD15" s="249" t="n">
        <v>355.656</v>
      </c>
      <c r="AE15" s="243"/>
      <c r="AG15" s="244" t="s">
        <v>123</v>
      </c>
      <c r="AH15" s="245"/>
      <c r="AI15" s="243" t="n">
        <f aca="false">SUM(AI7:AI14)</f>
        <v>323993.66</v>
      </c>
    </row>
    <row r="16" customFormat="false" ht="13.5" hidden="false" customHeight="false" outlineLevel="0" collapsed="false">
      <c r="A16" s="230" t="n">
        <v>36548</v>
      </c>
      <c r="B16" s="241"/>
      <c r="C16" s="251" t="n">
        <v>105.206</v>
      </c>
      <c r="D16" s="243" t="n">
        <v>107.719</v>
      </c>
      <c r="F16" s="244" t="s">
        <v>124</v>
      </c>
      <c r="G16" s="245"/>
      <c r="H16" s="253" t="n">
        <v>11610.29</v>
      </c>
      <c r="J16" s="230" t="n">
        <v>36577</v>
      </c>
      <c r="K16" s="241" t="n">
        <v>-140.979</v>
      </c>
      <c r="L16" s="247" t="n">
        <v>0</v>
      </c>
      <c r="M16" s="243" t="n">
        <v>95.232</v>
      </c>
      <c r="O16" s="244" t="s">
        <v>124</v>
      </c>
      <c r="P16" s="245"/>
      <c r="Q16" s="253" t="n">
        <v>23401.92</v>
      </c>
      <c r="S16" s="230" t="n">
        <v>36607</v>
      </c>
      <c r="T16" s="248"/>
      <c r="U16" s="242" t="n">
        <v>429.294</v>
      </c>
      <c r="V16" s="243"/>
      <c r="X16" s="244" t="s">
        <v>124</v>
      </c>
      <c r="Y16" s="245"/>
      <c r="Z16" s="253" t="n">
        <f aca="false">+Z15*0.0725</f>
        <v>43199.743425</v>
      </c>
      <c r="AB16" s="230" t="n">
        <v>36639</v>
      </c>
      <c r="AC16" s="248"/>
      <c r="AD16" s="249" t="n">
        <v>0</v>
      </c>
      <c r="AE16" s="243"/>
      <c r="AG16" s="244" t="s">
        <v>124</v>
      </c>
      <c r="AH16" s="245"/>
      <c r="AI16" s="253" t="n">
        <f aca="false">+AI15*0.0725</f>
        <v>23489.54035</v>
      </c>
    </row>
    <row r="17" customFormat="false" ht="13.5" hidden="false" customHeight="false" outlineLevel="0" collapsed="false">
      <c r="A17" s="230" t="n">
        <v>36549</v>
      </c>
      <c r="B17" s="241" t="n">
        <v>-258.852</v>
      </c>
      <c r="C17" s="242" t="n">
        <v>0</v>
      </c>
      <c r="D17" s="243" t="n">
        <v>107.69</v>
      </c>
      <c r="F17" s="254"/>
      <c r="G17" s="255"/>
      <c r="H17" s="252" t="n">
        <f aca="false">SUM(H15:H16)</f>
        <v>171752.22</v>
      </c>
      <c r="J17" s="230" t="n">
        <v>36578</v>
      </c>
      <c r="K17" s="241" t="n">
        <v>-151.446</v>
      </c>
      <c r="L17" s="247" t="n">
        <v>0</v>
      </c>
      <c r="M17" s="243" t="n">
        <v>95.07</v>
      </c>
      <c r="O17" s="254"/>
      <c r="P17" s="255"/>
      <c r="Q17" s="252" t="n">
        <f aca="false">SUM(Q15:Q16)</f>
        <v>346187.09</v>
      </c>
      <c r="S17" s="230" t="n">
        <v>36608</v>
      </c>
      <c r="T17" s="248"/>
      <c r="U17" s="242" t="n">
        <v>394.666</v>
      </c>
      <c r="V17" s="243"/>
      <c r="X17" s="254"/>
      <c r="Y17" s="255"/>
      <c r="Z17" s="252" t="n">
        <f aca="false">SUM(Z15:Z16)</f>
        <v>639058.273425</v>
      </c>
      <c r="AB17" s="230" t="n">
        <v>36640</v>
      </c>
      <c r="AC17" s="248"/>
      <c r="AD17" s="249" t="n">
        <v>170.932</v>
      </c>
      <c r="AE17" s="243"/>
      <c r="AG17" s="254"/>
      <c r="AH17" s="255"/>
      <c r="AI17" s="252" t="n">
        <f aca="false">SUM(AI15:AI16)</f>
        <v>347483.20035</v>
      </c>
    </row>
    <row r="18" customFormat="false" ht="12.75" hidden="false" customHeight="false" outlineLevel="0" collapsed="false">
      <c r="A18" s="230" t="n">
        <v>36550</v>
      </c>
      <c r="B18" s="241" t="n">
        <v>-329.511</v>
      </c>
      <c r="C18" s="242" t="n">
        <v>0</v>
      </c>
      <c r="D18" s="243" t="n">
        <v>107.361</v>
      </c>
      <c r="J18" s="230" t="n">
        <v>36579</v>
      </c>
      <c r="K18" s="248" t="n">
        <v>0</v>
      </c>
      <c r="L18" s="242" t="n">
        <v>15.268</v>
      </c>
      <c r="M18" s="243" t="n">
        <v>95.089</v>
      </c>
      <c r="S18" s="230" t="n">
        <v>36609</v>
      </c>
      <c r="T18" s="248"/>
      <c r="U18" s="242" t="n">
        <v>356.928</v>
      </c>
      <c r="V18" s="243"/>
      <c r="AB18" s="230" t="n">
        <v>36641</v>
      </c>
      <c r="AC18" s="248"/>
      <c r="AD18" s="249" t="n">
        <v>51.629</v>
      </c>
      <c r="AE18" s="243"/>
    </row>
    <row r="19" customFormat="false" ht="12.75" hidden="false" customHeight="false" outlineLevel="0" collapsed="false">
      <c r="A19" s="230" t="n">
        <v>36551</v>
      </c>
      <c r="B19" s="241" t="n">
        <v>-725.221</v>
      </c>
      <c r="C19" s="242" t="n">
        <v>0</v>
      </c>
      <c r="D19" s="243" t="n">
        <v>106.652</v>
      </c>
      <c r="J19" s="230" t="n">
        <v>36580</v>
      </c>
      <c r="K19" s="248" t="n">
        <v>0</v>
      </c>
      <c r="L19" s="242" t="n">
        <v>81.392</v>
      </c>
      <c r="M19" s="243" t="n">
        <v>95.168</v>
      </c>
      <c r="S19" s="230" t="n">
        <v>36610</v>
      </c>
      <c r="T19" s="248"/>
      <c r="U19" s="242" t="n">
        <v>323.452</v>
      </c>
      <c r="V19" s="243"/>
      <c r="AB19" s="230" t="n">
        <v>36642</v>
      </c>
      <c r="AC19" s="248"/>
      <c r="AD19" s="249" t="n">
        <v>23.373</v>
      </c>
      <c r="AE19" s="243"/>
    </row>
    <row r="20" customFormat="false" ht="12.75" hidden="false" customHeight="false" outlineLevel="0" collapsed="false">
      <c r="A20" s="230" t="n">
        <v>36552</v>
      </c>
      <c r="B20" s="241" t="n">
        <v>-934.318</v>
      </c>
      <c r="C20" s="242" t="n">
        <v>0</v>
      </c>
      <c r="D20" s="243" t="n">
        <v>105.722</v>
      </c>
      <c r="J20" s="230" t="n">
        <v>36581</v>
      </c>
      <c r="K20" s="248" t="n">
        <v>0</v>
      </c>
      <c r="L20" s="242" t="n">
        <v>14.783</v>
      </c>
      <c r="M20" s="243" t="n">
        <v>95.187</v>
      </c>
      <c r="S20" s="230" t="n">
        <v>36611</v>
      </c>
      <c r="T20" s="248"/>
      <c r="U20" s="242" t="n">
        <v>428.569</v>
      </c>
      <c r="V20" s="243"/>
      <c r="AB20" s="230" t="n">
        <v>36643</v>
      </c>
      <c r="AC20" s="248"/>
      <c r="AD20" s="249" t="n">
        <v>19.999</v>
      </c>
      <c r="AE20" s="243"/>
    </row>
    <row r="21" customFormat="false" ht="12.75" hidden="false" customHeight="false" outlineLevel="0" collapsed="false">
      <c r="A21" s="230" t="n">
        <v>36553</v>
      </c>
      <c r="B21" s="241" t="n">
        <v>-1101.522</v>
      </c>
      <c r="C21" s="242" t="n">
        <v>0</v>
      </c>
      <c r="D21" s="243" t="n">
        <v>104.603</v>
      </c>
      <c r="J21" s="230" t="n">
        <v>36582</v>
      </c>
      <c r="K21" s="248" t="n">
        <v>0</v>
      </c>
      <c r="L21" s="242" t="n">
        <v>23.944</v>
      </c>
      <c r="M21" s="243" t="n">
        <v>95.211</v>
      </c>
      <c r="S21" s="230" t="n">
        <v>36612</v>
      </c>
      <c r="T21" s="248"/>
      <c r="U21" s="242" t="n">
        <v>229.762</v>
      </c>
      <c r="V21" s="243"/>
      <c r="AB21" s="230" t="n">
        <v>36644</v>
      </c>
      <c r="AC21" s="248"/>
      <c r="AD21" s="249" t="n">
        <v>0</v>
      </c>
      <c r="AE21" s="243"/>
    </row>
    <row r="22" customFormat="false" ht="12.75" hidden="false" customHeight="false" outlineLevel="0" collapsed="false">
      <c r="A22" s="230" t="n">
        <v>36554</v>
      </c>
      <c r="B22" s="241" t="n">
        <v>-1163.958</v>
      </c>
      <c r="C22" s="242" t="n">
        <v>0</v>
      </c>
      <c r="D22" s="243" t="n">
        <v>103.436</v>
      </c>
      <c r="J22" s="230" t="n">
        <v>36583</v>
      </c>
      <c r="K22" s="248" t="n">
        <v>0</v>
      </c>
      <c r="L22" s="242" t="n">
        <v>38.588</v>
      </c>
      <c r="M22" s="243" t="n">
        <v>95.223</v>
      </c>
      <c r="S22" s="230" t="n">
        <v>36613</v>
      </c>
      <c r="T22" s="248"/>
      <c r="U22" s="242" t="n">
        <v>178.282</v>
      </c>
      <c r="V22" s="243"/>
      <c r="AB22" s="230" t="n">
        <v>36645</v>
      </c>
      <c r="AC22" s="248"/>
      <c r="AD22" s="249" t="n">
        <v>152.131</v>
      </c>
      <c r="AE22" s="243"/>
    </row>
    <row r="23" customFormat="false" ht="12.75" hidden="false" customHeight="false" outlineLevel="0" collapsed="false">
      <c r="A23" s="230" t="n">
        <v>36555</v>
      </c>
      <c r="B23" s="241" t="n">
        <v>-862.222</v>
      </c>
      <c r="C23" s="242" t="n">
        <v>0</v>
      </c>
      <c r="D23" s="243" t="n">
        <v>102.587</v>
      </c>
      <c r="J23" s="230" t="n">
        <v>36584</v>
      </c>
      <c r="K23" s="248" t="n">
        <v>0</v>
      </c>
      <c r="L23" s="242" t="n">
        <v>13.953</v>
      </c>
      <c r="M23" s="243" t="n">
        <v>95.23</v>
      </c>
      <c r="S23" s="230" t="n">
        <v>36614</v>
      </c>
      <c r="T23" s="248"/>
      <c r="U23" s="242" t="n">
        <v>187.074</v>
      </c>
      <c r="V23" s="243"/>
      <c r="AB23" s="230" t="n">
        <v>36646</v>
      </c>
      <c r="AC23" s="256"/>
      <c r="AD23" s="257" t="n">
        <v>170.924</v>
      </c>
      <c r="AE23" s="252"/>
    </row>
    <row r="24" customFormat="false" ht="12.75" hidden="false" customHeight="false" outlineLevel="0" collapsed="false">
      <c r="A24" s="230" t="n">
        <v>36556</v>
      </c>
      <c r="B24" s="241" t="n">
        <v>-717.351</v>
      </c>
      <c r="C24" s="242" t="n">
        <v>0</v>
      </c>
      <c r="D24" s="243" t="n">
        <v>101.848</v>
      </c>
      <c r="J24" s="230" t="n">
        <v>36585</v>
      </c>
      <c r="K24" s="248" t="n">
        <v>0</v>
      </c>
      <c r="L24" s="242" t="n">
        <v>215.097</v>
      </c>
      <c r="M24" s="243" t="n">
        <v>95.488</v>
      </c>
      <c r="S24" s="230" t="n">
        <v>36615</v>
      </c>
      <c r="T24" s="248"/>
      <c r="U24" s="242" t="n">
        <v>227.247</v>
      </c>
      <c r="V24" s="243"/>
      <c r="AD24" s="219"/>
    </row>
    <row r="25" customFormat="false" ht="12.75" hidden="false" customHeight="false" outlineLevel="0" collapsed="false">
      <c r="A25" s="230" t="n">
        <v>36557</v>
      </c>
      <c r="B25" s="241" t="n">
        <v>-767.33</v>
      </c>
      <c r="C25" s="242" t="n">
        <v>0</v>
      </c>
      <c r="D25" s="243" t="n">
        <v>101.092</v>
      </c>
      <c r="J25" s="230" t="n">
        <v>36586</v>
      </c>
      <c r="K25" s="248" t="n">
        <v>0</v>
      </c>
      <c r="L25" s="242" t="n">
        <v>297.333</v>
      </c>
      <c r="M25" s="243" t="n">
        <v>95.773</v>
      </c>
      <c r="S25" s="230" t="n">
        <v>36616</v>
      </c>
      <c r="T25" s="248"/>
      <c r="U25" s="242" t="n">
        <v>220.305</v>
      </c>
      <c r="V25" s="243"/>
      <c r="AC25" s="0" t="s">
        <v>125</v>
      </c>
      <c r="AD25" s="219" t="n">
        <f aca="false">SUM(AD4:AD23)</f>
        <v>2754.682</v>
      </c>
    </row>
    <row r="26" customFormat="false" ht="12.75" hidden="false" customHeight="false" outlineLevel="0" collapsed="false">
      <c r="A26" s="230" t="n">
        <v>36558</v>
      </c>
      <c r="B26" s="241" t="n">
        <v>-842.863</v>
      </c>
      <c r="C26" s="242" t="n">
        <v>0</v>
      </c>
      <c r="D26" s="243" t="n">
        <v>100.265</v>
      </c>
      <c r="J26" s="230" t="n">
        <v>36587</v>
      </c>
      <c r="K26" s="248" t="n">
        <v>0</v>
      </c>
      <c r="L26" s="242" t="n">
        <v>174.529</v>
      </c>
      <c r="M26" s="243" t="n">
        <v>95.951</v>
      </c>
      <c r="S26" s="230" t="n">
        <v>36617</v>
      </c>
      <c r="T26" s="248"/>
      <c r="U26" s="242" t="n">
        <v>272.981</v>
      </c>
      <c r="V26" s="243"/>
      <c r="AC26" s="0" t="s">
        <v>126</v>
      </c>
      <c r="AD26" s="258" t="n">
        <f aca="false">MAX(AD3:AD23)</f>
        <v>373.303</v>
      </c>
    </row>
    <row r="27" customFormat="false" ht="12.75" hidden="false" customHeight="false" outlineLevel="0" collapsed="false">
      <c r="A27" s="230" t="n">
        <v>36559</v>
      </c>
      <c r="B27" s="241" t="n">
        <v>-575.587</v>
      </c>
      <c r="C27" s="242" t="n">
        <v>0</v>
      </c>
      <c r="D27" s="243" t="n">
        <v>99.672</v>
      </c>
      <c r="J27" s="230" t="n">
        <v>36588</v>
      </c>
      <c r="K27" s="248" t="n">
        <v>0</v>
      </c>
      <c r="L27" s="242" t="n">
        <v>311.186</v>
      </c>
      <c r="M27" s="243" t="n">
        <v>96.26</v>
      </c>
      <c r="S27" s="230" t="n">
        <v>36618</v>
      </c>
      <c r="T27" s="248"/>
      <c r="U27" s="242" t="n">
        <v>247.731</v>
      </c>
      <c r="V27" s="243"/>
    </row>
    <row r="28" customFormat="false" ht="12.75" hidden="false" customHeight="false" outlineLevel="0" collapsed="false">
      <c r="A28" s="230" t="n">
        <v>36560</v>
      </c>
      <c r="B28" s="241" t="n">
        <v>-716.041</v>
      </c>
      <c r="C28" s="242" t="n">
        <v>0</v>
      </c>
      <c r="D28" s="243" t="n">
        <v>98.961</v>
      </c>
      <c r="J28" s="230" t="n">
        <v>36589</v>
      </c>
      <c r="K28" s="248" t="n">
        <v>0</v>
      </c>
      <c r="L28" s="242" t="n">
        <v>245.812</v>
      </c>
      <c r="M28" s="243" t="n">
        <v>96.505</v>
      </c>
      <c r="S28" s="230" t="n">
        <v>36619</v>
      </c>
      <c r="T28" s="241" t="n">
        <v>-1.51300000000001</v>
      </c>
      <c r="U28" s="242"/>
      <c r="V28" s="243"/>
    </row>
    <row r="29" customFormat="false" ht="12.75" hidden="false" customHeight="false" outlineLevel="0" collapsed="false">
      <c r="A29" s="230" t="n">
        <v>36561</v>
      </c>
      <c r="B29" s="241" t="n">
        <v>-592.823</v>
      </c>
      <c r="C29" s="242" t="n">
        <v>0</v>
      </c>
      <c r="D29" s="243" t="n">
        <v>98.354</v>
      </c>
      <c r="J29" s="230" t="n">
        <v>36590</v>
      </c>
      <c r="K29" s="248" t="n">
        <v>0</v>
      </c>
      <c r="L29" s="242" t="n">
        <v>305.705</v>
      </c>
      <c r="M29" s="243" t="n">
        <v>97.059</v>
      </c>
      <c r="S29" s="230" t="n">
        <v>36620</v>
      </c>
      <c r="T29" s="241" t="n">
        <v>-3.07000000000001</v>
      </c>
      <c r="U29" s="242"/>
      <c r="V29" s="243"/>
    </row>
    <row r="30" customFormat="false" ht="12.75" hidden="false" customHeight="false" outlineLevel="0" collapsed="false">
      <c r="A30" s="230" t="n">
        <v>36562</v>
      </c>
      <c r="B30" s="241" t="n">
        <v>-362.317</v>
      </c>
      <c r="C30" s="242" t="n">
        <v>0</v>
      </c>
      <c r="D30" s="243" t="n">
        <v>98.031</v>
      </c>
      <c r="J30" s="230" t="n">
        <v>36591</v>
      </c>
      <c r="K30" s="248" t="n">
        <v>0</v>
      </c>
      <c r="L30" s="242" t="n">
        <v>178.864</v>
      </c>
      <c r="M30" s="243" t="n">
        <v>97.234</v>
      </c>
      <c r="S30" s="230" t="n">
        <v>36621</v>
      </c>
      <c r="T30" s="248"/>
      <c r="U30" s="242" t="n">
        <v>146.058</v>
      </c>
      <c r="V30" s="243"/>
    </row>
    <row r="31" customFormat="false" ht="12.75" hidden="false" customHeight="false" outlineLevel="0" collapsed="false">
      <c r="A31" s="230" t="n">
        <v>36563</v>
      </c>
      <c r="B31" s="241" t="n">
        <v>-318.148</v>
      </c>
      <c r="C31" s="242" t="n">
        <v>0</v>
      </c>
      <c r="D31" s="243" t="n">
        <v>97.414</v>
      </c>
      <c r="J31" s="230" t="n">
        <v>36592</v>
      </c>
      <c r="K31" s="248" t="n">
        <v>0</v>
      </c>
      <c r="L31" s="242" t="n">
        <v>274.596</v>
      </c>
      <c r="M31" s="243" t="n">
        <v>97.262</v>
      </c>
      <c r="S31" s="230" t="n">
        <v>36622</v>
      </c>
      <c r="T31" s="248"/>
      <c r="U31" s="242" t="n">
        <v>45.93</v>
      </c>
      <c r="V31" s="243"/>
    </row>
    <row r="32" customFormat="false" ht="12.75" hidden="false" customHeight="false" outlineLevel="0" collapsed="false">
      <c r="A32" s="230" t="n">
        <v>36564</v>
      </c>
      <c r="B32" s="259" t="n">
        <v>-507.126</v>
      </c>
      <c r="C32" s="260" t="n">
        <v>0</v>
      </c>
      <c r="D32" s="252" t="n">
        <v>96.916</v>
      </c>
      <c r="J32" s="230" t="n">
        <v>36593</v>
      </c>
      <c r="K32" s="248" t="n">
        <v>0</v>
      </c>
      <c r="L32" s="242" t="n">
        <v>420.024</v>
      </c>
      <c r="M32" s="243" t="n">
        <v>97.687</v>
      </c>
      <c r="S32" s="230" t="n">
        <v>36623</v>
      </c>
      <c r="T32" s="248"/>
      <c r="U32" s="242" t="n">
        <v>189.902</v>
      </c>
      <c r="V32" s="243"/>
    </row>
    <row r="33" customFormat="false" ht="12.75" hidden="false" customHeight="false" outlineLevel="0" collapsed="false">
      <c r="D33" s="234"/>
      <c r="J33" s="230" t="n">
        <v>36594</v>
      </c>
      <c r="K33" s="259"/>
      <c r="L33" s="261" t="n">
        <v>321.278</v>
      </c>
      <c r="M33" s="252" t="n">
        <v>97.687</v>
      </c>
      <c r="S33" s="230" t="n">
        <v>36624</v>
      </c>
      <c r="T33" s="248"/>
      <c r="U33" s="242" t="n">
        <v>294.089</v>
      </c>
      <c r="V33" s="243"/>
    </row>
    <row r="34" customFormat="false" ht="12.75" hidden="false" customHeight="false" outlineLevel="0" collapsed="false">
      <c r="C34" s="219" t="n">
        <f aca="false">SUM(C4:C33)</f>
        <v>1122.495</v>
      </c>
      <c r="D34" s="219"/>
      <c r="K34" s="0" t="s">
        <v>125</v>
      </c>
      <c r="L34" s="219" t="n">
        <f aca="false">SUM(L5:L33)</f>
        <v>2932.352</v>
      </c>
      <c r="S34" s="230" t="n">
        <v>36625</v>
      </c>
      <c r="T34" s="248"/>
      <c r="U34" s="242" t="n">
        <v>214.393</v>
      </c>
      <c r="V34" s="243"/>
    </row>
    <row r="35" customFormat="false" ht="12.75" hidden="false" customHeight="false" outlineLevel="0" collapsed="false">
      <c r="B35" s="0" t="s">
        <v>126</v>
      </c>
      <c r="C35" s="0" t="n">
        <f aca="false">MAX(C3:C32)</f>
        <v>217.551</v>
      </c>
      <c r="E35" s="219"/>
      <c r="F35" s="219"/>
      <c r="G35" s="219"/>
      <c r="H35" s="219"/>
      <c r="I35" s="219"/>
      <c r="K35" s="0" t="s">
        <v>126</v>
      </c>
      <c r="L35" s="0" t="n">
        <f aca="false">MAX(L3:L33)</f>
        <v>420.024</v>
      </c>
      <c r="S35" s="230" t="n">
        <v>36626</v>
      </c>
      <c r="T35" s="256"/>
      <c r="U35" s="260" t="n">
        <v>159.986</v>
      </c>
      <c r="V35" s="252"/>
    </row>
    <row r="36" customFormat="false" ht="12.75" hidden="false" customHeight="false" outlineLevel="0" collapsed="false">
      <c r="U36" s="219"/>
    </row>
    <row r="37" customFormat="false" ht="12.75" hidden="false" customHeight="false" outlineLevel="0" collapsed="false">
      <c r="T37" s="0" t="s">
        <v>125</v>
      </c>
      <c r="U37" s="219" t="n">
        <f aca="false">SUM(U5:U35)</f>
        <v>6959.121</v>
      </c>
    </row>
    <row r="38" customFormat="false" ht="12.75" hidden="false" customHeight="false" outlineLevel="0" collapsed="false">
      <c r="T38" s="0" t="s">
        <v>126</v>
      </c>
      <c r="U38" s="0" t="n">
        <f aca="false">MAX(U3:U35)</f>
        <v>429.294</v>
      </c>
    </row>
  </sheetData>
  <mergeCells count="4">
    <mergeCell ref="B2:D2"/>
    <mergeCell ref="K2:M2"/>
    <mergeCell ref="T2:V2"/>
    <mergeCell ref="AC2:A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0" topLeftCell="B47" activePane="bottomRight" state="frozen"/>
      <selection pane="topLeft" activeCell="A1" activeCellId="0" sqref="A1"/>
      <selection pane="topRight" activeCell="B1" activeCellId="0" sqref="B1"/>
      <selection pane="bottomLeft" activeCell="A47" activeCellId="0" sqref="A47"/>
      <selection pane="bottomRight" activeCell="J60" activeCellId="0" sqref="J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5.13"/>
    <col collapsed="false" customWidth="true" hidden="false" outlineLevel="0" max="4" min="4" style="0" width="11.85"/>
    <col collapsed="false" customWidth="true" hidden="false" outlineLevel="0" max="5" min="5" style="0" width="11.7"/>
    <col collapsed="false" customWidth="true" hidden="false" outlineLevel="0" max="6" min="6" style="0" width="1.85"/>
    <col collapsed="false" customWidth="true" hidden="false" outlineLevel="0" max="7" min="7" style="0" width="10.71"/>
    <col collapsed="false" customWidth="true" hidden="false" outlineLevel="0" max="8" min="8" style="0" width="7.7"/>
    <col collapsed="false" customWidth="true" hidden="false" outlineLevel="0" max="10" min="9" style="0" width="11.7"/>
    <col collapsed="false" customWidth="true" hidden="false" outlineLevel="0" max="11" min="11" style="0" width="1.85"/>
    <col collapsed="false" customWidth="true" hidden="false" outlineLevel="0" max="12" min="12" style="0" width="10.28"/>
    <col collapsed="false" customWidth="true" hidden="false" outlineLevel="0" max="13" min="13" style="0" width="5.71"/>
    <col collapsed="false" customWidth="true" hidden="false" outlineLevel="0" max="14" min="14" style="0" width="12.85"/>
    <col collapsed="false" customWidth="true" hidden="false" outlineLevel="0" max="15" min="15" style="0" width="11.7"/>
    <col collapsed="false" customWidth="true" hidden="false" outlineLevel="0" max="16" min="16" style="0" width="1.85"/>
    <col collapsed="false" customWidth="true" hidden="false" outlineLevel="0" max="17" min="17" style="0" width="10.13"/>
    <col collapsed="false" customWidth="true" hidden="false" outlineLevel="0" max="18" min="18" style="0" width="5.71"/>
    <col collapsed="false" customWidth="true" hidden="false" outlineLevel="0" max="19" min="19" style="0" width="12.85"/>
    <col collapsed="false" customWidth="true" hidden="false" outlineLevel="0" max="20" min="20" style="0" width="11.7"/>
    <col collapsed="false" customWidth="true" hidden="false" outlineLevel="0" max="21" min="21" style="0" width="1.85"/>
    <col collapsed="false" customWidth="true" hidden="false" outlineLevel="0" max="22" min="22" style="0" width="12.14"/>
    <col collapsed="false" customWidth="true" hidden="false" outlineLevel="0" max="23" min="23" style="0" width="5.71"/>
    <col collapsed="false" customWidth="true" hidden="false" outlineLevel="0" max="24" min="24" style="0" width="12.14"/>
    <col collapsed="false" customWidth="true" hidden="false" outlineLevel="0" max="25" min="25" style="0" width="11.7"/>
    <col collapsed="false" customWidth="true" hidden="false" outlineLevel="0" max="26" min="26" style="0" width="1.85"/>
    <col collapsed="false" customWidth="true" hidden="false" outlineLevel="0" max="27" min="27" style="0" width="11.13"/>
    <col collapsed="false" customWidth="true" hidden="false" outlineLevel="0" max="28" min="28" style="0" width="5.71"/>
    <col collapsed="false" customWidth="true" hidden="false" outlineLevel="0" max="29" min="29" style="0" width="12.85"/>
    <col collapsed="false" customWidth="true" hidden="false" outlineLevel="0" max="30" min="30" style="0" width="11.85"/>
    <col collapsed="false" customWidth="true" hidden="false" outlineLevel="0" max="31" min="31" style="0" width="1.85"/>
    <col collapsed="false" customWidth="true" hidden="false" outlineLevel="0" max="32" min="32" style="0" width="11.13"/>
    <col collapsed="false" customWidth="true" hidden="false" outlineLevel="0" max="33" min="33" style="0" width="6.7"/>
    <col collapsed="false" customWidth="true" hidden="false" outlineLevel="0" max="35" min="34" style="0" width="11.85"/>
    <col collapsed="false" customWidth="true" hidden="false" outlineLevel="0" max="36" min="36" style="0" width="1.85"/>
    <col collapsed="false" customWidth="true" hidden="false" outlineLevel="0" max="37" min="37" style="0" width="11.13"/>
    <col collapsed="false" customWidth="true" hidden="false" outlineLevel="0" max="38" min="38" style="0" width="6.7"/>
    <col collapsed="false" customWidth="true" hidden="false" outlineLevel="0" max="39" min="39" style="0" width="12.85"/>
    <col collapsed="false" customWidth="true" hidden="false" outlineLevel="0" max="40" min="40" style="0" width="11.85"/>
    <col collapsed="false" customWidth="true" hidden="false" outlineLevel="0" max="41" min="41" style="0" width="1.85"/>
    <col collapsed="false" customWidth="true" hidden="false" outlineLevel="0" max="42" min="42" style="0" width="11.13"/>
    <col collapsed="false" customWidth="true" hidden="false" outlineLevel="0" max="43" min="43" style="0" width="5.13"/>
    <col collapsed="false" customWidth="true" hidden="false" outlineLevel="0" max="44" min="44" style="0" width="12.85"/>
    <col collapsed="false" customWidth="true" hidden="false" outlineLevel="0" max="45" min="45" style="0" width="11.7"/>
    <col collapsed="false" customWidth="true" hidden="false" outlineLevel="0" max="46" min="46" style="0" width="1.85"/>
    <col collapsed="false" customWidth="true" hidden="false" outlineLevel="0" max="47" min="47" style="0" width="11.13"/>
    <col collapsed="false" customWidth="true" hidden="false" outlineLevel="0" max="48" min="48" style="0" width="6.7"/>
    <col collapsed="false" customWidth="true" hidden="false" outlineLevel="0" max="49" min="49" style="0" width="12.85"/>
    <col collapsed="false" customWidth="true" hidden="false" outlineLevel="0" max="50" min="50" style="0" width="11.85"/>
  </cols>
  <sheetData>
    <row r="1" customFormat="false" ht="12.75" hidden="false" customHeight="false" outlineLevel="0" collapsed="false">
      <c r="B1" s="262" t="s">
        <v>127</v>
      </c>
      <c r="C1" s="263" t="s">
        <v>128</v>
      </c>
    </row>
    <row r="2" customFormat="false" ht="12.75" hidden="false" customHeight="false" outlineLevel="0" collapsed="false">
      <c r="B2" s="264" t="s">
        <v>129</v>
      </c>
      <c r="C2" s="250" t="n">
        <v>900</v>
      </c>
    </row>
    <row r="3" customFormat="false" ht="12.75" hidden="false" customHeight="false" outlineLevel="0" collapsed="false">
      <c r="B3" s="264" t="s">
        <v>130</v>
      </c>
      <c r="C3" s="250" t="n">
        <v>1000</v>
      </c>
      <c r="H3" s="265"/>
    </row>
    <row r="4" customFormat="false" ht="12.75" hidden="false" customHeight="false" outlineLevel="0" collapsed="false">
      <c r="B4" s="264" t="s">
        <v>131</v>
      </c>
      <c r="C4" s="250"/>
    </row>
    <row r="5" customFormat="false" ht="12.75" hidden="false" customHeight="false" outlineLevel="0" collapsed="false">
      <c r="B5" s="264" t="s">
        <v>132</v>
      </c>
      <c r="C5" s="250"/>
    </row>
    <row r="6" customFormat="false" ht="12.75" hidden="false" customHeight="false" outlineLevel="0" collapsed="false">
      <c r="B6" s="266" t="s">
        <v>133</v>
      </c>
      <c r="C6" s="267"/>
    </row>
    <row r="7" customFormat="false" ht="13.5" hidden="false" customHeight="true" outlineLevel="0" collapsed="false"/>
    <row r="8" customFormat="false" ht="12.75" hidden="false" customHeight="false" outlineLevel="0" collapsed="false">
      <c r="A8" s="268" t="s">
        <v>128</v>
      </c>
      <c r="B8" s="269" t="n">
        <v>900</v>
      </c>
      <c r="C8" s="270"/>
      <c r="D8" s="270"/>
      <c r="E8" s="271"/>
      <c r="F8" s="268"/>
      <c r="G8" s="269" t="n">
        <v>900</v>
      </c>
      <c r="H8" s="272"/>
      <c r="I8" s="272"/>
      <c r="J8" s="273"/>
      <c r="K8" s="268"/>
      <c r="L8" s="274" t="n">
        <v>900</v>
      </c>
      <c r="M8" s="272"/>
      <c r="N8" s="272"/>
      <c r="O8" s="273"/>
      <c r="P8" s="268"/>
      <c r="Q8" s="274" t="n">
        <v>900</v>
      </c>
      <c r="R8" s="272"/>
      <c r="S8" s="272"/>
      <c r="T8" s="273"/>
      <c r="U8" s="268"/>
      <c r="V8" s="274" t="n">
        <v>900</v>
      </c>
      <c r="W8" s="272"/>
      <c r="X8" s="272"/>
      <c r="Y8" s="273"/>
      <c r="Z8" s="268"/>
      <c r="AA8" s="274" t="n">
        <v>1000</v>
      </c>
      <c r="AB8" s="272"/>
      <c r="AC8" s="272"/>
      <c r="AD8" s="273"/>
      <c r="AE8" s="268"/>
      <c r="AF8" s="274" t="n">
        <v>1000</v>
      </c>
      <c r="AG8" s="272"/>
      <c r="AH8" s="272"/>
      <c r="AI8" s="273"/>
      <c r="AJ8" s="268"/>
      <c r="AK8" s="274" t="n">
        <v>1000</v>
      </c>
      <c r="AL8" s="272"/>
      <c r="AM8" s="272"/>
      <c r="AN8" s="273"/>
      <c r="AO8" s="268"/>
      <c r="AP8" s="274" t="n">
        <v>1000</v>
      </c>
      <c r="AQ8" s="272"/>
      <c r="AR8" s="272"/>
      <c r="AS8" s="273"/>
      <c r="AT8" s="268"/>
      <c r="AU8" s="274" t="n">
        <v>1000</v>
      </c>
      <c r="AV8" s="272"/>
      <c r="AW8" s="272"/>
      <c r="AX8" s="273"/>
    </row>
    <row r="9" customFormat="false" ht="12.75" hidden="false" customHeight="false" outlineLevel="0" collapsed="false">
      <c r="A9" s="268" t="s">
        <v>127</v>
      </c>
      <c r="B9" s="275" t="n">
        <v>550</v>
      </c>
      <c r="C9" s="276"/>
      <c r="D9" s="276"/>
      <c r="E9" s="277"/>
      <c r="F9" s="268"/>
      <c r="G9" s="275" t="n">
        <v>575</v>
      </c>
      <c r="H9" s="268"/>
      <c r="I9" s="268"/>
      <c r="J9" s="278"/>
      <c r="K9" s="268"/>
      <c r="L9" s="279" t="n">
        <v>600</v>
      </c>
      <c r="M9" s="268"/>
      <c r="N9" s="268"/>
      <c r="O9" s="278"/>
      <c r="P9" s="268"/>
      <c r="Q9" s="279" t="n">
        <v>625</v>
      </c>
      <c r="R9" s="268"/>
      <c r="S9" s="268"/>
      <c r="T9" s="278"/>
      <c r="U9" s="268"/>
      <c r="V9" s="279" t="n">
        <v>650</v>
      </c>
      <c r="W9" s="268"/>
      <c r="X9" s="268"/>
      <c r="Y9" s="278"/>
      <c r="Z9" s="268"/>
      <c r="AA9" s="279" t="n">
        <v>550</v>
      </c>
      <c r="AB9" s="268"/>
      <c r="AC9" s="268"/>
      <c r="AD9" s="278"/>
      <c r="AE9" s="268"/>
      <c r="AF9" s="279" t="n">
        <v>575</v>
      </c>
      <c r="AG9" s="268"/>
      <c r="AH9" s="268"/>
      <c r="AI9" s="278"/>
      <c r="AJ9" s="268"/>
      <c r="AK9" s="279" t="n">
        <v>600</v>
      </c>
      <c r="AL9" s="268"/>
      <c r="AM9" s="268"/>
      <c r="AN9" s="278"/>
      <c r="AO9" s="268"/>
      <c r="AP9" s="279" t="n">
        <v>625</v>
      </c>
      <c r="AQ9" s="268"/>
      <c r="AR9" s="268"/>
      <c r="AS9" s="278"/>
      <c r="AT9" s="268"/>
      <c r="AU9" s="279" t="n">
        <v>650</v>
      </c>
      <c r="AV9" s="268"/>
      <c r="AW9" s="268"/>
      <c r="AX9" s="278"/>
    </row>
    <row r="10" customFormat="false" ht="38.25" hidden="false" customHeight="false" outlineLevel="0" collapsed="false">
      <c r="A10" s="280"/>
      <c r="B10" s="281" t="s">
        <v>134</v>
      </c>
      <c r="C10" s="281" t="s">
        <v>56</v>
      </c>
      <c r="D10" s="281" t="s">
        <v>135</v>
      </c>
      <c r="E10" s="281" t="s">
        <v>136</v>
      </c>
      <c r="F10" s="280"/>
      <c r="G10" s="282" t="s">
        <v>134</v>
      </c>
      <c r="H10" s="282" t="s">
        <v>56</v>
      </c>
      <c r="I10" s="282" t="s">
        <v>135</v>
      </c>
      <c r="J10" s="282" t="s">
        <v>136</v>
      </c>
      <c r="K10" s="280"/>
      <c r="L10" s="281" t="s">
        <v>134</v>
      </c>
      <c r="M10" s="281" t="s">
        <v>56</v>
      </c>
      <c r="N10" s="281" t="s">
        <v>135</v>
      </c>
      <c r="O10" s="281" t="s">
        <v>136</v>
      </c>
      <c r="P10" s="280"/>
      <c r="Q10" s="281" t="s">
        <v>134</v>
      </c>
      <c r="R10" s="281" t="s">
        <v>56</v>
      </c>
      <c r="S10" s="281" t="s">
        <v>135</v>
      </c>
      <c r="T10" s="281" t="s">
        <v>136</v>
      </c>
      <c r="U10" s="280"/>
      <c r="V10" s="281" t="s">
        <v>134</v>
      </c>
      <c r="W10" s="281" t="s">
        <v>56</v>
      </c>
      <c r="X10" s="281" t="s">
        <v>135</v>
      </c>
      <c r="Y10" s="281" t="s">
        <v>136</v>
      </c>
      <c r="Z10" s="280"/>
      <c r="AA10" s="281" t="s">
        <v>134</v>
      </c>
      <c r="AB10" s="281" t="s">
        <v>56</v>
      </c>
      <c r="AC10" s="281" t="s">
        <v>135</v>
      </c>
      <c r="AD10" s="281" t="s">
        <v>136</v>
      </c>
      <c r="AE10" s="280"/>
      <c r="AF10" s="282" t="s">
        <v>134</v>
      </c>
      <c r="AG10" s="282" t="s">
        <v>56</v>
      </c>
      <c r="AH10" s="282" t="s">
        <v>135</v>
      </c>
      <c r="AI10" s="282" t="s">
        <v>136</v>
      </c>
      <c r="AJ10" s="280"/>
      <c r="AK10" s="281" t="s">
        <v>134</v>
      </c>
      <c r="AL10" s="281" t="s">
        <v>56</v>
      </c>
      <c r="AM10" s="281" t="s">
        <v>135</v>
      </c>
      <c r="AN10" s="281" t="s">
        <v>136</v>
      </c>
      <c r="AO10" s="280"/>
      <c r="AP10" s="281" t="s">
        <v>134</v>
      </c>
      <c r="AQ10" s="281" t="s">
        <v>56</v>
      </c>
      <c r="AR10" s="281" t="s">
        <v>135</v>
      </c>
      <c r="AS10" s="281" t="s">
        <v>136</v>
      </c>
      <c r="AT10" s="280"/>
      <c r="AU10" s="281" t="s">
        <v>134</v>
      </c>
      <c r="AV10" s="281" t="s">
        <v>56</v>
      </c>
      <c r="AW10" s="281" t="s">
        <v>135</v>
      </c>
      <c r="AX10" s="281" t="s">
        <v>136</v>
      </c>
    </row>
    <row r="11" customFormat="false" ht="12.75" hidden="false" customHeight="false" outlineLevel="0" collapsed="false">
      <c r="A11" s="245"/>
      <c r="B11" s="283" t="n">
        <v>1300</v>
      </c>
      <c r="C11" s="284" t="n">
        <v>76</v>
      </c>
      <c r="D11" s="285" t="n">
        <v>3600</v>
      </c>
      <c r="E11" s="286" t="n">
        <v>72</v>
      </c>
      <c r="F11" s="263"/>
      <c r="G11" s="283" t="n">
        <v>1300</v>
      </c>
      <c r="H11" s="284" t="n">
        <v>76</v>
      </c>
      <c r="I11" s="287" t="n">
        <v>3600</v>
      </c>
      <c r="J11" s="286" t="n">
        <v>76</v>
      </c>
      <c r="K11" s="245"/>
      <c r="L11" s="283" t="n">
        <v>1300</v>
      </c>
      <c r="M11" s="284" t="n">
        <v>76</v>
      </c>
      <c r="N11" s="287" t="n">
        <v>3600</v>
      </c>
      <c r="O11" s="286" t="n">
        <v>80</v>
      </c>
      <c r="P11" s="245"/>
      <c r="Q11" s="283" t="n">
        <v>1300</v>
      </c>
      <c r="R11" s="284" t="n">
        <v>76</v>
      </c>
      <c r="S11" s="287" t="n">
        <v>3400</v>
      </c>
      <c r="T11" s="286" t="n">
        <v>80</v>
      </c>
      <c r="U11" s="288"/>
      <c r="V11" s="283" t="n">
        <v>1300</v>
      </c>
      <c r="W11" s="284" t="n">
        <v>76</v>
      </c>
      <c r="X11" s="287" t="n">
        <v>3400</v>
      </c>
      <c r="Y11" s="286" t="n">
        <v>84</v>
      </c>
      <c r="Z11" s="245"/>
      <c r="AA11" s="283" t="n">
        <v>1300</v>
      </c>
      <c r="AB11" s="284" t="n">
        <v>76</v>
      </c>
      <c r="AC11" s="287" t="n">
        <v>4200</v>
      </c>
      <c r="AD11" s="286" t="n">
        <v>81</v>
      </c>
      <c r="AE11" s="245"/>
      <c r="AF11" s="283" t="n">
        <v>1300</v>
      </c>
      <c r="AG11" s="284" t="n">
        <v>76</v>
      </c>
      <c r="AH11" s="287" t="n">
        <v>4200</v>
      </c>
      <c r="AI11" s="286" t="n">
        <v>85</v>
      </c>
      <c r="AJ11" s="245"/>
      <c r="AK11" s="283" t="n">
        <v>1300</v>
      </c>
      <c r="AL11" s="284" t="n">
        <v>76</v>
      </c>
      <c r="AM11" s="287" t="n">
        <v>4200</v>
      </c>
      <c r="AN11" s="286" t="n">
        <v>89</v>
      </c>
      <c r="AO11" s="245"/>
      <c r="AP11" s="283" t="n">
        <v>1300</v>
      </c>
      <c r="AQ11" s="284" t="n">
        <v>76</v>
      </c>
      <c r="AR11" s="287" t="n">
        <v>4000</v>
      </c>
      <c r="AS11" s="286" t="n">
        <v>90</v>
      </c>
      <c r="AT11" s="245"/>
      <c r="AU11" s="283" t="n">
        <v>1300</v>
      </c>
      <c r="AV11" s="284" t="n">
        <v>76</v>
      </c>
      <c r="AW11" s="287" t="n">
        <v>4000</v>
      </c>
      <c r="AX11" s="286" t="n">
        <v>94</v>
      </c>
    </row>
    <row r="12" customFormat="false" ht="12.75" hidden="false" customHeight="false" outlineLevel="0" collapsed="false">
      <c r="A12" s="245"/>
      <c r="B12" s="244" t="n">
        <v>1310</v>
      </c>
      <c r="C12" s="289" t="n">
        <f aca="false">C11+(C$82-C$11)/71</f>
        <v>76.5915492957746</v>
      </c>
      <c r="D12" s="219" t="n">
        <f aca="false">D11+(D$71-D$11)/60</f>
        <v>3620</v>
      </c>
      <c r="E12" s="246" t="n">
        <f aca="false">E11+(E$71-E$11)/60</f>
        <v>71.9666666666667</v>
      </c>
      <c r="F12" s="250"/>
      <c r="G12" s="244" t="n">
        <v>1310</v>
      </c>
      <c r="H12" s="289" t="n">
        <f aca="false">H11+(H$82-H$11)/71</f>
        <v>76.5915492957746</v>
      </c>
      <c r="I12" s="219" t="n">
        <f aca="false">I11+(I$51-I$11)/40</f>
        <v>3625</v>
      </c>
      <c r="J12" s="246" t="n">
        <f aca="false">J11+(J$51-J$11)/40</f>
        <v>75.975</v>
      </c>
      <c r="K12" s="245"/>
      <c r="L12" s="244" t="n">
        <v>1310</v>
      </c>
      <c r="M12" s="289" t="n">
        <f aca="false">M11+(M$83-M$11)/72</f>
        <v>76.5833333333333</v>
      </c>
      <c r="N12" s="219" t="n">
        <f aca="false">N11+(N$31-N$11)/20</f>
        <v>3630</v>
      </c>
      <c r="O12" s="246" t="n">
        <f aca="false">O11+(O$31-O$11)/20</f>
        <v>79.95</v>
      </c>
      <c r="P12" s="245"/>
      <c r="Q12" s="244" t="n">
        <v>1310</v>
      </c>
      <c r="R12" s="219" t="n">
        <f aca="false">R11+(R$82-R$11)/71</f>
        <v>76.5915492957746</v>
      </c>
      <c r="S12" s="219" t="n">
        <f aca="false">S11+(S$61-S$11)/50</f>
        <v>3424</v>
      </c>
      <c r="T12" s="246" t="n">
        <f aca="false">T11+(T$61-T$11)/50</f>
        <v>79.98</v>
      </c>
      <c r="U12" s="288"/>
      <c r="V12" s="244" t="n">
        <v>1310</v>
      </c>
      <c r="W12" s="219" t="n">
        <f aca="false">W11+($W$82-W$11)/71</f>
        <v>76.5915492957746</v>
      </c>
      <c r="X12" s="219" t="n">
        <f aca="false">X11+(X$31-X$11)/20</f>
        <v>3430</v>
      </c>
      <c r="Y12" s="246" t="n">
        <f aca="false">Y11+(Y$31-Y$11)/20</f>
        <v>83.95</v>
      </c>
      <c r="Z12" s="245"/>
      <c r="AA12" s="244" t="n">
        <v>1310</v>
      </c>
      <c r="AB12" s="219" t="n">
        <f aca="false">AB11+($AB$82-$AB$11)/71</f>
        <v>76.5915492957746</v>
      </c>
      <c r="AC12" s="219" t="n">
        <f aca="false">AC11+(AC$61-AC$11)/50</f>
        <v>4222</v>
      </c>
      <c r="AD12" s="246" t="n">
        <f aca="false">AD11+(AD$61-AD$11)/50</f>
        <v>80.96</v>
      </c>
      <c r="AE12" s="245"/>
      <c r="AF12" s="244" t="n">
        <v>1310</v>
      </c>
      <c r="AG12" s="219" t="n">
        <f aca="false">AG11+($AG$82-$AG$11)/71</f>
        <v>76.5915492957746</v>
      </c>
      <c r="AH12" s="219" t="n">
        <f aca="false">AH11+(AH$41-AH$11)/30</f>
        <v>4226.66666666667</v>
      </c>
      <c r="AI12" s="246" t="n">
        <f aca="false">AI11+(AI$41-AI$11)/30</f>
        <v>84.9666666666667</v>
      </c>
      <c r="AJ12" s="245"/>
      <c r="AK12" s="244" t="n">
        <v>1310</v>
      </c>
      <c r="AL12" s="219" t="n">
        <f aca="false">AL11+(AL$83-AL$11)/72</f>
        <v>76.5833333333333</v>
      </c>
      <c r="AM12" s="219" t="n">
        <f aca="false">AM11+(AM$21-AM$11)/10</f>
        <v>4230</v>
      </c>
      <c r="AN12" s="246" t="n">
        <f aca="false">AN11+(AN$21-AN$11)/10</f>
        <v>88.9</v>
      </c>
      <c r="AO12" s="245"/>
      <c r="AP12" s="244" t="n">
        <v>1310</v>
      </c>
      <c r="AQ12" s="219" t="n">
        <f aca="false">AQ11+(AQ$82-AQ$11)/71</f>
        <v>76.5915492957746</v>
      </c>
      <c r="AR12" s="219" t="n">
        <f aca="false">AR11+(AR$41-AR$11)/30</f>
        <v>4026.66666666667</v>
      </c>
      <c r="AS12" s="246" t="n">
        <f aca="false">AS11+(AS$41-AS$11)/30</f>
        <v>89.9666666666667</v>
      </c>
      <c r="AT12" s="245"/>
      <c r="AU12" s="244" t="n">
        <v>1310</v>
      </c>
      <c r="AV12" s="289" t="n">
        <f aca="false">AV11+(AV$83-AV$11)/72</f>
        <v>76.5833333333333</v>
      </c>
      <c r="AW12" s="219" t="n">
        <f aca="false">AW11+(AW$21-AW$11)/10</f>
        <v>4030</v>
      </c>
      <c r="AX12" s="246" t="n">
        <f aca="false">AX11+(AX$21-AX$11)/10</f>
        <v>93.9</v>
      </c>
    </row>
    <row r="13" customFormat="false" ht="12.75" hidden="false" customHeight="false" outlineLevel="0" collapsed="false">
      <c r="A13" s="245"/>
      <c r="B13" s="244" t="n">
        <v>1320</v>
      </c>
      <c r="C13" s="289" t="n">
        <f aca="false">C12+(C$82-C$11)/71</f>
        <v>77.1830985915493</v>
      </c>
      <c r="D13" s="219" t="n">
        <f aca="false">D12+(D$71-D$11)/60</f>
        <v>3640</v>
      </c>
      <c r="E13" s="246" t="n">
        <f aca="false">E12+(E$71-E$11)/60</f>
        <v>71.9333333333333</v>
      </c>
      <c r="F13" s="250"/>
      <c r="G13" s="244" t="n">
        <v>1320</v>
      </c>
      <c r="H13" s="289" t="n">
        <f aca="false">H12+(H$82-H$11)/71</f>
        <v>77.1830985915493</v>
      </c>
      <c r="I13" s="219" t="n">
        <f aca="false">I12+(I$51-I$11)/40</f>
        <v>3650</v>
      </c>
      <c r="J13" s="246" t="n">
        <f aca="false">J12+(J$51-J$11)/40</f>
        <v>75.95</v>
      </c>
      <c r="K13" s="245"/>
      <c r="L13" s="244" t="n">
        <v>1320</v>
      </c>
      <c r="M13" s="289" t="n">
        <f aca="false">M12+(M$83-M$11)/72</f>
        <v>77.1666666666667</v>
      </c>
      <c r="N13" s="219" t="n">
        <f aca="false">N12+(N$31-N$11)/20</f>
        <v>3660</v>
      </c>
      <c r="O13" s="246" t="n">
        <f aca="false">O12+(O$31-O$11)/20</f>
        <v>79.9</v>
      </c>
      <c r="P13" s="245"/>
      <c r="Q13" s="244" t="n">
        <v>1320</v>
      </c>
      <c r="R13" s="219" t="n">
        <f aca="false">R12+(R$82-R$11)/71</f>
        <v>77.1830985915493</v>
      </c>
      <c r="S13" s="219" t="n">
        <f aca="false">S12+(S$61-S$11)/50</f>
        <v>3448</v>
      </c>
      <c r="T13" s="246" t="n">
        <f aca="false">T12+(T$61-T$11)/50</f>
        <v>79.96</v>
      </c>
      <c r="U13" s="288"/>
      <c r="V13" s="244" t="n">
        <v>1320</v>
      </c>
      <c r="W13" s="219" t="n">
        <f aca="false">W12+($W$82-W$11)/71</f>
        <v>77.1830985915493</v>
      </c>
      <c r="X13" s="219" t="n">
        <f aca="false">X12+(X$31-X$11)/20</f>
        <v>3460</v>
      </c>
      <c r="Y13" s="246" t="n">
        <f aca="false">Y12+(Y$31-Y$11)/20</f>
        <v>83.9</v>
      </c>
      <c r="Z13" s="245"/>
      <c r="AA13" s="244" t="n">
        <v>1320</v>
      </c>
      <c r="AB13" s="219" t="n">
        <f aca="false">AB12+($AB$82-$AB$11)/71</f>
        <v>77.1830985915493</v>
      </c>
      <c r="AC13" s="219" t="n">
        <f aca="false">AC12+(AC$61-AC$11)/50</f>
        <v>4244</v>
      </c>
      <c r="AD13" s="246" t="n">
        <f aca="false">AD12+(AD$61-AD$11)/50</f>
        <v>80.92</v>
      </c>
      <c r="AE13" s="245"/>
      <c r="AF13" s="244" t="n">
        <v>1320</v>
      </c>
      <c r="AG13" s="219" t="n">
        <f aca="false">AG12+($AG$82-$AG$11)/71</f>
        <v>77.1830985915493</v>
      </c>
      <c r="AH13" s="219" t="n">
        <f aca="false">AH12+(AH$41-AH$11)/30</f>
        <v>4253.33333333333</v>
      </c>
      <c r="AI13" s="246" t="n">
        <f aca="false">AI12+(AI$41-AI$11)/30</f>
        <v>84.9333333333333</v>
      </c>
      <c r="AJ13" s="245"/>
      <c r="AK13" s="244" t="n">
        <v>1320</v>
      </c>
      <c r="AL13" s="219" t="n">
        <f aca="false">AL12+(AL$83-AL$11)/72</f>
        <v>77.1666666666667</v>
      </c>
      <c r="AM13" s="219" t="n">
        <f aca="false">AM12+(AM$21-AM$11)/10</f>
        <v>4260</v>
      </c>
      <c r="AN13" s="246" t="n">
        <f aca="false">AN12+(AN$21-AN$11)/10</f>
        <v>88.8</v>
      </c>
      <c r="AO13" s="245"/>
      <c r="AP13" s="244" t="n">
        <v>1320</v>
      </c>
      <c r="AQ13" s="219" t="n">
        <f aca="false">AQ12+(AQ$82-AQ$11)/71</f>
        <v>77.1830985915493</v>
      </c>
      <c r="AR13" s="219" t="n">
        <f aca="false">AR12+(AR$41-AR$11)/30</f>
        <v>4053.33333333333</v>
      </c>
      <c r="AS13" s="246" t="n">
        <f aca="false">AS12+(AS$41-AS$11)/30</f>
        <v>89.9333333333333</v>
      </c>
      <c r="AT13" s="245"/>
      <c r="AU13" s="244" t="n">
        <v>1320</v>
      </c>
      <c r="AV13" s="289" t="n">
        <f aca="false">AV12+(AV$83-AV$11)/72</f>
        <v>77.1666666666667</v>
      </c>
      <c r="AW13" s="219" t="n">
        <f aca="false">AW12+(AW$21-AW$11)/10</f>
        <v>4060</v>
      </c>
      <c r="AX13" s="246" t="n">
        <f aca="false">AX12+(AX$21-AX$11)/10</f>
        <v>93.8</v>
      </c>
    </row>
    <row r="14" customFormat="false" ht="12.75" hidden="false" customHeight="false" outlineLevel="0" collapsed="false">
      <c r="A14" s="245"/>
      <c r="B14" s="244" t="n">
        <v>1330</v>
      </c>
      <c r="C14" s="289" t="n">
        <f aca="false">C13+(C$82-C$11)/71</f>
        <v>77.7746478873239</v>
      </c>
      <c r="D14" s="219" t="n">
        <f aca="false">D13+(D$71-D$11)/60</f>
        <v>3660</v>
      </c>
      <c r="E14" s="246" t="n">
        <f aca="false">E13+(E$71-E$11)/60</f>
        <v>71.9</v>
      </c>
      <c r="F14" s="250"/>
      <c r="G14" s="244" t="n">
        <v>1330</v>
      </c>
      <c r="H14" s="289" t="n">
        <f aca="false">H13+(H$82-H$11)/71</f>
        <v>77.7746478873239</v>
      </c>
      <c r="I14" s="219" t="n">
        <f aca="false">I13+(I$51-I$11)/40</f>
        <v>3675</v>
      </c>
      <c r="J14" s="246" t="n">
        <f aca="false">J13+(J$51-J$11)/40</f>
        <v>75.925</v>
      </c>
      <c r="K14" s="245"/>
      <c r="L14" s="244" t="n">
        <v>1330</v>
      </c>
      <c r="M14" s="289" t="n">
        <f aca="false">M13+(M$83-M$11)/72</f>
        <v>77.75</v>
      </c>
      <c r="N14" s="219" t="n">
        <f aca="false">N13+(N$31-N$11)/20</f>
        <v>3690</v>
      </c>
      <c r="O14" s="246" t="n">
        <f aca="false">O13+(O$31-O$11)/20</f>
        <v>79.85</v>
      </c>
      <c r="P14" s="245"/>
      <c r="Q14" s="244" t="n">
        <v>1330</v>
      </c>
      <c r="R14" s="219" t="n">
        <f aca="false">R13+(R$82-R$11)/71</f>
        <v>77.7746478873239</v>
      </c>
      <c r="S14" s="219" t="n">
        <f aca="false">S13+(S$61-S$11)/50</f>
        <v>3472</v>
      </c>
      <c r="T14" s="246" t="n">
        <f aca="false">T13+(T$61-T$11)/50</f>
        <v>79.94</v>
      </c>
      <c r="U14" s="288"/>
      <c r="V14" s="244" t="n">
        <v>1330</v>
      </c>
      <c r="W14" s="219" t="n">
        <f aca="false">W13+($W$82-W$11)/71</f>
        <v>77.7746478873239</v>
      </c>
      <c r="X14" s="219" t="n">
        <f aca="false">X13+(X$31-X$11)/20</f>
        <v>3490</v>
      </c>
      <c r="Y14" s="246" t="n">
        <f aca="false">Y13+(Y$31-Y$11)/20</f>
        <v>83.85</v>
      </c>
      <c r="Z14" s="245"/>
      <c r="AA14" s="244" t="n">
        <v>1330</v>
      </c>
      <c r="AB14" s="219" t="n">
        <f aca="false">AB13+($AB$82-$AB$11)/71</f>
        <v>77.7746478873239</v>
      </c>
      <c r="AC14" s="219" t="n">
        <f aca="false">AC13+(AC$61-AC$11)/50</f>
        <v>4266</v>
      </c>
      <c r="AD14" s="246" t="n">
        <f aca="false">AD13+(AD$61-AD$11)/50</f>
        <v>80.88</v>
      </c>
      <c r="AE14" s="245"/>
      <c r="AF14" s="244" t="n">
        <v>1330</v>
      </c>
      <c r="AG14" s="219" t="n">
        <f aca="false">AG13+($AG$82-$AG$11)/71</f>
        <v>77.7746478873239</v>
      </c>
      <c r="AH14" s="219" t="n">
        <f aca="false">AH13+(AH$41-AH$11)/30</f>
        <v>4280</v>
      </c>
      <c r="AI14" s="246" t="n">
        <f aca="false">AI13+(AI$41-AI$11)/30</f>
        <v>84.9</v>
      </c>
      <c r="AJ14" s="245"/>
      <c r="AK14" s="244" t="n">
        <v>1330</v>
      </c>
      <c r="AL14" s="219" t="n">
        <f aca="false">AL13+(AL$83-AL$11)/72</f>
        <v>77.75</v>
      </c>
      <c r="AM14" s="219" t="n">
        <f aca="false">AM13+(AM$21-AM$11)/10</f>
        <v>4290</v>
      </c>
      <c r="AN14" s="246" t="n">
        <f aca="false">AN13+(AN$21-AN$11)/10</f>
        <v>88.7</v>
      </c>
      <c r="AO14" s="245"/>
      <c r="AP14" s="244" t="n">
        <v>1330</v>
      </c>
      <c r="AQ14" s="219" t="n">
        <f aca="false">AQ13+(AQ$82-AQ$11)/71</f>
        <v>77.7746478873239</v>
      </c>
      <c r="AR14" s="219" t="n">
        <f aca="false">AR13+(AR$41-AR$11)/30</f>
        <v>4080</v>
      </c>
      <c r="AS14" s="246" t="n">
        <f aca="false">AS13+(AS$41-AS$11)/30</f>
        <v>89.9</v>
      </c>
      <c r="AT14" s="245"/>
      <c r="AU14" s="244" t="n">
        <v>1330</v>
      </c>
      <c r="AV14" s="289" t="n">
        <f aca="false">AV13+(AV$83-AV$11)/72</f>
        <v>77.75</v>
      </c>
      <c r="AW14" s="219" t="n">
        <f aca="false">AW13+(AW$21-AW$11)/10</f>
        <v>4090</v>
      </c>
      <c r="AX14" s="246" t="n">
        <f aca="false">AX13+(AX$21-AX$11)/10</f>
        <v>93.7</v>
      </c>
    </row>
    <row r="15" customFormat="false" ht="12.75" hidden="false" customHeight="false" outlineLevel="0" collapsed="false">
      <c r="A15" s="245"/>
      <c r="B15" s="244" t="n">
        <v>1340</v>
      </c>
      <c r="C15" s="289" t="n">
        <f aca="false">C14+(C$82-C$11)/71</f>
        <v>78.3661971830986</v>
      </c>
      <c r="D15" s="219" t="n">
        <f aca="false">D14+(D$71-D$11)/60</f>
        <v>3680</v>
      </c>
      <c r="E15" s="246" t="n">
        <f aca="false">E14+(E$71-E$11)/60</f>
        <v>71.8666666666667</v>
      </c>
      <c r="F15" s="250"/>
      <c r="G15" s="244" t="n">
        <v>1340</v>
      </c>
      <c r="H15" s="289" t="n">
        <f aca="false">H14+(H$82-H$11)/71</f>
        <v>78.3661971830986</v>
      </c>
      <c r="I15" s="219" t="n">
        <f aca="false">I14+(I$51-I$11)/40</f>
        <v>3700</v>
      </c>
      <c r="J15" s="246" t="n">
        <f aca="false">J14+(J$51-J$11)/40</f>
        <v>75.9</v>
      </c>
      <c r="K15" s="245"/>
      <c r="L15" s="244" t="n">
        <v>1340</v>
      </c>
      <c r="M15" s="289" t="n">
        <f aca="false">M14+(M$83-M$11)/72</f>
        <v>78.3333333333333</v>
      </c>
      <c r="N15" s="219" t="n">
        <f aca="false">N14+(N$31-N$11)/20</f>
        <v>3720</v>
      </c>
      <c r="O15" s="246" t="n">
        <f aca="false">O14+(O$31-O$11)/20</f>
        <v>79.8</v>
      </c>
      <c r="P15" s="245"/>
      <c r="Q15" s="244" t="n">
        <v>1340</v>
      </c>
      <c r="R15" s="219" t="n">
        <f aca="false">R14+(R$82-R$11)/71</f>
        <v>78.3661971830986</v>
      </c>
      <c r="S15" s="219" t="n">
        <f aca="false">S14+(S$61-S$11)/50</f>
        <v>3496</v>
      </c>
      <c r="T15" s="246" t="n">
        <f aca="false">T14+(T$61-T$11)/50</f>
        <v>79.92</v>
      </c>
      <c r="U15" s="245"/>
      <c r="V15" s="244" t="n">
        <v>1340</v>
      </c>
      <c r="W15" s="219" t="n">
        <f aca="false">W14+($W$82-W$11)/71</f>
        <v>78.3661971830986</v>
      </c>
      <c r="X15" s="219" t="n">
        <f aca="false">X14+(X$31-X$11)/20</f>
        <v>3520</v>
      </c>
      <c r="Y15" s="246" t="n">
        <f aca="false">Y14+(Y$31-Y$11)/20</f>
        <v>83.8</v>
      </c>
      <c r="Z15" s="245"/>
      <c r="AA15" s="244" t="n">
        <v>1340</v>
      </c>
      <c r="AB15" s="219" t="n">
        <f aca="false">AB14+($AB$82-$AB$11)/71</f>
        <v>78.3661971830986</v>
      </c>
      <c r="AC15" s="219" t="n">
        <f aca="false">AC14+(AC$61-AC$11)/50</f>
        <v>4288</v>
      </c>
      <c r="AD15" s="246" t="n">
        <f aca="false">AD14+(AD$61-AD$11)/50</f>
        <v>80.84</v>
      </c>
      <c r="AE15" s="245"/>
      <c r="AF15" s="244" t="n">
        <v>1340</v>
      </c>
      <c r="AG15" s="219" t="n">
        <f aca="false">AG14+($AG$82-$AG$11)/71</f>
        <v>78.3661971830986</v>
      </c>
      <c r="AH15" s="219" t="n">
        <f aca="false">AH14+(AH$41-AH$11)/30</f>
        <v>4306.66666666667</v>
      </c>
      <c r="AI15" s="246" t="n">
        <f aca="false">AI14+(AI$41-AI$11)/30</f>
        <v>84.8666666666667</v>
      </c>
      <c r="AJ15" s="245"/>
      <c r="AK15" s="244" t="n">
        <v>1340</v>
      </c>
      <c r="AL15" s="219" t="n">
        <f aca="false">AL14+(AL$83-AL$11)/72</f>
        <v>78.3333333333333</v>
      </c>
      <c r="AM15" s="219" t="n">
        <f aca="false">AM14+(AM$21-AM$11)/10</f>
        <v>4320</v>
      </c>
      <c r="AN15" s="246" t="n">
        <f aca="false">AN14+(AN$21-AN$11)/10</f>
        <v>88.6</v>
      </c>
      <c r="AO15" s="245"/>
      <c r="AP15" s="244" t="n">
        <v>1340</v>
      </c>
      <c r="AQ15" s="219" t="n">
        <f aca="false">AQ14+(AQ$82-AQ$11)/71</f>
        <v>78.3661971830986</v>
      </c>
      <c r="AR15" s="219" t="n">
        <f aca="false">AR14+(AR$41-AR$11)/30</f>
        <v>4106.66666666667</v>
      </c>
      <c r="AS15" s="246" t="n">
        <f aca="false">AS14+(AS$41-AS$11)/30</f>
        <v>89.8666666666667</v>
      </c>
      <c r="AT15" s="245"/>
      <c r="AU15" s="244" t="n">
        <v>1340</v>
      </c>
      <c r="AV15" s="289" t="n">
        <f aca="false">AV14+(AV$83-AV$11)/72</f>
        <v>78.3333333333333</v>
      </c>
      <c r="AW15" s="219" t="n">
        <f aca="false">AW14+(AW$21-AW$11)/10</f>
        <v>4120</v>
      </c>
      <c r="AX15" s="246" t="n">
        <f aca="false">AX14+(AX$21-AX$11)/10</f>
        <v>93.6</v>
      </c>
    </row>
    <row r="16" customFormat="false" ht="12.75" hidden="false" customHeight="false" outlineLevel="0" collapsed="false">
      <c r="A16" s="245"/>
      <c r="B16" s="244" t="n">
        <v>1350</v>
      </c>
      <c r="C16" s="289" t="n">
        <f aca="false">C15+(C$82-C$11)/71</f>
        <v>78.9577464788732</v>
      </c>
      <c r="D16" s="219" t="n">
        <f aca="false">D15+(D$71-D$11)/60</f>
        <v>3700</v>
      </c>
      <c r="E16" s="246" t="n">
        <f aca="false">E15+(E$71-E$11)/60</f>
        <v>71.8333333333333</v>
      </c>
      <c r="F16" s="250"/>
      <c r="G16" s="244" t="n">
        <v>1350</v>
      </c>
      <c r="H16" s="289" t="n">
        <f aca="false">H15+(H$82-H$11)/71</f>
        <v>78.9577464788732</v>
      </c>
      <c r="I16" s="219" t="n">
        <f aca="false">I15+(I$51-I$11)/40</f>
        <v>3725</v>
      </c>
      <c r="J16" s="246" t="n">
        <f aca="false">J15+(J$51-J$11)/40</f>
        <v>75.875</v>
      </c>
      <c r="K16" s="245"/>
      <c r="L16" s="244" t="n">
        <v>1350</v>
      </c>
      <c r="M16" s="289" t="n">
        <f aca="false">M15+(M$83-M$11)/72</f>
        <v>78.9166666666666</v>
      </c>
      <c r="N16" s="219" t="n">
        <f aca="false">N15+(N$31-N$11)/20</f>
        <v>3750</v>
      </c>
      <c r="O16" s="246" t="n">
        <f aca="false">O15+(O$31-O$11)/20</f>
        <v>79.75</v>
      </c>
      <c r="P16" s="245"/>
      <c r="Q16" s="244" t="n">
        <v>1350</v>
      </c>
      <c r="R16" s="219" t="n">
        <f aca="false">R15+(R$82-R$11)/71</f>
        <v>78.9577464788732</v>
      </c>
      <c r="S16" s="219" t="n">
        <f aca="false">S15+(S$61-S$11)/50</f>
        <v>3520</v>
      </c>
      <c r="T16" s="246" t="n">
        <f aca="false">T15+(T$61-T$11)/50</f>
        <v>79.9</v>
      </c>
      <c r="U16" s="245"/>
      <c r="V16" s="244" t="n">
        <v>1350</v>
      </c>
      <c r="W16" s="219" t="n">
        <f aca="false">W15+($W$82-W$11)/71</f>
        <v>78.9577464788732</v>
      </c>
      <c r="X16" s="219" t="n">
        <f aca="false">X15+(X$31-X$11)/20</f>
        <v>3550</v>
      </c>
      <c r="Y16" s="246" t="n">
        <f aca="false">Y15+(Y$31-Y$11)/20</f>
        <v>83.75</v>
      </c>
      <c r="Z16" s="245"/>
      <c r="AA16" s="244" t="n">
        <v>1350</v>
      </c>
      <c r="AB16" s="219" t="n">
        <f aca="false">AB15+($AB$82-$AB$11)/71</f>
        <v>78.9577464788732</v>
      </c>
      <c r="AC16" s="219" t="n">
        <f aca="false">AC15+(AC$61-AC$11)/50</f>
        <v>4310</v>
      </c>
      <c r="AD16" s="246" t="n">
        <f aca="false">AD15+(AD$61-AD$11)/50</f>
        <v>80.8</v>
      </c>
      <c r="AE16" s="245"/>
      <c r="AF16" s="244" t="n">
        <v>1350</v>
      </c>
      <c r="AG16" s="219" t="n">
        <f aca="false">AG15+($AG$82-$AG$11)/71</f>
        <v>78.9577464788732</v>
      </c>
      <c r="AH16" s="219" t="n">
        <f aca="false">AH15+(AH$41-AH$11)/30</f>
        <v>4333.33333333334</v>
      </c>
      <c r="AI16" s="246" t="n">
        <f aca="false">AI15+(AI$41-AI$11)/30</f>
        <v>84.8333333333333</v>
      </c>
      <c r="AJ16" s="245"/>
      <c r="AK16" s="244" t="n">
        <v>1350</v>
      </c>
      <c r="AL16" s="219" t="n">
        <f aca="false">AL15+(AL$83-AL$11)/72</f>
        <v>78.9166666666666</v>
      </c>
      <c r="AM16" s="219" t="n">
        <f aca="false">AM15+(AM$21-AM$11)/10</f>
        <v>4350</v>
      </c>
      <c r="AN16" s="246" t="n">
        <f aca="false">AN15+(AN$21-AN$11)/10</f>
        <v>88.5</v>
      </c>
      <c r="AO16" s="245"/>
      <c r="AP16" s="244" t="n">
        <v>1350</v>
      </c>
      <c r="AQ16" s="219" t="n">
        <f aca="false">AQ15+(AQ$82-AQ$11)/71</f>
        <v>78.9577464788732</v>
      </c>
      <c r="AR16" s="219" t="n">
        <f aca="false">AR15+(AR$41-AR$11)/30</f>
        <v>4133.33333333333</v>
      </c>
      <c r="AS16" s="246" t="n">
        <f aca="false">AS15+(AS$41-AS$11)/30</f>
        <v>89.8333333333333</v>
      </c>
      <c r="AT16" s="245"/>
      <c r="AU16" s="244" t="n">
        <v>1350</v>
      </c>
      <c r="AV16" s="289" t="n">
        <f aca="false">AV15+(AV$83-AV$11)/72</f>
        <v>78.9166666666666</v>
      </c>
      <c r="AW16" s="219" t="n">
        <f aca="false">AW15+(AW$21-AW$11)/10</f>
        <v>4150</v>
      </c>
      <c r="AX16" s="246" t="n">
        <f aca="false">AX15+(AX$21-AX$11)/10</f>
        <v>93.5</v>
      </c>
    </row>
    <row r="17" customFormat="false" ht="12.75" hidden="false" customHeight="false" outlineLevel="0" collapsed="false">
      <c r="A17" s="245"/>
      <c r="B17" s="244" t="n">
        <v>1360</v>
      </c>
      <c r="C17" s="289" t="n">
        <f aca="false">C16+(C$82-C$11)/71</f>
        <v>79.5492957746479</v>
      </c>
      <c r="D17" s="219" t="n">
        <f aca="false">D16+(D$71-D$11)/60</f>
        <v>3720</v>
      </c>
      <c r="E17" s="246" t="n">
        <f aca="false">E16+(E$71-E$11)/60</f>
        <v>71.8</v>
      </c>
      <c r="F17" s="250"/>
      <c r="G17" s="244" t="n">
        <v>1360</v>
      </c>
      <c r="H17" s="289" t="n">
        <f aca="false">H16+(H$82-H$11)/71</f>
        <v>79.5492957746479</v>
      </c>
      <c r="I17" s="219" t="n">
        <f aca="false">I16+(I$51-I$11)/40</f>
        <v>3750</v>
      </c>
      <c r="J17" s="246" t="n">
        <f aca="false">J16+(J$51-J$11)/40</f>
        <v>75.85</v>
      </c>
      <c r="K17" s="245"/>
      <c r="L17" s="244" t="n">
        <v>1360</v>
      </c>
      <c r="M17" s="289" t="n">
        <f aca="false">M16+(M$83-M$11)/72</f>
        <v>79.5</v>
      </c>
      <c r="N17" s="219" t="n">
        <f aca="false">N16+(N$31-N$11)/20</f>
        <v>3780</v>
      </c>
      <c r="O17" s="246" t="n">
        <f aca="false">O16+(O$31-O$11)/20</f>
        <v>79.7</v>
      </c>
      <c r="P17" s="245"/>
      <c r="Q17" s="244" t="n">
        <v>1360</v>
      </c>
      <c r="R17" s="219" t="n">
        <f aca="false">R16+(R$82-R$11)/71</f>
        <v>79.5492957746479</v>
      </c>
      <c r="S17" s="219" t="n">
        <f aca="false">S16+(S$61-S$11)/50</f>
        <v>3544</v>
      </c>
      <c r="T17" s="246" t="n">
        <f aca="false">T16+(T$61-T$11)/50</f>
        <v>79.88</v>
      </c>
      <c r="U17" s="245"/>
      <c r="V17" s="244" t="n">
        <v>1360</v>
      </c>
      <c r="W17" s="219" t="n">
        <f aca="false">W16+($W$82-W$11)/71</f>
        <v>79.5492957746479</v>
      </c>
      <c r="X17" s="219" t="n">
        <f aca="false">X16+(X$31-X$11)/20</f>
        <v>3580</v>
      </c>
      <c r="Y17" s="246" t="n">
        <f aca="false">Y16+(Y$31-Y$11)/20</f>
        <v>83.7</v>
      </c>
      <c r="Z17" s="245"/>
      <c r="AA17" s="244" t="n">
        <v>1360</v>
      </c>
      <c r="AB17" s="219" t="n">
        <f aca="false">AB16+($AB$82-$AB$11)/71</f>
        <v>79.5492957746479</v>
      </c>
      <c r="AC17" s="219" t="n">
        <f aca="false">AC16+(AC$61-AC$11)/50</f>
        <v>4332</v>
      </c>
      <c r="AD17" s="246" t="n">
        <f aca="false">AD16+(AD$61-AD$11)/50</f>
        <v>80.76</v>
      </c>
      <c r="AE17" s="245"/>
      <c r="AF17" s="244" t="n">
        <v>1360</v>
      </c>
      <c r="AG17" s="219" t="n">
        <f aca="false">AG16+($AG$82-$AG$11)/71</f>
        <v>79.5492957746479</v>
      </c>
      <c r="AH17" s="219" t="n">
        <f aca="false">AH16+(AH$41-AH$11)/30</f>
        <v>4360</v>
      </c>
      <c r="AI17" s="246" t="n">
        <f aca="false">AI16+(AI$41-AI$11)/30</f>
        <v>84.8</v>
      </c>
      <c r="AJ17" s="245"/>
      <c r="AK17" s="244" t="n">
        <v>1360</v>
      </c>
      <c r="AL17" s="219" t="n">
        <f aca="false">AL16+(AL$83-AL$11)/72</f>
        <v>79.5</v>
      </c>
      <c r="AM17" s="219" t="n">
        <f aca="false">AM16+(AM$21-AM$11)/10</f>
        <v>4380</v>
      </c>
      <c r="AN17" s="246" t="n">
        <f aca="false">AN16+(AN$21-AN$11)/10</f>
        <v>88.4</v>
      </c>
      <c r="AO17" s="245"/>
      <c r="AP17" s="244" t="n">
        <v>1360</v>
      </c>
      <c r="AQ17" s="219" t="n">
        <f aca="false">AQ16+(AQ$82-AQ$11)/71</f>
        <v>79.5492957746479</v>
      </c>
      <c r="AR17" s="219" t="n">
        <f aca="false">AR16+(AR$41-AR$11)/30</f>
        <v>4160</v>
      </c>
      <c r="AS17" s="246" t="n">
        <f aca="false">AS16+(AS$41-AS$11)/30</f>
        <v>89.8</v>
      </c>
      <c r="AT17" s="245"/>
      <c r="AU17" s="244" t="n">
        <v>1360</v>
      </c>
      <c r="AV17" s="289" t="n">
        <f aca="false">AV16+(AV$83-AV$11)/72</f>
        <v>79.5</v>
      </c>
      <c r="AW17" s="219" t="n">
        <f aca="false">AW16+(AW$21-AW$11)/10</f>
        <v>4180</v>
      </c>
      <c r="AX17" s="246" t="n">
        <f aca="false">AX16+(AX$21-AX$11)/10</f>
        <v>93.4</v>
      </c>
    </row>
    <row r="18" customFormat="false" ht="12.75" hidden="false" customHeight="false" outlineLevel="0" collapsed="false">
      <c r="A18" s="245"/>
      <c r="B18" s="244" t="n">
        <v>1370</v>
      </c>
      <c r="C18" s="289" t="n">
        <f aca="false">C17+(C$82-C$11)/71</f>
        <v>80.1408450704225</v>
      </c>
      <c r="D18" s="219" t="n">
        <f aca="false">D17+(D$71-D$11)/60</f>
        <v>3740</v>
      </c>
      <c r="E18" s="246" t="n">
        <f aca="false">E17+(E$71-E$11)/60</f>
        <v>71.7666666666667</v>
      </c>
      <c r="F18" s="250"/>
      <c r="G18" s="244" t="n">
        <v>1370</v>
      </c>
      <c r="H18" s="289" t="n">
        <f aca="false">H17+(H$82-H$11)/71</f>
        <v>80.1408450704225</v>
      </c>
      <c r="I18" s="219" t="n">
        <f aca="false">I17+(I$51-I$11)/40</f>
        <v>3775</v>
      </c>
      <c r="J18" s="246" t="n">
        <f aca="false">J17+(J$51-J$11)/40</f>
        <v>75.825</v>
      </c>
      <c r="K18" s="245"/>
      <c r="L18" s="244" t="n">
        <v>1370</v>
      </c>
      <c r="M18" s="289" t="n">
        <f aca="false">M17+(M$83-M$11)/72</f>
        <v>80.0833333333333</v>
      </c>
      <c r="N18" s="219" t="n">
        <f aca="false">N17+(N$31-N$11)/20</f>
        <v>3810</v>
      </c>
      <c r="O18" s="246" t="n">
        <f aca="false">O17+(O$31-O$11)/20</f>
        <v>79.65</v>
      </c>
      <c r="P18" s="245"/>
      <c r="Q18" s="244" t="n">
        <v>1370</v>
      </c>
      <c r="R18" s="219" t="n">
        <f aca="false">R17+(R$82-R$11)/71</f>
        <v>80.1408450704225</v>
      </c>
      <c r="S18" s="219" t="n">
        <f aca="false">S17+(S$61-S$11)/50</f>
        <v>3568</v>
      </c>
      <c r="T18" s="246" t="n">
        <f aca="false">T17+(T$61-T$11)/50</f>
        <v>79.86</v>
      </c>
      <c r="U18" s="245"/>
      <c r="V18" s="244" t="n">
        <v>1370</v>
      </c>
      <c r="W18" s="219" t="n">
        <f aca="false">W17+($W$82-W$11)/71</f>
        <v>80.1408450704225</v>
      </c>
      <c r="X18" s="219" t="n">
        <f aca="false">X17+(X$31-X$11)/20</f>
        <v>3610</v>
      </c>
      <c r="Y18" s="246" t="n">
        <f aca="false">Y17+(Y$31-Y$11)/20</f>
        <v>83.65</v>
      </c>
      <c r="Z18" s="245"/>
      <c r="AA18" s="244" t="n">
        <v>1370</v>
      </c>
      <c r="AB18" s="219" t="n">
        <f aca="false">AB17+($AB$82-$AB$11)/71</f>
        <v>80.1408450704225</v>
      </c>
      <c r="AC18" s="219" t="n">
        <f aca="false">AC17+(AC$61-AC$11)/50</f>
        <v>4354</v>
      </c>
      <c r="AD18" s="246" t="n">
        <f aca="false">AD17+(AD$61-AD$11)/50</f>
        <v>80.72</v>
      </c>
      <c r="AE18" s="245"/>
      <c r="AF18" s="244" t="n">
        <v>1370</v>
      </c>
      <c r="AG18" s="219" t="n">
        <f aca="false">AG17+($AG$82-$AG$11)/71</f>
        <v>80.1408450704225</v>
      </c>
      <c r="AH18" s="219" t="n">
        <f aca="false">AH17+(AH$41-AH$11)/30</f>
        <v>4386.66666666667</v>
      </c>
      <c r="AI18" s="246" t="n">
        <f aca="false">AI17+(AI$41-AI$11)/30</f>
        <v>84.7666666666667</v>
      </c>
      <c r="AJ18" s="245"/>
      <c r="AK18" s="244" t="n">
        <v>1370</v>
      </c>
      <c r="AL18" s="219" t="n">
        <f aca="false">AL17+(AL$83-AL$11)/72</f>
        <v>80.0833333333333</v>
      </c>
      <c r="AM18" s="219" t="n">
        <f aca="false">AM17+(AM$21-AM$11)/10</f>
        <v>4410</v>
      </c>
      <c r="AN18" s="246" t="n">
        <f aca="false">AN17+(AN$21-AN$11)/10</f>
        <v>88.3</v>
      </c>
      <c r="AO18" s="245"/>
      <c r="AP18" s="244" t="n">
        <v>1370</v>
      </c>
      <c r="AQ18" s="219" t="n">
        <f aca="false">AQ17+(AQ$82-AQ$11)/71</f>
        <v>80.1408450704225</v>
      </c>
      <c r="AR18" s="219" t="n">
        <f aca="false">AR17+(AR$41-AR$11)/30</f>
        <v>4186.66666666667</v>
      </c>
      <c r="AS18" s="246" t="n">
        <f aca="false">AS17+(AS$41-AS$11)/30</f>
        <v>89.7666666666667</v>
      </c>
      <c r="AT18" s="245"/>
      <c r="AU18" s="244" t="n">
        <v>1370</v>
      </c>
      <c r="AV18" s="289" t="n">
        <f aca="false">AV17+(AV$83-AV$11)/72</f>
        <v>80.0833333333333</v>
      </c>
      <c r="AW18" s="219" t="n">
        <f aca="false">AW17+(AW$21-AW$11)/10</f>
        <v>4210</v>
      </c>
      <c r="AX18" s="246" t="n">
        <f aca="false">AX17+(AX$21-AX$11)/10</f>
        <v>93.3</v>
      </c>
    </row>
    <row r="19" customFormat="false" ht="12.75" hidden="false" customHeight="false" outlineLevel="0" collapsed="false">
      <c r="A19" s="245"/>
      <c r="B19" s="244" t="n">
        <v>1380</v>
      </c>
      <c r="C19" s="289" t="n">
        <f aca="false">C18+(C$82-C$11)/71</f>
        <v>80.7323943661971</v>
      </c>
      <c r="D19" s="219" t="n">
        <f aca="false">D18+(D$71-D$11)/60</f>
        <v>3760</v>
      </c>
      <c r="E19" s="246" t="n">
        <f aca="false">E18+(E$71-E$11)/60</f>
        <v>71.7333333333334</v>
      </c>
      <c r="F19" s="250"/>
      <c r="G19" s="244" t="n">
        <v>1380</v>
      </c>
      <c r="H19" s="289" t="n">
        <f aca="false">H18+(H$82-H$11)/71</f>
        <v>80.7323943661971</v>
      </c>
      <c r="I19" s="219" t="n">
        <f aca="false">I18+(I$51-I$11)/40</f>
        <v>3800</v>
      </c>
      <c r="J19" s="246" t="n">
        <f aca="false">J18+(J$51-J$11)/40</f>
        <v>75.8</v>
      </c>
      <c r="K19" s="245"/>
      <c r="L19" s="244" t="n">
        <v>1380</v>
      </c>
      <c r="M19" s="289" t="n">
        <f aca="false">M18+(M$83-M$11)/72</f>
        <v>80.6666666666666</v>
      </c>
      <c r="N19" s="219" t="n">
        <f aca="false">N18+(N$31-N$11)/20</f>
        <v>3840</v>
      </c>
      <c r="O19" s="246" t="n">
        <f aca="false">O18+(O$31-O$11)/20</f>
        <v>79.6</v>
      </c>
      <c r="P19" s="245"/>
      <c r="Q19" s="244" t="n">
        <v>1380</v>
      </c>
      <c r="R19" s="219" t="n">
        <f aca="false">R18+(R$82-R$11)/71</f>
        <v>80.7323943661971</v>
      </c>
      <c r="S19" s="219" t="n">
        <f aca="false">S18+(S$61-S$11)/50</f>
        <v>3592</v>
      </c>
      <c r="T19" s="246" t="n">
        <f aca="false">T18+(T$61-T$11)/50</f>
        <v>79.84</v>
      </c>
      <c r="U19" s="245"/>
      <c r="V19" s="244" t="n">
        <v>1380</v>
      </c>
      <c r="W19" s="219" t="n">
        <f aca="false">W18+($W$82-W$11)/71</f>
        <v>80.7323943661971</v>
      </c>
      <c r="X19" s="219" t="n">
        <f aca="false">X18+(X$31-X$11)/20</f>
        <v>3640</v>
      </c>
      <c r="Y19" s="246" t="n">
        <f aca="false">Y18+(Y$31-Y$11)/20</f>
        <v>83.6</v>
      </c>
      <c r="Z19" s="245"/>
      <c r="AA19" s="244" t="n">
        <v>1380</v>
      </c>
      <c r="AB19" s="219" t="n">
        <f aca="false">AB18+($AB$82-$AB$11)/71</f>
        <v>80.7323943661971</v>
      </c>
      <c r="AC19" s="219" t="n">
        <f aca="false">AC18+(AC$61-AC$11)/50</f>
        <v>4376</v>
      </c>
      <c r="AD19" s="246" t="n">
        <f aca="false">AD18+(AD$61-AD$11)/50</f>
        <v>80.68</v>
      </c>
      <c r="AE19" s="245"/>
      <c r="AF19" s="244" t="n">
        <v>1380</v>
      </c>
      <c r="AG19" s="219" t="n">
        <f aca="false">AG18+($AG$82-$AG$11)/71</f>
        <v>80.7323943661971</v>
      </c>
      <c r="AH19" s="219" t="n">
        <f aca="false">AH18+(AH$41-AH$11)/30</f>
        <v>4413.33333333334</v>
      </c>
      <c r="AI19" s="246" t="n">
        <f aca="false">AI18+(AI$41-AI$11)/30</f>
        <v>84.7333333333334</v>
      </c>
      <c r="AJ19" s="245"/>
      <c r="AK19" s="244" t="n">
        <v>1380</v>
      </c>
      <c r="AL19" s="219" t="n">
        <f aca="false">AL18+(AL$83-AL$11)/72</f>
        <v>80.6666666666666</v>
      </c>
      <c r="AM19" s="219" t="n">
        <f aca="false">AM18+(AM$21-AM$11)/10</f>
        <v>4440</v>
      </c>
      <c r="AN19" s="246" t="n">
        <f aca="false">AN18+(AN$21-AN$11)/10</f>
        <v>88.2000000000001</v>
      </c>
      <c r="AO19" s="245"/>
      <c r="AP19" s="244" t="n">
        <v>1380</v>
      </c>
      <c r="AQ19" s="219" t="n">
        <f aca="false">AQ18+(AQ$82-AQ$11)/71</f>
        <v>80.7323943661971</v>
      </c>
      <c r="AR19" s="219" t="n">
        <f aca="false">AR18+(AR$41-AR$11)/30</f>
        <v>4213.33333333333</v>
      </c>
      <c r="AS19" s="246" t="n">
        <f aca="false">AS18+(AS$41-AS$11)/30</f>
        <v>89.7333333333334</v>
      </c>
      <c r="AT19" s="245"/>
      <c r="AU19" s="244" t="n">
        <v>1380</v>
      </c>
      <c r="AV19" s="289" t="n">
        <f aca="false">AV18+(AV$83-AV$11)/72</f>
        <v>80.6666666666666</v>
      </c>
      <c r="AW19" s="219" t="n">
        <f aca="false">AW18+(AW$21-AW$11)/10</f>
        <v>4240</v>
      </c>
      <c r="AX19" s="246" t="n">
        <f aca="false">AX18+(AX$21-AX$11)/10</f>
        <v>93.2000000000001</v>
      </c>
    </row>
    <row r="20" customFormat="false" ht="12.75" hidden="false" customHeight="false" outlineLevel="0" collapsed="false">
      <c r="A20" s="245"/>
      <c r="B20" s="244" t="n">
        <v>1390</v>
      </c>
      <c r="C20" s="289" t="n">
        <f aca="false">C19+(C$82-C$11)/71</f>
        <v>81.3239436619718</v>
      </c>
      <c r="D20" s="219" t="n">
        <f aca="false">D19+(D$71-D$11)/60</f>
        <v>3780</v>
      </c>
      <c r="E20" s="246" t="n">
        <f aca="false">E19+(E$71-E$11)/60</f>
        <v>71.7</v>
      </c>
      <c r="F20" s="250"/>
      <c r="G20" s="244" t="n">
        <v>1390</v>
      </c>
      <c r="H20" s="289" t="n">
        <f aca="false">H19+(H$82-H$11)/71</f>
        <v>81.3239436619718</v>
      </c>
      <c r="I20" s="219" t="n">
        <f aca="false">I19+(I$51-I$11)/40</f>
        <v>3825</v>
      </c>
      <c r="J20" s="246" t="n">
        <f aca="false">J19+(J$51-J$11)/40</f>
        <v>75.775</v>
      </c>
      <c r="K20" s="245"/>
      <c r="L20" s="244" t="n">
        <v>1390</v>
      </c>
      <c r="M20" s="289" t="n">
        <f aca="false">M19+(M$83-M$11)/72</f>
        <v>81.25</v>
      </c>
      <c r="N20" s="219" t="n">
        <f aca="false">N19+(N$31-N$11)/20</f>
        <v>3870</v>
      </c>
      <c r="O20" s="246" t="n">
        <f aca="false">O19+(O$31-O$11)/20</f>
        <v>79.55</v>
      </c>
      <c r="P20" s="245"/>
      <c r="Q20" s="244" t="n">
        <v>1390</v>
      </c>
      <c r="R20" s="219" t="n">
        <f aca="false">R19+(R$82-R$11)/71</f>
        <v>81.3239436619718</v>
      </c>
      <c r="S20" s="219" t="n">
        <f aca="false">S19+(S$61-S$11)/50</f>
        <v>3616</v>
      </c>
      <c r="T20" s="246" t="n">
        <f aca="false">T19+(T$61-T$11)/50</f>
        <v>79.82</v>
      </c>
      <c r="U20" s="245"/>
      <c r="V20" s="244" t="n">
        <v>1390</v>
      </c>
      <c r="W20" s="219" t="n">
        <f aca="false">W19+($W$82-W$11)/71</f>
        <v>81.3239436619718</v>
      </c>
      <c r="X20" s="219" t="n">
        <f aca="false">X19+(X$31-X$11)/20</f>
        <v>3670</v>
      </c>
      <c r="Y20" s="246" t="n">
        <f aca="false">Y19+(Y$31-Y$11)/20</f>
        <v>83.55</v>
      </c>
      <c r="Z20" s="245"/>
      <c r="AA20" s="244" t="n">
        <v>1390</v>
      </c>
      <c r="AB20" s="219" t="n">
        <f aca="false">AB19+($AB$82-$AB$11)/71</f>
        <v>81.3239436619718</v>
      </c>
      <c r="AC20" s="219" t="n">
        <f aca="false">AC19+(AC$61-AC$11)/50</f>
        <v>4398</v>
      </c>
      <c r="AD20" s="246" t="n">
        <f aca="false">AD19+(AD$61-AD$11)/50</f>
        <v>80.6399999999999</v>
      </c>
      <c r="AE20" s="245"/>
      <c r="AF20" s="244" t="n">
        <v>1390</v>
      </c>
      <c r="AG20" s="219" t="n">
        <f aca="false">AG19+($AG$82-$AG$11)/71</f>
        <v>81.3239436619718</v>
      </c>
      <c r="AH20" s="219" t="n">
        <f aca="false">AH19+(AH$41-AH$11)/30</f>
        <v>4440</v>
      </c>
      <c r="AI20" s="246" t="n">
        <f aca="false">AI19+(AI$41-AI$11)/30</f>
        <v>84.7</v>
      </c>
      <c r="AJ20" s="245"/>
      <c r="AK20" s="244" t="n">
        <v>1390</v>
      </c>
      <c r="AL20" s="219" t="n">
        <f aca="false">AL19+(AL$83-AL$11)/72</f>
        <v>81.25</v>
      </c>
      <c r="AM20" s="219" t="n">
        <f aca="false">AM19+(AM$21-AM$11)/10</f>
        <v>4470</v>
      </c>
      <c r="AN20" s="246" t="n">
        <f aca="false">AN19+(AN$21-AN$11)/10</f>
        <v>88.1000000000001</v>
      </c>
      <c r="AO20" s="245"/>
      <c r="AP20" s="244" t="n">
        <v>1390</v>
      </c>
      <c r="AQ20" s="219" t="n">
        <f aca="false">AQ19+(AQ$82-AQ$11)/71</f>
        <v>81.3239436619718</v>
      </c>
      <c r="AR20" s="219" t="n">
        <f aca="false">AR19+(AR$41-AR$11)/30</f>
        <v>4240</v>
      </c>
      <c r="AS20" s="246" t="n">
        <f aca="false">AS19+(AS$41-AS$11)/30</f>
        <v>89.7</v>
      </c>
      <c r="AT20" s="245"/>
      <c r="AU20" s="244" t="n">
        <v>1390</v>
      </c>
      <c r="AV20" s="289" t="n">
        <f aca="false">AV19+(AV$83-AV$11)/72</f>
        <v>81.25</v>
      </c>
      <c r="AW20" s="219" t="n">
        <f aca="false">AW19+(AW$21-AW$11)/10</f>
        <v>4270</v>
      </c>
      <c r="AX20" s="246" t="n">
        <f aca="false">AX19+(AX$21-AX$11)/10</f>
        <v>93.1000000000001</v>
      </c>
    </row>
    <row r="21" customFormat="false" ht="12.75" hidden="false" customHeight="false" outlineLevel="0" collapsed="false">
      <c r="A21" s="245"/>
      <c r="B21" s="244" t="n">
        <v>1400</v>
      </c>
      <c r="C21" s="289" t="n">
        <f aca="false">C20+(C$82-C$11)/71</f>
        <v>81.9154929577464</v>
      </c>
      <c r="D21" s="219" t="n">
        <f aca="false">D20+(D$71-D$11)/60</f>
        <v>3800</v>
      </c>
      <c r="E21" s="246" t="n">
        <f aca="false">E20+(E$71-E$11)/60</f>
        <v>71.6666666666667</v>
      </c>
      <c r="F21" s="250"/>
      <c r="G21" s="244" t="n">
        <v>1400</v>
      </c>
      <c r="H21" s="289" t="n">
        <f aca="false">H20+(H$82-H$11)/71</f>
        <v>81.9154929577464</v>
      </c>
      <c r="I21" s="219" t="n">
        <f aca="false">I20+(I$51-I$11)/40</f>
        <v>3850</v>
      </c>
      <c r="J21" s="246" t="n">
        <f aca="false">J20+(J$51-J$11)/40</f>
        <v>75.7499999999999</v>
      </c>
      <c r="K21" s="245"/>
      <c r="L21" s="244" t="n">
        <v>1400</v>
      </c>
      <c r="M21" s="289" t="n">
        <f aca="false">M20+(M$83-M$11)/72</f>
        <v>81.8333333333333</v>
      </c>
      <c r="N21" s="219" t="n">
        <f aca="false">N20+(N$31-N$11)/20</f>
        <v>3900</v>
      </c>
      <c r="O21" s="246" t="n">
        <f aca="false">O20+(O$31-O$11)/20</f>
        <v>79.5</v>
      </c>
      <c r="P21" s="245"/>
      <c r="Q21" s="244" t="n">
        <v>1400</v>
      </c>
      <c r="R21" s="219" t="n">
        <f aca="false">R20+(R$82-R$11)/71</f>
        <v>81.9154929577464</v>
      </c>
      <c r="S21" s="219" t="n">
        <f aca="false">S20+(S$61-S$11)/50</f>
        <v>3640</v>
      </c>
      <c r="T21" s="246" t="n">
        <f aca="false">T20+(T$61-T$11)/50</f>
        <v>79.8</v>
      </c>
      <c r="U21" s="245"/>
      <c r="V21" s="244" t="n">
        <v>1400</v>
      </c>
      <c r="W21" s="219" t="n">
        <f aca="false">W20+($W$82-W$11)/71</f>
        <v>81.9154929577464</v>
      </c>
      <c r="X21" s="219" t="n">
        <f aca="false">X20+(X$31-X$11)/20</f>
        <v>3700</v>
      </c>
      <c r="Y21" s="246" t="n">
        <f aca="false">Y20+(Y$31-Y$11)/20</f>
        <v>83.5</v>
      </c>
      <c r="Z21" s="245"/>
      <c r="AA21" s="244" t="n">
        <v>1400</v>
      </c>
      <c r="AB21" s="219" t="n">
        <f aca="false">AB20+($AB$82-$AB$11)/71</f>
        <v>81.9154929577464</v>
      </c>
      <c r="AC21" s="219" t="n">
        <f aca="false">AC20+(AC$61-AC$11)/50</f>
        <v>4420</v>
      </c>
      <c r="AD21" s="246" t="n">
        <f aca="false">AD20+(AD$61-AD$11)/50</f>
        <v>80.5999999999999</v>
      </c>
      <c r="AE21" s="245"/>
      <c r="AF21" s="244" t="n">
        <v>1400</v>
      </c>
      <c r="AG21" s="219" t="n">
        <f aca="false">AG20+($AG$82-$AG$11)/71</f>
        <v>81.9154929577464</v>
      </c>
      <c r="AH21" s="219" t="n">
        <f aca="false">AH20+(AH$41-AH$11)/30</f>
        <v>4466.66666666667</v>
      </c>
      <c r="AI21" s="246" t="n">
        <f aca="false">AI20+(AI$41-AI$11)/30</f>
        <v>84.6666666666667</v>
      </c>
      <c r="AJ21" s="245"/>
      <c r="AK21" s="290" t="n">
        <v>1399</v>
      </c>
      <c r="AL21" s="291" t="n">
        <f aca="false">AL20+(AL$83-AL$11)/72</f>
        <v>81.8333333333333</v>
      </c>
      <c r="AM21" s="292" t="n">
        <v>4500</v>
      </c>
      <c r="AN21" s="293" t="n">
        <v>88</v>
      </c>
      <c r="AO21" s="245"/>
      <c r="AP21" s="244" t="n">
        <v>1400</v>
      </c>
      <c r="AQ21" s="219" t="n">
        <f aca="false">AQ20+(AQ$82-AQ$11)/71</f>
        <v>81.9154929577464</v>
      </c>
      <c r="AR21" s="219" t="n">
        <f aca="false">AR20+(AR$41-AR$11)/30</f>
        <v>4266.66666666667</v>
      </c>
      <c r="AS21" s="246" t="n">
        <f aca="false">AS20+(AS$41-AS$11)/30</f>
        <v>89.6666666666667</v>
      </c>
      <c r="AT21" s="245"/>
      <c r="AU21" s="290" t="n">
        <v>1399</v>
      </c>
      <c r="AV21" s="294" t="n">
        <f aca="false">AV20+(AV$83-AV$11)/72</f>
        <v>81.8333333333333</v>
      </c>
      <c r="AW21" s="292" t="n">
        <v>4300</v>
      </c>
      <c r="AX21" s="293" t="n">
        <v>93</v>
      </c>
    </row>
    <row r="22" customFormat="false" ht="12.75" hidden="false" customHeight="false" outlineLevel="0" collapsed="false">
      <c r="A22" s="245"/>
      <c r="B22" s="244" t="n">
        <v>1410</v>
      </c>
      <c r="C22" s="289" t="n">
        <f aca="false">C21+(C$82-C$11)/71</f>
        <v>82.5070422535211</v>
      </c>
      <c r="D22" s="219" t="n">
        <f aca="false">D21+(D$71-D$11)/60</f>
        <v>3820</v>
      </c>
      <c r="E22" s="246" t="n">
        <f aca="false">E21+(E$71-E$11)/60</f>
        <v>71.6333333333334</v>
      </c>
      <c r="F22" s="250"/>
      <c r="G22" s="244" t="n">
        <v>1410</v>
      </c>
      <c r="H22" s="289" t="n">
        <f aca="false">H21+(H$82-H$11)/71</f>
        <v>82.5070422535211</v>
      </c>
      <c r="I22" s="219" t="n">
        <f aca="false">I21+(I$51-I$11)/40</f>
        <v>3875</v>
      </c>
      <c r="J22" s="246" t="n">
        <f aca="false">J21+(J$51-J$11)/40</f>
        <v>75.7249999999999</v>
      </c>
      <c r="K22" s="245"/>
      <c r="L22" s="244" t="n">
        <v>1410</v>
      </c>
      <c r="M22" s="289" t="n">
        <f aca="false">M21+(M$83-M$11)/72</f>
        <v>82.4166666666666</v>
      </c>
      <c r="N22" s="219" t="n">
        <f aca="false">N21+(N$31-N$11)/20</f>
        <v>3930</v>
      </c>
      <c r="O22" s="246" t="n">
        <f aca="false">O21+(O$31-O$11)/20</f>
        <v>79.45</v>
      </c>
      <c r="P22" s="245"/>
      <c r="Q22" s="244" t="n">
        <v>1410</v>
      </c>
      <c r="R22" s="219" t="n">
        <f aca="false">R21+(R$82-R$11)/71</f>
        <v>82.5070422535211</v>
      </c>
      <c r="S22" s="219" t="n">
        <f aca="false">S21+(S$61-S$11)/50</f>
        <v>3664</v>
      </c>
      <c r="T22" s="246" t="n">
        <f aca="false">T21+(T$61-T$11)/50</f>
        <v>79.78</v>
      </c>
      <c r="U22" s="245"/>
      <c r="V22" s="244" t="n">
        <v>1410</v>
      </c>
      <c r="W22" s="219" t="n">
        <f aca="false">W21+($W$82-W$11)/71</f>
        <v>82.5070422535211</v>
      </c>
      <c r="X22" s="219" t="n">
        <f aca="false">X21+(X$31-X$11)/20</f>
        <v>3730</v>
      </c>
      <c r="Y22" s="246" t="n">
        <f aca="false">Y21+(Y$31-Y$11)/20</f>
        <v>83.45</v>
      </c>
      <c r="Z22" s="245"/>
      <c r="AA22" s="244" t="n">
        <v>1410</v>
      </c>
      <c r="AB22" s="219" t="n">
        <f aca="false">AB21+($AB$82-$AB$11)/71</f>
        <v>82.5070422535211</v>
      </c>
      <c r="AC22" s="219" t="n">
        <f aca="false">AC21+(AC$61-AC$11)/50</f>
        <v>4442</v>
      </c>
      <c r="AD22" s="246" t="n">
        <f aca="false">AD21+(AD$61-AD$11)/50</f>
        <v>80.5599999999999</v>
      </c>
      <c r="AE22" s="245"/>
      <c r="AF22" s="244" t="n">
        <v>1410</v>
      </c>
      <c r="AG22" s="219" t="n">
        <f aca="false">AG21+($AG$82-$AG$11)/71</f>
        <v>82.5070422535211</v>
      </c>
      <c r="AH22" s="219" t="n">
        <f aca="false">AH21+(AH$41-AH$11)/30</f>
        <v>4493.33333333334</v>
      </c>
      <c r="AI22" s="246" t="n">
        <f aca="false">AI21+(AI$41-AI$11)/30</f>
        <v>84.6333333333334</v>
      </c>
      <c r="AJ22" s="245"/>
      <c r="AK22" s="290" t="n">
        <v>1400</v>
      </c>
      <c r="AL22" s="291" t="n">
        <f aca="false">AL21+(AL$83-AL$11)/72</f>
        <v>82.4166666666666</v>
      </c>
      <c r="AM22" s="292" t="n">
        <v>4300</v>
      </c>
      <c r="AN22" s="293" t="n">
        <v>85</v>
      </c>
      <c r="AO22" s="245"/>
      <c r="AP22" s="244" t="n">
        <v>1410</v>
      </c>
      <c r="AQ22" s="219" t="n">
        <f aca="false">AQ21+(AQ$82-AQ$11)/71</f>
        <v>82.5070422535211</v>
      </c>
      <c r="AR22" s="219" t="n">
        <f aca="false">AR21+(AR$41-AR$11)/30</f>
        <v>4293.33333333334</v>
      </c>
      <c r="AS22" s="246" t="n">
        <f aca="false">AS21+(AS$41-AS$11)/30</f>
        <v>89.6333333333334</v>
      </c>
      <c r="AT22" s="245"/>
      <c r="AU22" s="290" t="n">
        <v>1400</v>
      </c>
      <c r="AV22" s="294" t="n">
        <f aca="false">AV21+(AV$83-AV$11)/72</f>
        <v>82.4166666666666</v>
      </c>
      <c r="AW22" s="292" t="n">
        <v>4100</v>
      </c>
      <c r="AX22" s="293" t="n">
        <v>89</v>
      </c>
    </row>
    <row r="23" customFormat="false" ht="12.75" hidden="false" customHeight="false" outlineLevel="0" collapsed="false">
      <c r="A23" s="245"/>
      <c r="B23" s="244" t="n">
        <v>1420</v>
      </c>
      <c r="C23" s="289" t="n">
        <f aca="false">C22+(C$82-C$11)/71</f>
        <v>83.0985915492957</v>
      </c>
      <c r="D23" s="219" t="n">
        <f aca="false">D22+(D$71-D$11)/60</f>
        <v>3840</v>
      </c>
      <c r="E23" s="246" t="n">
        <f aca="false">E22+(E$71-E$11)/60</f>
        <v>71.6</v>
      </c>
      <c r="F23" s="250"/>
      <c r="G23" s="244" t="n">
        <v>1420</v>
      </c>
      <c r="H23" s="289" t="n">
        <f aca="false">H22+(H$82-H$11)/71</f>
        <v>83.0985915492957</v>
      </c>
      <c r="I23" s="219" t="n">
        <f aca="false">I22+(I$51-I$11)/40</f>
        <v>3900</v>
      </c>
      <c r="J23" s="246" t="n">
        <f aca="false">J22+(J$51-J$11)/40</f>
        <v>75.6999999999999</v>
      </c>
      <c r="K23" s="245"/>
      <c r="L23" s="244" t="n">
        <v>1420</v>
      </c>
      <c r="M23" s="289" t="n">
        <f aca="false">M22+(M$83-M$11)/72</f>
        <v>82.9999999999999</v>
      </c>
      <c r="N23" s="219" t="n">
        <f aca="false">N22+(N$31-N$11)/20</f>
        <v>3960</v>
      </c>
      <c r="O23" s="246" t="n">
        <f aca="false">O22+(O$31-O$11)/20</f>
        <v>79.4</v>
      </c>
      <c r="P23" s="245"/>
      <c r="Q23" s="244" t="n">
        <v>1420</v>
      </c>
      <c r="R23" s="219" t="n">
        <f aca="false">R22+(R$82-R$11)/71</f>
        <v>83.0985915492957</v>
      </c>
      <c r="S23" s="219" t="n">
        <f aca="false">S22+(S$61-S$11)/50</f>
        <v>3688</v>
      </c>
      <c r="T23" s="246" t="n">
        <f aca="false">T22+(T$61-T$11)/50</f>
        <v>79.7600000000001</v>
      </c>
      <c r="U23" s="245"/>
      <c r="V23" s="244" t="n">
        <v>1420</v>
      </c>
      <c r="W23" s="219" t="n">
        <f aca="false">W22+($W$82-W$11)/71</f>
        <v>83.0985915492957</v>
      </c>
      <c r="X23" s="219" t="n">
        <f aca="false">X22+(X$31-X$11)/20</f>
        <v>3760</v>
      </c>
      <c r="Y23" s="246" t="n">
        <f aca="false">Y22+(Y$31-Y$11)/20</f>
        <v>83.4</v>
      </c>
      <c r="Z23" s="245"/>
      <c r="AA23" s="244" t="n">
        <v>1420</v>
      </c>
      <c r="AB23" s="219" t="n">
        <f aca="false">AB22+($AB$82-$AB$11)/71</f>
        <v>83.0985915492957</v>
      </c>
      <c r="AC23" s="219" t="n">
        <f aca="false">AC22+(AC$61-AC$11)/50</f>
        <v>4464</v>
      </c>
      <c r="AD23" s="246" t="n">
        <f aca="false">AD22+(AD$61-AD$11)/50</f>
        <v>80.5199999999999</v>
      </c>
      <c r="AE23" s="245"/>
      <c r="AF23" s="244" t="n">
        <v>1420</v>
      </c>
      <c r="AG23" s="219" t="n">
        <f aca="false">AG22+($AG$82-$AG$11)/71</f>
        <v>83.0985915492957</v>
      </c>
      <c r="AH23" s="219" t="n">
        <f aca="false">AH22+(AH$41-AH$11)/30</f>
        <v>4520</v>
      </c>
      <c r="AI23" s="246" t="n">
        <f aca="false">AI22+(AI$41-AI$11)/30</f>
        <v>84.6</v>
      </c>
      <c r="AJ23" s="245"/>
      <c r="AK23" s="244" t="n">
        <v>1410</v>
      </c>
      <c r="AL23" s="219" t="n">
        <f aca="false">AL22+(AL$83-AL$11)/72</f>
        <v>82.9999999999999</v>
      </c>
      <c r="AM23" s="219" t="n">
        <f aca="false">AM22+(AM$72-AM$22)/50</f>
        <v>4324</v>
      </c>
      <c r="AN23" s="246" t="n">
        <f aca="false">AN22+(AN$72-AN$22)/50</f>
        <v>84.96</v>
      </c>
      <c r="AO23" s="245"/>
      <c r="AP23" s="244" t="n">
        <v>1420</v>
      </c>
      <c r="AQ23" s="219" t="n">
        <f aca="false">AQ22+(AQ$82-AQ$11)/71</f>
        <v>83.0985915492957</v>
      </c>
      <c r="AR23" s="219" t="n">
        <f aca="false">AR22+(AR$41-AR$11)/30</f>
        <v>4320</v>
      </c>
      <c r="AS23" s="246" t="n">
        <f aca="false">AS22+(AS$41-AS$11)/30</f>
        <v>89.6</v>
      </c>
      <c r="AT23" s="245"/>
      <c r="AU23" s="244" t="n">
        <v>1410</v>
      </c>
      <c r="AV23" s="289" t="n">
        <f aca="false">AV22+(AV$83-AV$11)/72</f>
        <v>82.9999999999999</v>
      </c>
      <c r="AW23" s="219" t="n">
        <f aca="false">AW22+(AW$72-AW$22)/50</f>
        <v>4126</v>
      </c>
      <c r="AX23" s="246" t="n">
        <f aca="false">AX22+(AX$72-AX$22)/50</f>
        <v>88.96</v>
      </c>
    </row>
    <row r="24" customFormat="false" ht="12.75" hidden="false" customHeight="false" outlineLevel="0" collapsed="false">
      <c r="A24" s="245"/>
      <c r="B24" s="244" t="n">
        <v>1430</v>
      </c>
      <c r="C24" s="289" t="n">
        <f aca="false">C23+(C$82-C$11)/71</f>
        <v>83.6901408450703</v>
      </c>
      <c r="D24" s="219" t="n">
        <f aca="false">D23+(D$71-D$11)/60</f>
        <v>3860</v>
      </c>
      <c r="E24" s="246" t="n">
        <f aca="false">E23+(E$71-E$11)/60</f>
        <v>71.5666666666667</v>
      </c>
      <c r="F24" s="250"/>
      <c r="G24" s="244" t="n">
        <v>1430</v>
      </c>
      <c r="H24" s="289" t="n">
        <f aca="false">H23+(H$82-H$11)/71</f>
        <v>83.6901408450703</v>
      </c>
      <c r="I24" s="219" t="n">
        <f aca="false">I23+(I$51-I$11)/40</f>
        <v>3925</v>
      </c>
      <c r="J24" s="246" t="n">
        <f aca="false">J23+(J$51-J$11)/40</f>
        <v>75.6749999999999</v>
      </c>
      <c r="K24" s="245"/>
      <c r="L24" s="244" t="n">
        <v>1430</v>
      </c>
      <c r="M24" s="289" t="n">
        <f aca="false">M23+(M$83-M$11)/72</f>
        <v>83.5833333333333</v>
      </c>
      <c r="N24" s="219" t="n">
        <f aca="false">N23+(N$31-N$11)/20</f>
        <v>3990</v>
      </c>
      <c r="O24" s="246" t="n">
        <f aca="false">O23+(O$31-O$11)/20</f>
        <v>79.35</v>
      </c>
      <c r="P24" s="245"/>
      <c r="Q24" s="244" t="n">
        <v>1430</v>
      </c>
      <c r="R24" s="219" t="n">
        <f aca="false">R23+(R$82-R$11)/71</f>
        <v>83.6901408450703</v>
      </c>
      <c r="S24" s="219" t="n">
        <f aca="false">S23+(S$61-S$11)/50</f>
        <v>3712</v>
      </c>
      <c r="T24" s="246" t="n">
        <f aca="false">T23+(T$61-T$11)/50</f>
        <v>79.7400000000001</v>
      </c>
      <c r="U24" s="245"/>
      <c r="V24" s="244" t="n">
        <v>1430</v>
      </c>
      <c r="W24" s="219" t="n">
        <f aca="false">W23+($W$82-W$11)/71</f>
        <v>83.6901408450703</v>
      </c>
      <c r="X24" s="219" t="n">
        <f aca="false">X23+(X$31-X$11)/20</f>
        <v>3790</v>
      </c>
      <c r="Y24" s="246" t="n">
        <f aca="false">Y23+(Y$31-Y$11)/20</f>
        <v>83.35</v>
      </c>
      <c r="Z24" s="245"/>
      <c r="AA24" s="244" t="n">
        <v>1430</v>
      </c>
      <c r="AB24" s="219" t="n">
        <f aca="false">AB23+($AB$82-$AB$11)/71</f>
        <v>83.6901408450703</v>
      </c>
      <c r="AC24" s="219" t="n">
        <f aca="false">AC23+(AC$61-AC$11)/50</f>
        <v>4486</v>
      </c>
      <c r="AD24" s="246" t="n">
        <f aca="false">AD23+(AD$61-AD$11)/50</f>
        <v>80.4799999999999</v>
      </c>
      <c r="AE24" s="245"/>
      <c r="AF24" s="244" t="n">
        <v>1430</v>
      </c>
      <c r="AG24" s="219" t="n">
        <f aca="false">AG23+($AG$82-$AG$11)/71</f>
        <v>83.6901408450703</v>
      </c>
      <c r="AH24" s="219" t="n">
        <f aca="false">AH23+(AH$41-AH$11)/30</f>
        <v>4546.66666666667</v>
      </c>
      <c r="AI24" s="246" t="n">
        <f aca="false">AI23+(AI$41-AI$11)/30</f>
        <v>84.5666666666667</v>
      </c>
      <c r="AJ24" s="245"/>
      <c r="AK24" s="244" t="n">
        <v>1420</v>
      </c>
      <c r="AL24" s="219" t="n">
        <f aca="false">AL23+(AL$83-AL$11)/72</f>
        <v>83.5833333333333</v>
      </c>
      <c r="AM24" s="219" t="n">
        <f aca="false">AM23+(AM$72-AM$22)/50</f>
        <v>4348</v>
      </c>
      <c r="AN24" s="246" t="n">
        <f aca="false">AN23+(AN$72-AN$22)/50</f>
        <v>84.92</v>
      </c>
      <c r="AO24" s="245"/>
      <c r="AP24" s="244" t="n">
        <v>1430</v>
      </c>
      <c r="AQ24" s="219" t="n">
        <f aca="false">AQ23+(AQ$82-AQ$11)/71</f>
        <v>83.6901408450703</v>
      </c>
      <c r="AR24" s="219" t="n">
        <f aca="false">AR23+(AR$41-AR$11)/30</f>
        <v>4346.66666666667</v>
      </c>
      <c r="AS24" s="246" t="n">
        <f aca="false">AS23+(AS$41-AS$11)/30</f>
        <v>89.5666666666667</v>
      </c>
      <c r="AT24" s="245"/>
      <c r="AU24" s="244" t="n">
        <v>1420</v>
      </c>
      <c r="AV24" s="289" t="n">
        <f aca="false">AV23+(AV$83-AV$11)/72</f>
        <v>83.5833333333333</v>
      </c>
      <c r="AW24" s="219" t="n">
        <f aca="false">AW23+(AW$72-AW$22)/50</f>
        <v>4152</v>
      </c>
      <c r="AX24" s="246" t="n">
        <f aca="false">AX23+(AX$72-AX$22)/50</f>
        <v>88.92</v>
      </c>
    </row>
    <row r="25" customFormat="false" ht="12.75" hidden="false" customHeight="false" outlineLevel="0" collapsed="false">
      <c r="A25" s="245"/>
      <c r="B25" s="244" t="n">
        <v>1440</v>
      </c>
      <c r="C25" s="289" t="n">
        <f aca="false">C24+(C$82-C$11)/71</f>
        <v>84.281690140845</v>
      </c>
      <c r="D25" s="219" t="n">
        <f aca="false">D24+(D$71-D$11)/60</f>
        <v>3880</v>
      </c>
      <c r="E25" s="246" t="n">
        <f aca="false">E24+(E$71-E$11)/60</f>
        <v>71.5333333333334</v>
      </c>
      <c r="F25" s="250"/>
      <c r="G25" s="244" t="n">
        <v>1440</v>
      </c>
      <c r="H25" s="289" t="n">
        <f aca="false">H24+(H$82-H$11)/71</f>
        <v>84.281690140845</v>
      </c>
      <c r="I25" s="219" t="n">
        <f aca="false">I24+(I$51-I$11)/40</f>
        <v>3950</v>
      </c>
      <c r="J25" s="246" t="n">
        <f aca="false">J24+(J$51-J$11)/40</f>
        <v>75.6499999999999</v>
      </c>
      <c r="K25" s="245"/>
      <c r="L25" s="244" t="n">
        <v>1440</v>
      </c>
      <c r="M25" s="289" t="n">
        <f aca="false">M24+(M$83-M$11)/72</f>
        <v>84.1666666666666</v>
      </c>
      <c r="N25" s="219" t="n">
        <f aca="false">N24+(N$31-N$11)/20</f>
        <v>4020</v>
      </c>
      <c r="O25" s="246" t="n">
        <f aca="false">O24+(O$31-O$11)/20</f>
        <v>79.3</v>
      </c>
      <c r="P25" s="245"/>
      <c r="Q25" s="244" t="n">
        <v>1440</v>
      </c>
      <c r="R25" s="219" t="n">
        <f aca="false">R24+(R$82-R$11)/71</f>
        <v>84.281690140845</v>
      </c>
      <c r="S25" s="219" t="n">
        <f aca="false">S24+(S$61-S$11)/50</f>
        <v>3736</v>
      </c>
      <c r="T25" s="246" t="n">
        <f aca="false">T24+(T$61-T$11)/50</f>
        <v>79.7200000000001</v>
      </c>
      <c r="U25" s="224"/>
      <c r="V25" s="244" t="n">
        <v>1440</v>
      </c>
      <c r="W25" s="219" t="n">
        <f aca="false">W24+($W$82-W$11)/71</f>
        <v>84.281690140845</v>
      </c>
      <c r="X25" s="219" t="n">
        <f aca="false">X24+(X$31-X$11)/20</f>
        <v>3820</v>
      </c>
      <c r="Y25" s="246" t="n">
        <f aca="false">Y24+(Y$31-Y$11)/20</f>
        <v>83.3</v>
      </c>
      <c r="Z25" s="245"/>
      <c r="AA25" s="244" t="n">
        <v>1440</v>
      </c>
      <c r="AB25" s="219" t="n">
        <f aca="false">AB24+($AB$82-$AB$11)/71</f>
        <v>84.281690140845</v>
      </c>
      <c r="AC25" s="219" t="n">
        <f aca="false">AC24+(AC$61-AC$11)/50</f>
        <v>4508</v>
      </c>
      <c r="AD25" s="246" t="n">
        <f aca="false">AD24+(AD$61-AD$11)/50</f>
        <v>80.4399999999999</v>
      </c>
      <c r="AE25" s="245"/>
      <c r="AF25" s="244" t="n">
        <v>1440</v>
      </c>
      <c r="AG25" s="219" t="n">
        <f aca="false">AG24+($AG$82-$AG$11)/71</f>
        <v>84.281690140845</v>
      </c>
      <c r="AH25" s="219" t="n">
        <f aca="false">AH24+(AH$41-AH$11)/30</f>
        <v>4573.33333333334</v>
      </c>
      <c r="AI25" s="246" t="n">
        <f aca="false">AI24+(AI$41-AI$11)/30</f>
        <v>84.5333333333334</v>
      </c>
      <c r="AJ25" s="245"/>
      <c r="AK25" s="244" t="n">
        <v>1430</v>
      </c>
      <c r="AL25" s="219" t="n">
        <f aca="false">AL24+(AL$83-AL$11)/72</f>
        <v>84.1666666666666</v>
      </c>
      <c r="AM25" s="219" t="n">
        <f aca="false">AM24+(AM$72-AM$22)/50</f>
        <v>4372</v>
      </c>
      <c r="AN25" s="246" t="n">
        <f aca="false">AN24+(AN$72-AN$22)/50</f>
        <v>84.88</v>
      </c>
      <c r="AO25" s="245"/>
      <c r="AP25" s="244" t="n">
        <v>1440</v>
      </c>
      <c r="AQ25" s="219" t="n">
        <f aca="false">AQ24+(AQ$82-AQ$11)/71</f>
        <v>84.281690140845</v>
      </c>
      <c r="AR25" s="219" t="n">
        <f aca="false">AR24+(AR$41-AR$11)/30</f>
        <v>4373.33333333334</v>
      </c>
      <c r="AS25" s="246" t="n">
        <f aca="false">AS24+(AS$41-AS$11)/30</f>
        <v>89.5333333333334</v>
      </c>
      <c r="AT25" s="245"/>
      <c r="AU25" s="244" t="n">
        <v>1430</v>
      </c>
      <c r="AV25" s="289" t="n">
        <f aca="false">AV24+(AV$83-AV$11)/72</f>
        <v>84.1666666666666</v>
      </c>
      <c r="AW25" s="219" t="n">
        <f aca="false">AW24+(AW$72-AW$22)/50</f>
        <v>4178</v>
      </c>
      <c r="AX25" s="246" t="n">
        <f aca="false">AX24+(AX$72-AX$22)/50</f>
        <v>88.88</v>
      </c>
    </row>
    <row r="26" customFormat="false" ht="12.75" hidden="false" customHeight="false" outlineLevel="0" collapsed="false">
      <c r="A26" s="245"/>
      <c r="B26" s="244" t="n">
        <v>1450</v>
      </c>
      <c r="C26" s="289" t="n">
        <f aca="false">C25+(C$82-C$11)/71</f>
        <v>84.8732394366196</v>
      </c>
      <c r="D26" s="219" t="n">
        <f aca="false">D25+(D$71-D$11)/60</f>
        <v>3900</v>
      </c>
      <c r="E26" s="246" t="n">
        <f aca="false">E25+(E$71-E$11)/60</f>
        <v>71.5</v>
      </c>
      <c r="F26" s="250"/>
      <c r="G26" s="244" t="n">
        <v>1450</v>
      </c>
      <c r="H26" s="289" t="n">
        <f aca="false">H25+(H$82-H$11)/71</f>
        <v>84.8732394366196</v>
      </c>
      <c r="I26" s="219" t="n">
        <f aca="false">I25+(I$51-I$11)/40</f>
        <v>3975</v>
      </c>
      <c r="J26" s="246" t="n">
        <f aca="false">J25+(J$51-J$11)/40</f>
        <v>75.6249999999999</v>
      </c>
      <c r="K26" s="245"/>
      <c r="L26" s="244" t="n">
        <v>1450</v>
      </c>
      <c r="M26" s="289" t="n">
        <f aca="false">M25+(M$83-M$11)/72</f>
        <v>84.7499999999999</v>
      </c>
      <c r="N26" s="219" t="n">
        <f aca="false">N25+(N$31-N$11)/20</f>
        <v>4050</v>
      </c>
      <c r="O26" s="246" t="n">
        <f aca="false">O25+(O$31-O$11)/20</f>
        <v>79.25</v>
      </c>
      <c r="P26" s="245"/>
      <c r="Q26" s="244" t="n">
        <v>1450</v>
      </c>
      <c r="R26" s="219" t="n">
        <f aca="false">R25+(R$82-R$11)/71</f>
        <v>84.8732394366196</v>
      </c>
      <c r="S26" s="219" t="n">
        <f aca="false">S25+(S$61-S$11)/50</f>
        <v>3760</v>
      </c>
      <c r="T26" s="246" t="n">
        <f aca="false">T25+(T$61-T$11)/50</f>
        <v>79.7000000000001</v>
      </c>
      <c r="V26" s="244" t="n">
        <v>1450</v>
      </c>
      <c r="W26" s="219" t="n">
        <f aca="false">W25+($W$82-W$11)/71</f>
        <v>84.8732394366196</v>
      </c>
      <c r="X26" s="219" t="n">
        <f aca="false">X25+(X$31-X$11)/20</f>
        <v>3850</v>
      </c>
      <c r="Y26" s="246" t="n">
        <f aca="false">Y25+(Y$31-Y$11)/20</f>
        <v>83.25</v>
      </c>
      <c r="Z26" s="245"/>
      <c r="AA26" s="244" t="n">
        <v>1450</v>
      </c>
      <c r="AB26" s="219" t="n">
        <f aca="false">AB25+($AB$82-$AB$11)/71</f>
        <v>84.8732394366196</v>
      </c>
      <c r="AC26" s="219" t="n">
        <f aca="false">AC25+(AC$61-AC$11)/50</f>
        <v>4530</v>
      </c>
      <c r="AD26" s="246" t="n">
        <f aca="false">AD25+(AD$61-AD$11)/50</f>
        <v>80.3999999999999</v>
      </c>
      <c r="AE26" s="245"/>
      <c r="AF26" s="244" t="n">
        <v>1450</v>
      </c>
      <c r="AG26" s="219" t="n">
        <f aca="false">AG25+($AG$82-$AG$11)/71</f>
        <v>84.8732394366196</v>
      </c>
      <c r="AH26" s="219" t="n">
        <f aca="false">AH25+(AH$41-AH$11)/30</f>
        <v>4600.00000000001</v>
      </c>
      <c r="AI26" s="246" t="n">
        <f aca="false">AI25+(AI$41-AI$11)/30</f>
        <v>84.5</v>
      </c>
      <c r="AJ26" s="245"/>
      <c r="AK26" s="244" t="n">
        <v>1440</v>
      </c>
      <c r="AL26" s="219" t="n">
        <f aca="false">AL25+(AL$83-AL$11)/72</f>
        <v>84.7499999999999</v>
      </c>
      <c r="AM26" s="219" t="n">
        <f aca="false">AM25+(AM$72-AM$22)/50</f>
        <v>4396</v>
      </c>
      <c r="AN26" s="246" t="n">
        <f aca="false">AN25+(AN$72-AN$22)/50</f>
        <v>84.84</v>
      </c>
      <c r="AO26" s="245"/>
      <c r="AP26" s="244" t="n">
        <v>1450</v>
      </c>
      <c r="AQ26" s="219" t="n">
        <f aca="false">AQ25+(AQ$82-AQ$11)/71</f>
        <v>84.8732394366196</v>
      </c>
      <c r="AR26" s="219" t="n">
        <f aca="false">AR25+(AR$41-AR$11)/30</f>
        <v>4400</v>
      </c>
      <c r="AS26" s="246" t="n">
        <f aca="false">AS25+(AS$41-AS$11)/30</f>
        <v>89.5</v>
      </c>
      <c r="AT26" s="245"/>
      <c r="AU26" s="244" t="n">
        <v>1440</v>
      </c>
      <c r="AV26" s="289" t="n">
        <f aca="false">AV25+(AV$83-AV$11)/72</f>
        <v>84.7499999999999</v>
      </c>
      <c r="AW26" s="219" t="n">
        <f aca="false">AW25+(AW$72-AW$22)/50</f>
        <v>4204</v>
      </c>
      <c r="AX26" s="246" t="n">
        <f aca="false">AX25+(AX$72-AX$22)/50</f>
        <v>88.84</v>
      </c>
    </row>
    <row r="27" customFormat="false" ht="12.75" hidden="false" customHeight="false" outlineLevel="0" collapsed="false">
      <c r="A27" s="224"/>
      <c r="B27" s="244" t="n">
        <v>1460</v>
      </c>
      <c r="C27" s="289" t="n">
        <f aca="false">C26+(C$82-C$11)/71</f>
        <v>85.4647887323943</v>
      </c>
      <c r="D27" s="219" t="n">
        <f aca="false">D26+(D$71-D$11)/60</f>
        <v>3920</v>
      </c>
      <c r="E27" s="246" t="n">
        <f aca="false">E26+(E$71-E$11)/60</f>
        <v>71.4666666666667</v>
      </c>
      <c r="F27" s="295"/>
      <c r="G27" s="244" t="n">
        <v>1460</v>
      </c>
      <c r="H27" s="289" t="n">
        <f aca="false">H26+(H$82-H$11)/71</f>
        <v>85.4647887323943</v>
      </c>
      <c r="I27" s="219" t="n">
        <f aca="false">I26+(I$51-I$11)/40</f>
        <v>4000</v>
      </c>
      <c r="J27" s="246" t="n">
        <f aca="false">J26+(J$51-J$11)/40</f>
        <v>75.5999999999999</v>
      </c>
      <c r="K27" s="224"/>
      <c r="L27" s="244" t="n">
        <v>1460</v>
      </c>
      <c r="M27" s="289" t="n">
        <f aca="false">M26+(M$83-M$11)/72</f>
        <v>85.3333333333333</v>
      </c>
      <c r="N27" s="219" t="n">
        <f aca="false">N26+(N$31-N$11)/20</f>
        <v>4080</v>
      </c>
      <c r="O27" s="246" t="n">
        <f aca="false">O26+(O$31-O$11)/20</f>
        <v>79.2000000000001</v>
      </c>
      <c r="P27" s="224"/>
      <c r="Q27" s="244" t="n">
        <v>1460</v>
      </c>
      <c r="R27" s="219" t="n">
        <f aca="false">R26+(R$82-R$11)/71</f>
        <v>85.4647887323943</v>
      </c>
      <c r="S27" s="219" t="n">
        <f aca="false">S26+(S$61-S$11)/50</f>
        <v>3784</v>
      </c>
      <c r="T27" s="246" t="n">
        <f aca="false">T26+(T$61-T$11)/50</f>
        <v>79.6800000000001</v>
      </c>
      <c r="V27" s="244" t="n">
        <v>1460</v>
      </c>
      <c r="W27" s="219" t="n">
        <f aca="false">W26+($W$82-W$11)/71</f>
        <v>85.4647887323943</v>
      </c>
      <c r="X27" s="219" t="n">
        <f aca="false">X26+(X$31-X$11)/20</f>
        <v>3880</v>
      </c>
      <c r="Y27" s="246" t="n">
        <f aca="false">Y26+(Y$31-Y$11)/20</f>
        <v>83.2000000000001</v>
      </c>
      <c r="Z27" s="224"/>
      <c r="AA27" s="244" t="n">
        <v>1460</v>
      </c>
      <c r="AB27" s="219" t="n">
        <f aca="false">AB26+($AB$82-$AB$11)/71</f>
        <v>85.4647887323943</v>
      </c>
      <c r="AC27" s="219" t="n">
        <f aca="false">AC26+(AC$61-AC$11)/50</f>
        <v>4552</v>
      </c>
      <c r="AD27" s="246" t="n">
        <f aca="false">AD26+(AD$61-AD$11)/50</f>
        <v>80.3599999999999</v>
      </c>
      <c r="AE27" s="224"/>
      <c r="AF27" s="244" t="n">
        <v>1460</v>
      </c>
      <c r="AG27" s="219" t="n">
        <f aca="false">AG26+($AG$82-$AG$11)/71</f>
        <v>85.4647887323943</v>
      </c>
      <c r="AH27" s="219" t="n">
        <f aca="false">AH26+(AH$41-AH$11)/30</f>
        <v>4626.66666666667</v>
      </c>
      <c r="AI27" s="246" t="n">
        <f aca="false">AI26+(AI$41-AI$11)/30</f>
        <v>84.4666666666667</v>
      </c>
      <c r="AJ27" s="224"/>
      <c r="AK27" s="244" t="n">
        <v>1450</v>
      </c>
      <c r="AL27" s="219" t="n">
        <f aca="false">AL26+(AL$83-AL$11)/72</f>
        <v>85.3333333333333</v>
      </c>
      <c r="AM27" s="219" t="n">
        <f aca="false">AM26+(AM$72-AM$22)/50</f>
        <v>4420</v>
      </c>
      <c r="AN27" s="246" t="n">
        <f aca="false">AN26+(AN$72-AN$22)/50</f>
        <v>84.8</v>
      </c>
      <c r="AO27" s="224"/>
      <c r="AP27" s="244" t="n">
        <v>1460</v>
      </c>
      <c r="AQ27" s="219" t="n">
        <f aca="false">AQ26+(AQ$82-AQ$11)/71</f>
        <v>85.4647887323943</v>
      </c>
      <c r="AR27" s="219" t="n">
        <f aca="false">AR26+(AR$41-AR$11)/30</f>
        <v>4426.66666666667</v>
      </c>
      <c r="AS27" s="246" t="n">
        <f aca="false">AS26+(AS$41-AS$11)/30</f>
        <v>89.4666666666667</v>
      </c>
      <c r="AT27" s="224"/>
      <c r="AU27" s="244" t="n">
        <v>1450</v>
      </c>
      <c r="AV27" s="289" t="n">
        <f aca="false">AV26+(AV$83-AV$11)/72</f>
        <v>85.3333333333333</v>
      </c>
      <c r="AW27" s="219" t="n">
        <f aca="false">AW26+(AW$72-AW$22)/50</f>
        <v>4230</v>
      </c>
      <c r="AX27" s="246" t="n">
        <f aca="false">AX26+(AX$72-AX$22)/50</f>
        <v>88.8</v>
      </c>
    </row>
    <row r="28" customFormat="false" ht="12.75" hidden="false" customHeight="false" outlineLevel="0" collapsed="false">
      <c r="B28" s="244" t="n">
        <v>1470</v>
      </c>
      <c r="C28" s="289" t="n">
        <f aca="false">C27+(C$82-C$11)/71</f>
        <v>86.0563380281689</v>
      </c>
      <c r="D28" s="219" t="n">
        <f aca="false">D27+(D$71-D$11)/60</f>
        <v>3940</v>
      </c>
      <c r="E28" s="246" t="n">
        <f aca="false">E27+(E$71-E$11)/60</f>
        <v>71.4333333333334</v>
      </c>
      <c r="F28" s="250"/>
      <c r="G28" s="244" t="n">
        <v>1470</v>
      </c>
      <c r="H28" s="289" t="n">
        <f aca="false">H27+(H$82-H$11)/71</f>
        <v>86.0563380281689</v>
      </c>
      <c r="I28" s="219" t="n">
        <f aca="false">I27+(I$51-I$11)/40</f>
        <v>4025</v>
      </c>
      <c r="J28" s="246" t="n">
        <f aca="false">J27+(J$51-J$11)/40</f>
        <v>75.5749999999999</v>
      </c>
      <c r="L28" s="244" t="n">
        <v>1470</v>
      </c>
      <c r="M28" s="289" t="n">
        <f aca="false">M27+(M$83-M$11)/72</f>
        <v>85.9166666666666</v>
      </c>
      <c r="N28" s="219" t="n">
        <f aca="false">N27+(N$31-N$11)/20</f>
        <v>4110</v>
      </c>
      <c r="O28" s="246" t="n">
        <f aca="false">O27+(O$31-O$11)/20</f>
        <v>79.1500000000001</v>
      </c>
      <c r="Q28" s="244" t="n">
        <v>1470</v>
      </c>
      <c r="R28" s="219" t="n">
        <f aca="false">R27+(R$82-R$11)/71</f>
        <v>86.0563380281689</v>
      </c>
      <c r="S28" s="219" t="n">
        <f aca="false">S27+(S$61-S$11)/50</f>
        <v>3808</v>
      </c>
      <c r="T28" s="246" t="n">
        <f aca="false">T27+(T$61-T$11)/50</f>
        <v>79.6600000000001</v>
      </c>
      <c r="V28" s="244" t="n">
        <v>1470</v>
      </c>
      <c r="W28" s="219" t="n">
        <f aca="false">W27+($W$82-W$11)/71</f>
        <v>86.0563380281689</v>
      </c>
      <c r="X28" s="219" t="n">
        <f aca="false">X27+(X$31-X$11)/20</f>
        <v>3910</v>
      </c>
      <c r="Y28" s="246" t="n">
        <f aca="false">Y27+(Y$31-Y$11)/20</f>
        <v>83.1500000000001</v>
      </c>
      <c r="AA28" s="244" t="n">
        <v>1470</v>
      </c>
      <c r="AB28" s="219" t="n">
        <f aca="false">AB27+($AB$82-$AB$11)/71</f>
        <v>86.0563380281689</v>
      </c>
      <c r="AC28" s="219" t="n">
        <f aca="false">AC27+(AC$61-AC$11)/50</f>
        <v>4574</v>
      </c>
      <c r="AD28" s="246" t="n">
        <f aca="false">AD27+(AD$61-AD$11)/50</f>
        <v>80.3199999999999</v>
      </c>
      <c r="AF28" s="244" t="n">
        <v>1470</v>
      </c>
      <c r="AG28" s="219" t="n">
        <f aca="false">AG27+($AG$82-$AG$11)/71</f>
        <v>86.0563380281689</v>
      </c>
      <c r="AH28" s="219" t="n">
        <f aca="false">AH27+(AH$41-AH$11)/30</f>
        <v>4653.33333333334</v>
      </c>
      <c r="AI28" s="246" t="n">
        <f aca="false">AI27+(AI$41-AI$11)/30</f>
        <v>84.4333333333334</v>
      </c>
      <c r="AK28" s="244" t="n">
        <v>1460</v>
      </c>
      <c r="AL28" s="219" t="n">
        <f aca="false">AL27+(AL$83-AL$11)/72</f>
        <v>85.9166666666666</v>
      </c>
      <c r="AM28" s="219" t="n">
        <f aca="false">AM27+(AM$72-AM$22)/50</f>
        <v>4444</v>
      </c>
      <c r="AN28" s="246" t="n">
        <f aca="false">AN27+(AN$72-AN$22)/50</f>
        <v>84.76</v>
      </c>
      <c r="AP28" s="244" t="n">
        <v>1470</v>
      </c>
      <c r="AQ28" s="219" t="n">
        <f aca="false">AQ27+(AQ$82-AQ$11)/71</f>
        <v>86.0563380281689</v>
      </c>
      <c r="AR28" s="219" t="n">
        <f aca="false">AR27+(AR$41-AR$11)/30</f>
        <v>4453.33333333334</v>
      </c>
      <c r="AS28" s="246" t="n">
        <f aca="false">AS27+(AS$41-AS$11)/30</f>
        <v>89.4333333333334</v>
      </c>
      <c r="AU28" s="244" t="n">
        <v>1460</v>
      </c>
      <c r="AV28" s="289" t="n">
        <f aca="false">AV27+(AV$83-AV$11)/72</f>
        <v>85.9166666666666</v>
      </c>
      <c r="AW28" s="219" t="n">
        <f aca="false">AW27+(AW$72-AW$22)/50</f>
        <v>4256</v>
      </c>
      <c r="AX28" s="246" t="n">
        <f aca="false">AX27+(AX$72-AX$22)/50</f>
        <v>88.76</v>
      </c>
    </row>
    <row r="29" customFormat="false" ht="12.75" hidden="false" customHeight="false" outlineLevel="0" collapsed="false">
      <c r="B29" s="244" t="n">
        <v>1480</v>
      </c>
      <c r="C29" s="289" t="n">
        <f aca="false">C28+(C$82-C$11)/71</f>
        <v>86.6478873239435</v>
      </c>
      <c r="D29" s="219" t="n">
        <f aca="false">D28+(D$71-D$11)/60</f>
        <v>3960</v>
      </c>
      <c r="E29" s="246" t="n">
        <f aca="false">E28+(E$71-E$11)/60</f>
        <v>71.4</v>
      </c>
      <c r="F29" s="250"/>
      <c r="G29" s="244" t="n">
        <v>1480</v>
      </c>
      <c r="H29" s="289" t="n">
        <f aca="false">H28+(H$82-H$11)/71</f>
        <v>86.6478873239435</v>
      </c>
      <c r="I29" s="219" t="n">
        <f aca="false">I28+(I$51-I$11)/40</f>
        <v>4050</v>
      </c>
      <c r="J29" s="246" t="n">
        <f aca="false">J28+(J$51-J$11)/40</f>
        <v>75.5499999999999</v>
      </c>
      <c r="L29" s="244" t="n">
        <v>1480</v>
      </c>
      <c r="M29" s="289" t="n">
        <f aca="false">M28+(M$83-M$11)/72</f>
        <v>86.4999999999999</v>
      </c>
      <c r="N29" s="219" t="n">
        <f aca="false">N28+(N$31-N$11)/20</f>
        <v>4140</v>
      </c>
      <c r="O29" s="246" t="n">
        <f aca="false">O28+(O$31-O$11)/20</f>
        <v>79.1000000000001</v>
      </c>
      <c r="Q29" s="244" t="n">
        <v>1480</v>
      </c>
      <c r="R29" s="219" t="n">
        <f aca="false">R28+(R$82-R$11)/71</f>
        <v>86.6478873239435</v>
      </c>
      <c r="S29" s="219" t="n">
        <f aca="false">S28+(S$61-S$11)/50</f>
        <v>3832</v>
      </c>
      <c r="T29" s="246" t="n">
        <f aca="false">T28+(T$61-T$11)/50</f>
        <v>79.6400000000001</v>
      </c>
      <c r="V29" s="244" t="n">
        <v>1480</v>
      </c>
      <c r="W29" s="219" t="n">
        <f aca="false">W28+($W$82-W$11)/71</f>
        <v>86.6478873239435</v>
      </c>
      <c r="X29" s="219" t="n">
        <f aca="false">X28+(X$31-X$11)/20</f>
        <v>3940</v>
      </c>
      <c r="Y29" s="246" t="n">
        <f aca="false">Y28+(Y$31-Y$11)/20</f>
        <v>83.1000000000001</v>
      </c>
      <c r="AA29" s="244" t="n">
        <v>1480</v>
      </c>
      <c r="AB29" s="219" t="n">
        <f aca="false">AB28+($AB$82-$AB$11)/71</f>
        <v>86.6478873239435</v>
      </c>
      <c r="AC29" s="219" t="n">
        <f aca="false">AC28+(AC$61-AC$11)/50</f>
        <v>4596</v>
      </c>
      <c r="AD29" s="246" t="n">
        <f aca="false">AD28+(AD$61-AD$11)/50</f>
        <v>80.2799999999999</v>
      </c>
      <c r="AF29" s="244" t="n">
        <v>1480</v>
      </c>
      <c r="AG29" s="219" t="n">
        <f aca="false">AG28+($AG$82-$AG$11)/71</f>
        <v>86.6478873239435</v>
      </c>
      <c r="AH29" s="219" t="n">
        <f aca="false">AH28+(AH$41-AH$11)/30</f>
        <v>4680.00000000001</v>
      </c>
      <c r="AI29" s="246" t="n">
        <f aca="false">AI28+(AI$41-AI$11)/30</f>
        <v>84.4</v>
      </c>
      <c r="AK29" s="244" t="n">
        <v>1470</v>
      </c>
      <c r="AL29" s="219" t="n">
        <f aca="false">AL28+(AL$83-AL$11)/72</f>
        <v>86.4999999999999</v>
      </c>
      <c r="AM29" s="219" t="n">
        <f aca="false">AM28+(AM$72-AM$22)/50</f>
        <v>4468</v>
      </c>
      <c r="AN29" s="246" t="n">
        <f aca="false">AN28+(AN$72-AN$22)/50</f>
        <v>84.72</v>
      </c>
      <c r="AP29" s="244" t="n">
        <v>1480</v>
      </c>
      <c r="AQ29" s="219" t="n">
        <f aca="false">AQ28+(AQ$82-AQ$11)/71</f>
        <v>86.6478873239435</v>
      </c>
      <c r="AR29" s="219" t="n">
        <f aca="false">AR28+(AR$41-AR$11)/30</f>
        <v>4480</v>
      </c>
      <c r="AS29" s="246" t="n">
        <f aca="false">AS28+(AS$41-AS$11)/30</f>
        <v>89.4</v>
      </c>
      <c r="AU29" s="244" t="n">
        <v>1470</v>
      </c>
      <c r="AV29" s="289" t="n">
        <f aca="false">AV28+(AV$83-AV$11)/72</f>
        <v>86.4999999999999</v>
      </c>
      <c r="AW29" s="219" t="n">
        <f aca="false">AW28+(AW$72-AW$22)/50</f>
        <v>4282</v>
      </c>
      <c r="AX29" s="246" t="n">
        <f aca="false">AX28+(AX$72-AX$22)/50</f>
        <v>88.72</v>
      </c>
    </row>
    <row r="30" customFormat="false" ht="12.75" hidden="false" customHeight="false" outlineLevel="0" collapsed="false">
      <c r="B30" s="244" t="n">
        <v>1490</v>
      </c>
      <c r="C30" s="289" t="n">
        <f aca="false">C29+(C$82-C$11)/71</f>
        <v>87.2394366197182</v>
      </c>
      <c r="D30" s="219" t="n">
        <f aca="false">D29+(D$71-D$11)/60</f>
        <v>3980</v>
      </c>
      <c r="E30" s="246" t="n">
        <f aca="false">E29+(E$71-E$11)/60</f>
        <v>71.3666666666667</v>
      </c>
      <c r="F30" s="250"/>
      <c r="G30" s="244" t="n">
        <v>1490</v>
      </c>
      <c r="H30" s="289" t="n">
        <f aca="false">H29+(H$82-H$11)/71</f>
        <v>87.2394366197182</v>
      </c>
      <c r="I30" s="219" t="n">
        <f aca="false">I29+(I$51-I$11)/40</f>
        <v>4075</v>
      </c>
      <c r="J30" s="246" t="n">
        <f aca="false">J29+(J$51-J$11)/40</f>
        <v>75.5249999999999</v>
      </c>
      <c r="L30" s="244" t="n">
        <v>1490</v>
      </c>
      <c r="M30" s="289" t="n">
        <f aca="false">M29+(M$83-M$11)/72</f>
        <v>87.0833333333332</v>
      </c>
      <c r="N30" s="219" t="n">
        <f aca="false">N29+(N$31-N$11)/20</f>
        <v>4170</v>
      </c>
      <c r="O30" s="246" t="n">
        <f aca="false">O29+(O$31-O$11)/20</f>
        <v>79.0500000000001</v>
      </c>
      <c r="Q30" s="244" t="n">
        <v>1490</v>
      </c>
      <c r="R30" s="219" t="n">
        <f aca="false">R29+(R$82-R$11)/71</f>
        <v>87.2394366197182</v>
      </c>
      <c r="S30" s="219" t="n">
        <f aca="false">S29+(S$61-S$11)/50</f>
        <v>3856</v>
      </c>
      <c r="T30" s="246" t="n">
        <f aca="false">T29+(T$61-T$11)/50</f>
        <v>79.6200000000001</v>
      </c>
      <c r="V30" s="244" t="n">
        <v>1490</v>
      </c>
      <c r="W30" s="219" t="n">
        <f aca="false">W29+($W$82-W$11)/71</f>
        <v>87.2394366197182</v>
      </c>
      <c r="X30" s="219" t="n">
        <f aca="false">X29+(X$31-X$11)/20</f>
        <v>3970</v>
      </c>
      <c r="Y30" s="246" t="n">
        <f aca="false">Y29+(Y$31-Y$11)/20</f>
        <v>83.0500000000001</v>
      </c>
      <c r="AA30" s="244" t="n">
        <v>1490</v>
      </c>
      <c r="AB30" s="219" t="n">
        <f aca="false">AB29+($AB$82-$AB$11)/71</f>
        <v>87.2394366197182</v>
      </c>
      <c r="AC30" s="219" t="n">
        <f aca="false">AC29+(AC$61-AC$11)/50</f>
        <v>4618</v>
      </c>
      <c r="AD30" s="246" t="n">
        <f aca="false">AD29+(AD$61-AD$11)/50</f>
        <v>80.2399999999999</v>
      </c>
      <c r="AF30" s="244" t="n">
        <v>1490</v>
      </c>
      <c r="AG30" s="219" t="n">
        <f aca="false">AG29+($AG$82-$AG$11)/71</f>
        <v>87.2394366197182</v>
      </c>
      <c r="AH30" s="219" t="n">
        <f aca="false">AH29+(AH$41-AH$11)/30</f>
        <v>4706.66666666667</v>
      </c>
      <c r="AI30" s="246" t="n">
        <f aca="false">AI29+(AI$41-AI$11)/30</f>
        <v>84.3666666666667</v>
      </c>
      <c r="AK30" s="244" t="n">
        <v>1480</v>
      </c>
      <c r="AL30" s="219" t="n">
        <f aca="false">AL29+(AL$83-AL$11)/72</f>
        <v>87.0833333333332</v>
      </c>
      <c r="AM30" s="219" t="n">
        <f aca="false">AM29+(AM$72-AM$22)/50</f>
        <v>4492</v>
      </c>
      <c r="AN30" s="246" t="n">
        <f aca="false">AN29+(AN$72-AN$22)/50</f>
        <v>84.68</v>
      </c>
      <c r="AP30" s="244" t="n">
        <v>1490</v>
      </c>
      <c r="AQ30" s="219" t="n">
        <f aca="false">AQ29+(AQ$82-AQ$11)/71</f>
        <v>87.2394366197182</v>
      </c>
      <c r="AR30" s="219" t="n">
        <f aca="false">AR29+(AR$41-AR$11)/30</f>
        <v>4506.66666666667</v>
      </c>
      <c r="AS30" s="246" t="n">
        <f aca="false">AS29+(AS$41-AS$11)/30</f>
        <v>89.3666666666667</v>
      </c>
      <c r="AU30" s="244" t="n">
        <v>1480</v>
      </c>
      <c r="AV30" s="289" t="n">
        <f aca="false">AV29+(AV$83-AV$11)/72</f>
        <v>87.0833333333332</v>
      </c>
      <c r="AW30" s="219" t="n">
        <f aca="false">AW29+(AW$72-AW$22)/50</f>
        <v>4308</v>
      </c>
      <c r="AX30" s="246" t="n">
        <f aca="false">AX29+(AX$72-AX$22)/50</f>
        <v>88.68</v>
      </c>
    </row>
    <row r="31" customFormat="false" ht="12.75" hidden="false" customHeight="false" outlineLevel="0" collapsed="false">
      <c r="B31" s="244" t="n">
        <v>1500</v>
      </c>
      <c r="C31" s="289" t="n">
        <f aca="false">C30+(C$82-C$11)/71</f>
        <v>87.8309859154928</v>
      </c>
      <c r="D31" s="219" t="n">
        <f aca="false">D30+(D$71-D$11)/60</f>
        <v>4000</v>
      </c>
      <c r="E31" s="246" t="n">
        <f aca="false">E30+(E$71-E$11)/60</f>
        <v>71.3333333333334</v>
      </c>
      <c r="F31" s="250"/>
      <c r="G31" s="244" t="n">
        <v>1500</v>
      </c>
      <c r="H31" s="289" t="n">
        <f aca="false">H30+(H$82-H$11)/71</f>
        <v>87.8309859154928</v>
      </c>
      <c r="I31" s="219" t="n">
        <f aca="false">I30+(I$51-I$11)/40</f>
        <v>4100</v>
      </c>
      <c r="J31" s="246" t="n">
        <f aca="false">J30+(J$51-J$11)/40</f>
        <v>75.4999999999999</v>
      </c>
      <c r="L31" s="290" t="n">
        <v>1499</v>
      </c>
      <c r="M31" s="294" t="n">
        <f aca="false">M30+(M$83-M$11)/72</f>
        <v>87.6666666666666</v>
      </c>
      <c r="N31" s="292" t="n">
        <v>4200</v>
      </c>
      <c r="O31" s="293" t="n">
        <v>79</v>
      </c>
      <c r="Q31" s="244" t="n">
        <v>1500</v>
      </c>
      <c r="R31" s="219" t="n">
        <f aca="false">R30+(R$82-R$11)/71</f>
        <v>87.8309859154928</v>
      </c>
      <c r="S31" s="219" t="n">
        <f aca="false">S30+(S$61-S$11)/50</f>
        <v>3880</v>
      </c>
      <c r="T31" s="246" t="n">
        <f aca="false">T30+(T$61-T$11)/50</f>
        <v>79.6000000000001</v>
      </c>
      <c r="V31" s="290" t="n">
        <v>1499</v>
      </c>
      <c r="W31" s="291" t="n">
        <f aca="false">W30+($W$82-W$11)/71</f>
        <v>87.8309859154928</v>
      </c>
      <c r="X31" s="292" t="n">
        <v>4000</v>
      </c>
      <c r="Y31" s="293" t="n">
        <v>83</v>
      </c>
      <c r="AA31" s="244" t="n">
        <v>1500</v>
      </c>
      <c r="AB31" s="219" t="n">
        <f aca="false">AB30+($AB$82-$AB$11)/71</f>
        <v>87.8309859154928</v>
      </c>
      <c r="AC31" s="219" t="n">
        <f aca="false">AC30+(AC$61-AC$11)/50</f>
        <v>4640</v>
      </c>
      <c r="AD31" s="246" t="n">
        <f aca="false">AD30+(AD$61-AD$11)/50</f>
        <v>80.1999999999999</v>
      </c>
      <c r="AF31" s="244" t="n">
        <v>1500</v>
      </c>
      <c r="AG31" s="219" t="n">
        <f aca="false">AG30+($AG$82-$AG$11)/71</f>
        <v>87.8309859154928</v>
      </c>
      <c r="AH31" s="219" t="n">
        <f aca="false">AH30+(AH$41-AH$11)/30</f>
        <v>4733.33333333334</v>
      </c>
      <c r="AI31" s="246" t="n">
        <f aca="false">AI30+(AI$41-AI$11)/30</f>
        <v>84.3333333333334</v>
      </c>
      <c r="AK31" s="244" t="n">
        <v>1490</v>
      </c>
      <c r="AL31" s="219" t="n">
        <f aca="false">AL30+(AL$83-AL$11)/72</f>
        <v>87.6666666666666</v>
      </c>
      <c r="AM31" s="219" t="n">
        <f aca="false">AM30+(AM$72-AM$22)/50</f>
        <v>4516</v>
      </c>
      <c r="AN31" s="246" t="n">
        <f aca="false">AN30+(AN$72-AN$22)/50</f>
        <v>84.6399999999999</v>
      </c>
      <c r="AP31" s="244" t="n">
        <v>1500</v>
      </c>
      <c r="AQ31" s="219" t="n">
        <f aca="false">AQ30+(AQ$82-AQ$11)/71</f>
        <v>87.8309859154928</v>
      </c>
      <c r="AR31" s="219" t="n">
        <f aca="false">AR30+(AR$41-AR$11)/30</f>
        <v>4533.33333333334</v>
      </c>
      <c r="AS31" s="246" t="n">
        <f aca="false">AS30+(AS$41-AS$11)/30</f>
        <v>89.3333333333334</v>
      </c>
      <c r="AU31" s="244" t="n">
        <v>1490</v>
      </c>
      <c r="AV31" s="289" t="n">
        <f aca="false">AV30+(AV$83-AV$11)/72</f>
        <v>87.6666666666666</v>
      </c>
      <c r="AW31" s="219" t="n">
        <f aca="false">AW30+(AW$72-AW$22)/50</f>
        <v>4334</v>
      </c>
      <c r="AX31" s="246" t="n">
        <f aca="false">AX30+(AX$72-AX$22)/50</f>
        <v>88.6399999999999</v>
      </c>
    </row>
    <row r="32" customFormat="false" ht="12.75" hidden="false" customHeight="false" outlineLevel="0" collapsed="false">
      <c r="B32" s="244" t="n">
        <v>1510</v>
      </c>
      <c r="C32" s="289" t="n">
        <f aca="false">C31+(C$82-C$11)/71</f>
        <v>88.4225352112675</v>
      </c>
      <c r="D32" s="219" t="n">
        <f aca="false">D31+(D$71-D$11)/60</f>
        <v>4020</v>
      </c>
      <c r="E32" s="246" t="n">
        <f aca="false">E31+(E$71-E$11)/60</f>
        <v>71.3</v>
      </c>
      <c r="F32" s="250"/>
      <c r="G32" s="244" t="n">
        <v>1510</v>
      </c>
      <c r="H32" s="289" t="n">
        <f aca="false">H31+(H$82-H$11)/71</f>
        <v>88.4225352112675</v>
      </c>
      <c r="I32" s="219" t="n">
        <f aca="false">I31+(I$51-I$11)/40</f>
        <v>4125</v>
      </c>
      <c r="J32" s="246" t="n">
        <f aca="false">J31+(J$51-J$11)/40</f>
        <v>75.4749999999999</v>
      </c>
      <c r="L32" s="290" t="n">
        <v>1500</v>
      </c>
      <c r="M32" s="294" t="n">
        <f aca="false">M31+(M$83-M$11)/72</f>
        <v>88.2499999999999</v>
      </c>
      <c r="N32" s="292" t="n">
        <v>3900</v>
      </c>
      <c r="O32" s="293" t="n">
        <v>76</v>
      </c>
      <c r="Q32" s="244" t="n">
        <v>1510</v>
      </c>
      <c r="R32" s="219" t="n">
        <f aca="false">R31+(R$82-R$11)/71</f>
        <v>88.4225352112675</v>
      </c>
      <c r="S32" s="219" t="n">
        <f aca="false">S31+(S$61-S$11)/50</f>
        <v>3904</v>
      </c>
      <c r="T32" s="246" t="n">
        <f aca="false">T31+(T$61-T$11)/50</f>
        <v>79.5800000000001</v>
      </c>
      <c r="V32" s="290" t="n">
        <v>1500</v>
      </c>
      <c r="W32" s="291" t="n">
        <f aca="false">W31+($W$82-W$11)/71</f>
        <v>88.4225352112675</v>
      </c>
      <c r="X32" s="292" t="n">
        <v>3700</v>
      </c>
      <c r="Y32" s="293" t="n">
        <v>80</v>
      </c>
      <c r="AA32" s="244" t="n">
        <v>1510</v>
      </c>
      <c r="AB32" s="219" t="n">
        <f aca="false">AB31+($AB$82-$AB$11)/71</f>
        <v>88.4225352112675</v>
      </c>
      <c r="AC32" s="219" t="n">
        <f aca="false">AC31+(AC$61-AC$11)/50</f>
        <v>4662</v>
      </c>
      <c r="AD32" s="246" t="n">
        <f aca="false">AD31+(AD$61-AD$11)/50</f>
        <v>80.1599999999999</v>
      </c>
      <c r="AF32" s="244" t="n">
        <v>1510</v>
      </c>
      <c r="AG32" s="219" t="n">
        <f aca="false">AG31+($AG$82-$AG$11)/71</f>
        <v>88.4225352112675</v>
      </c>
      <c r="AH32" s="219" t="n">
        <f aca="false">AH31+(AH$41-AH$11)/30</f>
        <v>4760.00000000001</v>
      </c>
      <c r="AI32" s="246" t="n">
        <f aca="false">AI31+(AI$41-AI$11)/30</f>
        <v>84.3</v>
      </c>
      <c r="AK32" s="244" t="n">
        <v>1500</v>
      </c>
      <c r="AL32" s="219" t="n">
        <f aca="false">AL31+(AL$83-AL$11)/72</f>
        <v>88.2499999999999</v>
      </c>
      <c r="AM32" s="219" t="n">
        <f aca="false">AM31+(AM$72-AM$22)/50</f>
        <v>4540</v>
      </c>
      <c r="AN32" s="246" t="n">
        <f aca="false">AN31+(AN$72-AN$22)/50</f>
        <v>84.5999999999999</v>
      </c>
      <c r="AP32" s="244" t="n">
        <v>1510</v>
      </c>
      <c r="AQ32" s="219" t="n">
        <f aca="false">AQ31+(AQ$82-AQ$11)/71</f>
        <v>88.4225352112675</v>
      </c>
      <c r="AR32" s="219" t="n">
        <f aca="false">AR31+(AR$41-AR$11)/30</f>
        <v>4560.00000000001</v>
      </c>
      <c r="AS32" s="246" t="n">
        <f aca="false">AS31+(AS$41-AS$11)/30</f>
        <v>89.3</v>
      </c>
      <c r="AU32" s="244" t="n">
        <v>1500</v>
      </c>
      <c r="AV32" s="289" t="n">
        <f aca="false">AV31+(AV$83-AV$11)/72</f>
        <v>88.2499999999999</v>
      </c>
      <c r="AW32" s="219" t="n">
        <f aca="false">AW31+(AW$72-AW$22)/50</f>
        <v>4360</v>
      </c>
      <c r="AX32" s="246" t="n">
        <f aca="false">AX31+(AX$72-AX$22)/50</f>
        <v>88.5999999999999</v>
      </c>
    </row>
    <row r="33" customFormat="false" ht="12.75" hidden="false" customHeight="false" outlineLevel="0" collapsed="false">
      <c r="B33" s="244" t="n">
        <v>1520</v>
      </c>
      <c r="C33" s="289" t="n">
        <f aca="false">C32+(C$82-C$11)/71</f>
        <v>89.0140845070421</v>
      </c>
      <c r="D33" s="219" t="n">
        <f aca="false">D32+(D$71-D$11)/60</f>
        <v>4040</v>
      </c>
      <c r="E33" s="246" t="n">
        <f aca="false">E32+(E$71-E$11)/60</f>
        <v>71.2666666666667</v>
      </c>
      <c r="F33" s="250"/>
      <c r="G33" s="244" t="n">
        <v>1520</v>
      </c>
      <c r="H33" s="289" t="n">
        <f aca="false">H32+(H$82-H$11)/71</f>
        <v>89.0140845070421</v>
      </c>
      <c r="I33" s="219" t="n">
        <f aca="false">I32+(I$51-I$11)/40</f>
        <v>4150</v>
      </c>
      <c r="J33" s="246" t="n">
        <f aca="false">J32+(J$51-J$11)/40</f>
        <v>75.4499999999999</v>
      </c>
      <c r="L33" s="244" t="n">
        <v>1510</v>
      </c>
      <c r="M33" s="289" t="n">
        <f aca="false">M32+(M$83-M$11)/72</f>
        <v>88.8333333333332</v>
      </c>
      <c r="N33" s="289" t="n">
        <f aca="false">N32+(N$82-N$32)/50</f>
        <v>3920</v>
      </c>
      <c r="O33" s="296" t="n">
        <f aca="false">O32+(O$82-O$32)/50</f>
        <v>75.96</v>
      </c>
      <c r="Q33" s="244" t="n">
        <v>1520</v>
      </c>
      <c r="R33" s="219" t="n">
        <f aca="false">R32+(R$82-R$11)/71</f>
        <v>89.0140845070421</v>
      </c>
      <c r="S33" s="219" t="n">
        <f aca="false">S32+(S$61-S$11)/50</f>
        <v>3928</v>
      </c>
      <c r="T33" s="246" t="n">
        <f aca="false">T32+(T$61-T$11)/50</f>
        <v>79.5600000000001</v>
      </c>
      <c r="V33" s="244" t="n">
        <v>1510</v>
      </c>
      <c r="W33" s="219" t="n">
        <f aca="false">W32+($W$82-W$11)/71</f>
        <v>89.0140845070421</v>
      </c>
      <c r="X33" s="219" t="n">
        <f aca="false">X32+(X$92-X$32)/60</f>
        <v>3721.66666666667</v>
      </c>
      <c r="Y33" s="246" t="n">
        <f aca="false">Y32+(Y$92-Y$32)/60</f>
        <v>79.9666666666667</v>
      </c>
      <c r="AA33" s="244" t="n">
        <v>1520</v>
      </c>
      <c r="AB33" s="219" t="n">
        <f aca="false">AB32+($AB$82-$AB$11)/71</f>
        <v>89.0140845070421</v>
      </c>
      <c r="AC33" s="219" t="n">
        <f aca="false">AC32+(AC$61-AC$11)/50</f>
        <v>4684</v>
      </c>
      <c r="AD33" s="246" t="n">
        <f aca="false">AD32+(AD$61-AD$11)/50</f>
        <v>80.1199999999999</v>
      </c>
      <c r="AF33" s="244" t="n">
        <v>1520</v>
      </c>
      <c r="AG33" s="219" t="n">
        <f aca="false">AG32+($AG$82-$AG$11)/71</f>
        <v>89.0140845070421</v>
      </c>
      <c r="AH33" s="219" t="n">
        <f aca="false">AH32+(AH$41-AH$11)/30</f>
        <v>4786.66666666667</v>
      </c>
      <c r="AI33" s="246" t="n">
        <f aca="false">AI32+(AI$41-AI$11)/30</f>
        <v>84.2666666666667</v>
      </c>
      <c r="AK33" s="244" t="n">
        <v>1510</v>
      </c>
      <c r="AL33" s="219" t="n">
        <f aca="false">AL32+(AL$83-AL$11)/72</f>
        <v>88.8333333333332</v>
      </c>
      <c r="AM33" s="219" t="n">
        <f aca="false">AM32+(AM$72-AM$22)/50</f>
        <v>4564</v>
      </c>
      <c r="AN33" s="246" t="n">
        <f aca="false">AN32+(AN$72-AN$22)/50</f>
        <v>84.5599999999999</v>
      </c>
      <c r="AP33" s="244" t="n">
        <v>1520</v>
      </c>
      <c r="AQ33" s="219" t="n">
        <f aca="false">AQ32+(AQ$82-AQ$11)/71</f>
        <v>89.0140845070421</v>
      </c>
      <c r="AR33" s="219" t="n">
        <f aca="false">AR32+(AR$41-AR$11)/30</f>
        <v>4586.66666666667</v>
      </c>
      <c r="AS33" s="246" t="n">
        <f aca="false">AS32+(AS$41-AS$11)/30</f>
        <v>89.2666666666667</v>
      </c>
      <c r="AU33" s="244" t="n">
        <v>1510</v>
      </c>
      <c r="AV33" s="289" t="n">
        <f aca="false">AV32+(AV$83-AV$11)/72</f>
        <v>88.8333333333332</v>
      </c>
      <c r="AW33" s="219" t="n">
        <f aca="false">AW32+(AW$72-AW$22)/50</f>
        <v>4386</v>
      </c>
      <c r="AX33" s="246" t="n">
        <f aca="false">AX32+(AX$72-AX$22)/50</f>
        <v>88.5599999999999</v>
      </c>
    </row>
    <row r="34" customFormat="false" ht="12.75" hidden="false" customHeight="false" outlineLevel="0" collapsed="false">
      <c r="B34" s="244" t="n">
        <v>1530</v>
      </c>
      <c r="C34" s="289" t="n">
        <f aca="false">C33+(C$82-C$11)/71</f>
        <v>89.6056338028167</v>
      </c>
      <c r="D34" s="219" t="n">
        <f aca="false">D33+(D$71-D$11)/60</f>
        <v>4060</v>
      </c>
      <c r="E34" s="246" t="n">
        <f aca="false">E33+(E$71-E$11)/60</f>
        <v>71.2333333333334</v>
      </c>
      <c r="F34" s="250"/>
      <c r="G34" s="244" t="n">
        <v>1530</v>
      </c>
      <c r="H34" s="289" t="n">
        <f aca="false">H33+(H$82-H$11)/71</f>
        <v>89.6056338028167</v>
      </c>
      <c r="I34" s="219" t="n">
        <f aca="false">I33+(I$51-I$11)/40</f>
        <v>4175</v>
      </c>
      <c r="J34" s="246" t="n">
        <f aca="false">J33+(J$51-J$11)/40</f>
        <v>75.4249999999999</v>
      </c>
      <c r="L34" s="244" t="n">
        <v>1520</v>
      </c>
      <c r="M34" s="289" t="n">
        <f aca="false">M33+(M$83-M$11)/72</f>
        <v>89.4166666666666</v>
      </c>
      <c r="N34" s="289" t="n">
        <f aca="false">N33+(N$82-N$32)/50</f>
        <v>3940</v>
      </c>
      <c r="O34" s="296" t="n">
        <f aca="false">O33+(O$82-O$32)/50</f>
        <v>75.92</v>
      </c>
      <c r="Q34" s="244" t="n">
        <v>1530</v>
      </c>
      <c r="R34" s="219" t="n">
        <f aca="false">R33+(R$82-R$11)/71</f>
        <v>89.6056338028167</v>
      </c>
      <c r="S34" s="219" t="n">
        <f aca="false">S33+(S$61-S$11)/50</f>
        <v>3952</v>
      </c>
      <c r="T34" s="246" t="n">
        <f aca="false">T33+(T$61-T$11)/50</f>
        <v>79.5400000000001</v>
      </c>
      <c r="V34" s="244" t="n">
        <v>1520</v>
      </c>
      <c r="W34" s="219" t="n">
        <f aca="false">W33+($W$82-W$11)/71</f>
        <v>89.6056338028167</v>
      </c>
      <c r="X34" s="219" t="n">
        <f aca="false">X33+(X$92-X$32)/60</f>
        <v>3743.33333333333</v>
      </c>
      <c r="Y34" s="246" t="n">
        <f aca="false">Y33+(Y$92-Y$32)/60</f>
        <v>79.9333333333333</v>
      </c>
      <c r="AA34" s="244" t="n">
        <v>1530</v>
      </c>
      <c r="AB34" s="219" t="n">
        <f aca="false">AB33+($AB$82-$AB$11)/71</f>
        <v>89.6056338028167</v>
      </c>
      <c r="AC34" s="219" t="n">
        <f aca="false">AC33+(AC$61-AC$11)/50</f>
        <v>4706</v>
      </c>
      <c r="AD34" s="246" t="n">
        <f aca="false">AD33+(AD$61-AD$11)/50</f>
        <v>80.0799999999999</v>
      </c>
      <c r="AF34" s="244" t="n">
        <v>1530</v>
      </c>
      <c r="AG34" s="219" t="n">
        <f aca="false">AG33+($AG$82-$AG$11)/71</f>
        <v>89.6056338028167</v>
      </c>
      <c r="AH34" s="219" t="n">
        <f aca="false">AH33+(AH$41-AH$11)/30</f>
        <v>4813.33333333334</v>
      </c>
      <c r="AI34" s="246" t="n">
        <f aca="false">AI33+(AI$41-AI$11)/30</f>
        <v>84.2333333333334</v>
      </c>
      <c r="AK34" s="244" t="n">
        <v>1520</v>
      </c>
      <c r="AL34" s="219" t="n">
        <f aca="false">AL33+(AL$83-AL$11)/72</f>
        <v>89.4166666666666</v>
      </c>
      <c r="AM34" s="219" t="n">
        <f aca="false">AM33+(AM$72-AM$22)/50</f>
        <v>4588</v>
      </c>
      <c r="AN34" s="246" t="n">
        <f aca="false">AN33+(AN$72-AN$22)/50</f>
        <v>84.5199999999999</v>
      </c>
      <c r="AP34" s="244" t="n">
        <v>1530</v>
      </c>
      <c r="AQ34" s="219" t="n">
        <f aca="false">AQ33+(AQ$82-AQ$11)/71</f>
        <v>89.6056338028167</v>
      </c>
      <c r="AR34" s="219" t="n">
        <f aca="false">AR33+(AR$41-AR$11)/30</f>
        <v>4613.33333333334</v>
      </c>
      <c r="AS34" s="246" t="n">
        <f aca="false">AS33+(AS$41-AS$11)/30</f>
        <v>89.2333333333334</v>
      </c>
      <c r="AU34" s="244" t="n">
        <v>1520</v>
      </c>
      <c r="AV34" s="289" t="n">
        <f aca="false">AV33+(AV$83-AV$11)/72</f>
        <v>89.4166666666666</v>
      </c>
      <c r="AW34" s="219" t="n">
        <f aca="false">AW33+(AW$72-AW$22)/50</f>
        <v>4412</v>
      </c>
      <c r="AX34" s="246" t="n">
        <f aca="false">AX33+(AX$72-AX$22)/50</f>
        <v>88.5199999999999</v>
      </c>
    </row>
    <row r="35" customFormat="false" ht="12.75" hidden="false" customHeight="false" outlineLevel="0" collapsed="false">
      <c r="B35" s="244" t="n">
        <v>1540</v>
      </c>
      <c r="C35" s="289" t="n">
        <f aca="false">C34+(C$82-C$11)/71</f>
        <v>90.1971830985914</v>
      </c>
      <c r="D35" s="219" t="n">
        <f aca="false">D34+(D$71-D$11)/60</f>
        <v>4080</v>
      </c>
      <c r="E35" s="246" t="n">
        <f aca="false">E34+(E$71-E$11)/60</f>
        <v>71.2000000000001</v>
      </c>
      <c r="F35" s="250"/>
      <c r="G35" s="244" t="n">
        <v>1540</v>
      </c>
      <c r="H35" s="289" t="n">
        <f aca="false">H34+(H$82-H$11)/71</f>
        <v>90.1971830985914</v>
      </c>
      <c r="I35" s="219" t="n">
        <f aca="false">I34+(I$51-I$11)/40</f>
        <v>4200</v>
      </c>
      <c r="J35" s="246" t="n">
        <f aca="false">J34+(J$51-J$11)/40</f>
        <v>75.3999999999999</v>
      </c>
      <c r="L35" s="244" t="n">
        <v>1530</v>
      </c>
      <c r="M35" s="289" t="n">
        <f aca="false">M34+(M$83-M$11)/72</f>
        <v>89.9999999999999</v>
      </c>
      <c r="N35" s="289" t="n">
        <f aca="false">N34+(N$82-N$32)/50</f>
        <v>3960</v>
      </c>
      <c r="O35" s="296" t="n">
        <f aca="false">O34+(O$82-O$32)/50</f>
        <v>75.88</v>
      </c>
      <c r="Q35" s="244" t="n">
        <v>1540</v>
      </c>
      <c r="R35" s="219" t="n">
        <f aca="false">R34+(R$82-R$11)/71</f>
        <v>90.1971830985914</v>
      </c>
      <c r="S35" s="219" t="n">
        <f aca="false">S34+(S$61-S$11)/50</f>
        <v>3976</v>
      </c>
      <c r="T35" s="246" t="n">
        <f aca="false">T34+(T$61-T$11)/50</f>
        <v>79.5200000000001</v>
      </c>
      <c r="V35" s="244" t="n">
        <v>1530</v>
      </c>
      <c r="W35" s="219" t="n">
        <f aca="false">W34+($W$82-W$11)/71</f>
        <v>90.1971830985914</v>
      </c>
      <c r="X35" s="219" t="n">
        <f aca="false">X34+(X$92-X$32)/60</f>
        <v>3765</v>
      </c>
      <c r="Y35" s="246" t="n">
        <f aca="false">Y34+(Y$92-Y$32)/60</f>
        <v>79.9</v>
      </c>
      <c r="AA35" s="244" t="n">
        <v>1540</v>
      </c>
      <c r="AB35" s="219" t="n">
        <f aca="false">AB34+($AB$82-$AB$11)/71</f>
        <v>90.1971830985914</v>
      </c>
      <c r="AC35" s="219" t="n">
        <f aca="false">AC34+(AC$61-AC$11)/50</f>
        <v>4728</v>
      </c>
      <c r="AD35" s="246" t="n">
        <f aca="false">AD34+(AD$61-AD$11)/50</f>
        <v>80.0399999999999</v>
      </c>
      <c r="AF35" s="244" t="n">
        <v>1540</v>
      </c>
      <c r="AG35" s="219" t="n">
        <f aca="false">AG34+($AG$82-$AG$11)/71</f>
        <v>90.1971830985914</v>
      </c>
      <c r="AH35" s="219" t="n">
        <f aca="false">AH34+(AH$41-AH$11)/30</f>
        <v>4840.00000000001</v>
      </c>
      <c r="AI35" s="246" t="n">
        <f aca="false">AI34+(AI$41-AI$11)/30</f>
        <v>84.2000000000001</v>
      </c>
      <c r="AK35" s="244" t="n">
        <v>1530</v>
      </c>
      <c r="AL35" s="219" t="n">
        <f aca="false">AL34+(AL$83-AL$11)/72</f>
        <v>89.9999999999999</v>
      </c>
      <c r="AM35" s="219" t="n">
        <f aca="false">AM34+(AM$72-AM$22)/50</f>
        <v>4612</v>
      </c>
      <c r="AN35" s="246" t="n">
        <f aca="false">AN34+(AN$72-AN$22)/50</f>
        <v>84.4799999999999</v>
      </c>
      <c r="AP35" s="244" t="n">
        <v>1540</v>
      </c>
      <c r="AQ35" s="219" t="n">
        <f aca="false">AQ34+(AQ$82-AQ$11)/71</f>
        <v>90.1971830985914</v>
      </c>
      <c r="AR35" s="219" t="n">
        <f aca="false">AR34+(AR$41-AR$11)/30</f>
        <v>4640.00000000001</v>
      </c>
      <c r="AS35" s="246" t="n">
        <f aca="false">AS34+(AS$41-AS$11)/30</f>
        <v>89.2000000000001</v>
      </c>
      <c r="AU35" s="244" t="n">
        <v>1530</v>
      </c>
      <c r="AV35" s="289" t="n">
        <f aca="false">AV34+(AV$83-AV$11)/72</f>
        <v>89.9999999999999</v>
      </c>
      <c r="AW35" s="219" t="n">
        <f aca="false">AW34+(AW$72-AW$22)/50</f>
        <v>4438</v>
      </c>
      <c r="AX35" s="246" t="n">
        <f aca="false">AX34+(AX$72-AX$22)/50</f>
        <v>88.4799999999999</v>
      </c>
    </row>
    <row r="36" customFormat="false" ht="12.75" hidden="false" customHeight="false" outlineLevel="0" collapsed="false">
      <c r="B36" s="244" t="n">
        <v>1550</v>
      </c>
      <c r="C36" s="289" t="n">
        <f aca="false">C35+(C$82-C$11)/71</f>
        <v>90.788732394366</v>
      </c>
      <c r="D36" s="219" t="n">
        <f aca="false">D35+(D$71-D$11)/60</f>
        <v>4100</v>
      </c>
      <c r="E36" s="246" t="n">
        <f aca="false">E35+(E$71-E$11)/60</f>
        <v>71.1666666666667</v>
      </c>
      <c r="F36" s="250"/>
      <c r="G36" s="244" t="n">
        <v>1550</v>
      </c>
      <c r="H36" s="289" t="n">
        <f aca="false">H35+(H$82-H$11)/71</f>
        <v>90.788732394366</v>
      </c>
      <c r="I36" s="219" t="n">
        <f aca="false">I35+(I$51-I$11)/40</f>
        <v>4225</v>
      </c>
      <c r="J36" s="246" t="n">
        <f aca="false">J35+(J$51-J$11)/40</f>
        <v>75.3749999999999</v>
      </c>
      <c r="L36" s="244" t="n">
        <v>1540</v>
      </c>
      <c r="M36" s="289" t="n">
        <f aca="false">M35+(M$83-M$11)/72</f>
        <v>90.5833333333332</v>
      </c>
      <c r="N36" s="289" t="n">
        <f aca="false">N35+(N$82-N$32)/50</f>
        <v>3980</v>
      </c>
      <c r="O36" s="296" t="n">
        <f aca="false">O35+(O$82-O$32)/50</f>
        <v>75.84</v>
      </c>
      <c r="Q36" s="244" t="n">
        <v>1550</v>
      </c>
      <c r="R36" s="219" t="n">
        <f aca="false">R35+(R$82-R$11)/71</f>
        <v>90.788732394366</v>
      </c>
      <c r="S36" s="219" t="n">
        <f aca="false">S35+(S$61-S$11)/50</f>
        <v>4000</v>
      </c>
      <c r="T36" s="246" t="n">
        <f aca="false">T35+(T$61-T$11)/50</f>
        <v>79.5000000000001</v>
      </c>
      <c r="V36" s="244" t="n">
        <v>1540</v>
      </c>
      <c r="W36" s="219" t="n">
        <f aca="false">W35+($W$82-W$11)/71</f>
        <v>90.788732394366</v>
      </c>
      <c r="X36" s="219" t="n">
        <f aca="false">X35+(X$92-X$32)/60</f>
        <v>3786.66666666667</v>
      </c>
      <c r="Y36" s="246" t="n">
        <f aca="false">Y35+(Y$92-Y$32)/60</f>
        <v>79.8666666666667</v>
      </c>
      <c r="AA36" s="244" t="n">
        <v>1550</v>
      </c>
      <c r="AB36" s="219" t="n">
        <f aca="false">AB35+($AB$82-$AB$11)/71</f>
        <v>90.788732394366</v>
      </c>
      <c r="AC36" s="219" t="n">
        <f aca="false">AC35+(AC$61-AC$11)/50</f>
        <v>4750</v>
      </c>
      <c r="AD36" s="246" t="n">
        <f aca="false">AD35+(AD$61-AD$11)/50</f>
        <v>79.9999999999998</v>
      </c>
      <c r="AF36" s="244" t="n">
        <v>1550</v>
      </c>
      <c r="AG36" s="219" t="n">
        <f aca="false">AG35+($AG$82-$AG$11)/71</f>
        <v>90.788732394366</v>
      </c>
      <c r="AH36" s="219" t="n">
        <f aca="false">AH35+(AH$41-AH$11)/30</f>
        <v>4866.66666666667</v>
      </c>
      <c r="AI36" s="246" t="n">
        <f aca="false">AI35+(AI$41-AI$11)/30</f>
        <v>84.1666666666667</v>
      </c>
      <c r="AK36" s="244" t="n">
        <v>1540</v>
      </c>
      <c r="AL36" s="219" t="n">
        <f aca="false">AL35+(AL$83-AL$11)/72</f>
        <v>90.5833333333332</v>
      </c>
      <c r="AM36" s="219" t="n">
        <f aca="false">AM35+(AM$72-AM$22)/50</f>
        <v>4636</v>
      </c>
      <c r="AN36" s="246" t="n">
        <f aca="false">AN35+(AN$72-AN$22)/50</f>
        <v>84.4399999999999</v>
      </c>
      <c r="AP36" s="244" t="n">
        <v>1550</v>
      </c>
      <c r="AQ36" s="219" t="n">
        <f aca="false">AQ35+(AQ$82-AQ$11)/71</f>
        <v>90.788732394366</v>
      </c>
      <c r="AR36" s="219" t="n">
        <f aca="false">AR35+(AR$41-AR$11)/30</f>
        <v>4666.66666666667</v>
      </c>
      <c r="AS36" s="246" t="n">
        <f aca="false">AS35+(AS$41-AS$11)/30</f>
        <v>89.1666666666667</v>
      </c>
      <c r="AU36" s="244" t="n">
        <v>1540</v>
      </c>
      <c r="AV36" s="289" t="n">
        <f aca="false">AV35+(AV$83-AV$11)/72</f>
        <v>90.5833333333332</v>
      </c>
      <c r="AW36" s="219" t="n">
        <f aca="false">AW35+(AW$72-AW$22)/50</f>
        <v>4464</v>
      </c>
      <c r="AX36" s="246" t="n">
        <f aca="false">AX35+(AX$72-AX$22)/50</f>
        <v>88.4399999999999</v>
      </c>
    </row>
    <row r="37" customFormat="false" ht="12.75" hidden="false" customHeight="false" outlineLevel="0" collapsed="false">
      <c r="B37" s="244" t="n">
        <v>1560</v>
      </c>
      <c r="C37" s="289" t="n">
        <f aca="false">C36+(C$82-C$11)/71</f>
        <v>91.3802816901407</v>
      </c>
      <c r="D37" s="219" t="n">
        <f aca="false">D36+(D$71-D$11)/60</f>
        <v>4120</v>
      </c>
      <c r="E37" s="246" t="n">
        <f aca="false">E36+(E$71-E$11)/60</f>
        <v>71.1333333333334</v>
      </c>
      <c r="F37" s="250"/>
      <c r="G37" s="244" t="n">
        <v>1560</v>
      </c>
      <c r="H37" s="289" t="n">
        <f aca="false">H36+(H$82-H$11)/71</f>
        <v>91.3802816901407</v>
      </c>
      <c r="I37" s="219" t="n">
        <f aca="false">I36+(I$51-I$11)/40</f>
        <v>4250</v>
      </c>
      <c r="J37" s="246" t="n">
        <f aca="false">J36+(J$51-J$11)/40</f>
        <v>75.3499999999999</v>
      </c>
      <c r="L37" s="244" t="n">
        <v>1550</v>
      </c>
      <c r="M37" s="289" t="n">
        <f aca="false">M36+(M$83-M$11)/72</f>
        <v>91.1666666666665</v>
      </c>
      <c r="N37" s="289" t="n">
        <f aca="false">N36+(N$82-N$32)/50</f>
        <v>4000</v>
      </c>
      <c r="O37" s="296" t="n">
        <f aca="false">O36+(O$82-O$32)/50</f>
        <v>75.8</v>
      </c>
      <c r="Q37" s="244" t="n">
        <v>1560</v>
      </c>
      <c r="R37" s="219" t="n">
        <f aca="false">R36+(R$82-R$11)/71</f>
        <v>91.3802816901407</v>
      </c>
      <c r="S37" s="219" t="n">
        <f aca="false">S36+(S$61-S$11)/50</f>
        <v>4024</v>
      </c>
      <c r="T37" s="246" t="n">
        <f aca="false">T36+(T$61-T$11)/50</f>
        <v>79.4800000000001</v>
      </c>
      <c r="V37" s="244" t="n">
        <v>1550</v>
      </c>
      <c r="W37" s="219" t="n">
        <f aca="false">W36+($W$82-W$11)/71</f>
        <v>91.3802816901407</v>
      </c>
      <c r="X37" s="219" t="n">
        <f aca="false">X36+(X$92-X$32)/60</f>
        <v>3808.33333333333</v>
      </c>
      <c r="Y37" s="246" t="n">
        <f aca="false">Y36+(Y$92-Y$32)/60</f>
        <v>79.8333333333333</v>
      </c>
      <c r="AA37" s="244" t="n">
        <v>1560</v>
      </c>
      <c r="AB37" s="219" t="n">
        <f aca="false">AB36+($AB$82-$AB$11)/71</f>
        <v>91.3802816901407</v>
      </c>
      <c r="AC37" s="219" t="n">
        <f aca="false">AC36+(AC$61-AC$11)/50</f>
        <v>4772</v>
      </c>
      <c r="AD37" s="246" t="n">
        <f aca="false">AD36+(AD$61-AD$11)/50</f>
        <v>79.9599999999998</v>
      </c>
      <c r="AF37" s="244" t="n">
        <v>1560</v>
      </c>
      <c r="AG37" s="219" t="n">
        <f aca="false">AG36+($AG$82-$AG$11)/71</f>
        <v>91.3802816901407</v>
      </c>
      <c r="AH37" s="219" t="n">
        <f aca="false">AH36+(AH$41-AH$11)/30</f>
        <v>4893.33333333334</v>
      </c>
      <c r="AI37" s="246" t="n">
        <f aca="false">AI36+(AI$41-AI$11)/30</f>
        <v>84.1333333333334</v>
      </c>
      <c r="AK37" s="244" t="n">
        <v>1550</v>
      </c>
      <c r="AL37" s="219" t="n">
        <f aca="false">AL36+(AL$83-AL$11)/72</f>
        <v>91.1666666666665</v>
      </c>
      <c r="AM37" s="219" t="n">
        <f aca="false">AM36+(AM$72-AM$22)/50</f>
        <v>4660</v>
      </c>
      <c r="AN37" s="246" t="n">
        <f aca="false">AN36+(AN$72-AN$22)/50</f>
        <v>84.3999999999999</v>
      </c>
      <c r="AP37" s="244" t="n">
        <v>1560</v>
      </c>
      <c r="AQ37" s="219" t="n">
        <f aca="false">AQ36+(AQ$82-AQ$11)/71</f>
        <v>91.3802816901407</v>
      </c>
      <c r="AR37" s="219" t="n">
        <f aca="false">AR36+(AR$41-AR$11)/30</f>
        <v>4693.33333333334</v>
      </c>
      <c r="AS37" s="246" t="n">
        <f aca="false">AS36+(AS$41-AS$11)/30</f>
        <v>89.1333333333334</v>
      </c>
      <c r="AU37" s="244" t="n">
        <v>1550</v>
      </c>
      <c r="AV37" s="289" t="n">
        <f aca="false">AV36+(AV$83-AV$11)/72</f>
        <v>91.1666666666665</v>
      </c>
      <c r="AW37" s="219" t="n">
        <f aca="false">AW36+(AW$72-AW$22)/50</f>
        <v>4490</v>
      </c>
      <c r="AX37" s="246" t="n">
        <f aca="false">AX36+(AX$72-AX$22)/50</f>
        <v>88.3999999999999</v>
      </c>
    </row>
    <row r="38" customFormat="false" ht="12.75" hidden="false" customHeight="false" outlineLevel="0" collapsed="false">
      <c r="B38" s="244" t="n">
        <v>1570</v>
      </c>
      <c r="C38" s="289" t="n">
        <f aca="false">C37+(C$82-C$11)/71</f>
        <v>91.9718309859153</v>
      </c>
      <c r="D38" s="219" t="n">
        <f aca="false">D37+(D$71-D$11)/60</f>
        <v>4140</v>
      </c>
      <c r="E38" s="246" t="n">
        <f aca="false">E37+(E$71-E$11)/60</f>
        <v>71.1000000000001</v>
      </c>
      <c r="F38" s="250"/>
      <c r="G38" s="244" t="n">
        <v>1570</v>
      </c>
      <c r="H38" s="289" t="n">
        <f aca="false">H37+(H$82-H$11)/71</f>
        <v>91.9718309859153</v>
      </c>
      <c r="I38" s="219" t="n">
        <f aca="false">I37+(I$51-I$11)/40</f>
        <v>4275</v>
      </c>
      <c r="J38" s="246" t="n">
        <f aca="false">J37+(J$51-J$11)/40</f>
        <v>75.3249999999999</v>
      </c>
      <c r="L38" s="244" t="n">
        <v>1560</v>
      </c>
      <c r="M38" s="289" t="n">
        <f aca="false">M37+(M$83-M$11)/72</f>
        <v>91.7499999999999</v>
      </c>
      <c r="N38" s="289" t="n">
        <f aca="false">N37+(N$82-N$32)/50</f>
        <v>4020</v>
      </c>
      <c r="O38" s="296" t="n">
        <f aca="false">O37+(O$82-O$32)/50</f>
        <v>75.76</v>
      </c>
      <c r="Q38" s="244" t="n">
        <v>1570</v>
      </c>
      <c r="R38" s="219" t="n">
        <f aca="false">R37+(R$82-R$11)/71</f>
        <v>91.9718309859153</v>
      </c>
      <c r="S38" s="219" t="n">
        <f aca="false">S37+(S$61-S$11)/50</f>
        <v>4048</v>
      </c>
      <c r="T38" s="246" t="n">
        <f aca="false">T37+(T$61-T$11)/50</f>
        <v>79.4600000000001</v>
      </c>
      <c r="V38" s="244" t="n">
        <v>1560</v>
      </c>
      <c r="W38" s="219" t="n">
        <f aca="false">W37+($W$82-W$11)/71</f>
        <v>91.9718309859153</v>
      </c>
      <c r="X38" s="219" t="n">
        <f aca="false">X37+(X$92-X$32)/60</f>
        <v>3830</v>
      </c>
      <c r="Y38" s="246" t="n">
        <f aca="false">Y37+(Y$92-Y$32)/60</f>
        <v>79.8</v>
      </c>
      <c r="AA38" s="244" t="n">
        <v>1570</v>
      </c>
      <c r="AB38" s="219" t="n">
        <f aca="false">AB37+($AB$82-$AB$11)/71</f>
        <v>91.9718309859153</v>
      </c>
      <c r="AC38" s="219" t="n">
        <f aca="false">AC37+(AC$61-AC$11)/50</f>
        <v>4794</v>
      </c>
      <c r="AD38" s="246" t="n">
        <f aca="false">AD37+(AD$61-AD$11)/50</f>
        <v>79.9199999999998</v>
      </c>
      <c r="AF38" s="244" t="n">
        <v>1570</v>
      </c>
      <c r="AG38" s="219" t="n">
        <f aca="false">AG37+($AG$82-$AG$11)/71</f>
        <v>91.9718309859153</v>
      </c>
      <c r="AH38" s="219" t="n">
        <f aca="false">AH37+(AH$41-AH$11)/30</f>
        <v>4920.00000000001</v>
      </c>
      <c r="AI38" s="246" t="n">
        <f aca="false">AI37+(AI$41-AI$11)/30</f>
        <v>84.1000000000001</v>
      </c>
      <c r="AK38" s="244" t="n">
        <v>1560</v>
      </c>
      <c r="AL38" s="219" t="n">
        <f aca="false">AL37+(AL$83-AL$11)/72</f>
        <v>91.7499999999999</v>
      </c>
      <c r="AM38" s="219" t="n">
        <f aca="false">AM37+(AM$72-AM$22)/50</f>
        <v>4684</v>
      </c>
      <c r="AN38" s="246" t="n">
        <f aca="false">AN37+(AN$72-AN$22)/50</f>
        <v>84.3599999999999</v>
      </c>
      <c r="AP38" s="244" t="n">
        <v>1570</v>
      </c>
      <c r="AQ38" s="219" t="n">
        <f aca="false">AQ37+(AQ$82-AQ$11)/71</f>
        <v>91.9718309859153</v>
      </c>
      <c r="AR38" s="219" t="n">
        <f aca="false">AR37+(AR$41-AR$11)/30</f>
        <v>4720.00000000001</v>
      </c>
      <c r="AS38" s="246" t="n">
        <f aca="false">AS37+(AS$41-AS$11)/30</f>
        <v>89.1000000000001</v>
      </c>
      <c r="AU38" s="244" t="n">
        <v>1560</v>
      </c>
      <c r="AV38" s="289" t="n">
        <f aca="false">AV37+(AV$83-AV$11)/72</f>
        <v>91.7499999999999</v>
      </c>
      <c r="AW38" s="219" t="n">
        <f aca="false">AW37+(AW$72-AW$22)/50</f>
        <v>4516</v>
      </c>
      <c r="AX38" s="246" t="n">
        <f aca="false">AX37+(AX$72-AX$22)/50</f>
        <v>88.3599999999999</v>
      </c>
    </row>
    <row r="39" customFormat="false" ht="12.75" hidden="false" customHeight="false" outlineLevel="0" collapsed="false">
      <c r="B39" s="244" t="n">
        <v>1580</v>
      </c>
      <c r="C39" s="289" t="n">
        <f aca="false">C38+(C$82-C$11)/71</f>
        <v>92.5633802816899</v>
      </c>
      <c r="D39" s="219" t="n">
        <f aca="false">D38+(D$71-D$11)/60</f>
        <v>4160</v>
      </c>
      <c r="E39" s="246" t="n">
        <f aca="false">E38+(E$71-E$11)/60</f>
        <v>71.0666666666667</v>
      </c>
      <c r="F39" s="250"/>
      <c r="G39" s="244" t="n">
        <v>1580</v>
      </c>
      <c r="H39" s="289" t="n">
        <f aca="false">H38+(H$82-H$11)/71</f>
        <v>92.5633802816899</v>
      </c>
      <c r="I39" s="219" t="n">
        <f aca="false">I38+(I$51-I$11)/40</f>
        <v>4300</v>
      </c>
      <c r="J39" s="246" t="n">
        <f aca="false">J38+(J$51-J$11)/40</f>
        <v>75.2999999999998</v>
      </c>
      <c r="L39" s="244" t="n">
        <v>1570</v>
      </c>
      <c r="M39" s="289" t="n">
        <f aca="false">M38+(M$83-M$11)/72</f>
        <v>92.3333333333332</v>
      </c>
      <c r="N39" s="289" t="n">
        <f aca="false">N38+(N$82-N$32)/50</f>
        <v>4040</v>
      </c>
      <c r="O39" s="296" t="n">
        <f aca="false">O38+(O$82-O$32)/50</f>
        <v>75.72</v>
      </c>
      <c r="Q39" s="244" t="n">
        <v>1580</v>
      </c>
      <c r="R39" s="219" t="n">
        <f aca="false">R38+(R$82-R$11)/71</f>
        <v>92.5633802816899</v>
      </c>
      <c r="S39" s="219" t="n">
        <f aca="false">S38+(S$61-S$11)/50</f>
        <v>4072</v>
      </c>
      <c r="T39" s="246" t="n">
        <f aca="false">T38+(T$61-T$11)/50</f>
        <v>79.4400000000001</v>
      </c>
      <c r="V39" s="244" t="n">
        <v>1570</v>
      </c>
      <c r="W39" s="219" t="n">
        <f aca="false">W38+($W$82-W$11)/71</f>
        <v>92.5633802816899</v>
      </c>
      <c r="X39" s="219" t="n">
        <f aca="false">X38+(X$92-X$32)/60</f>
        <v>3851.66666666667</v>
      </c>
      <c r="Y39" s="246" t="n">
        <f aca="false">Y38+(Y$92-Y$32)/60</f>
        <v>79.7666666666667</v>
      </c>
      <c r="AA39" s="244" t="n">
        <v>1580</v>
      </c>
      <c r="AB39" s="219" t="n">
        <f aca="false">AB38+($AB$82-$AB$11)/71</f>
        <v>92.5633802816899</v>
      </c>
      <c r="AC39" s="219" t="n">
        <f aca="false">AC38+(AC$61-AC$11)/50</f>
        <v>4816</v>
      </c>
      <c r="AD39" s="246" t="n">
        <f aca="false">AD38+(AD$61-AD$11)/50</f>
        <v>79.8799999999998</v>
      </c>
      <c r="AF39" s="244" t="n">
        <v>1580</v>
      </c>
      <c r="AG39" s="219" t="n">
        <f aca="false">AG38+($AG$82-$AG$11)/71</f>
        <v>92.5633802816899</v>
      </c>
      <c r="AH39" s="219" t="n">
        <f aca="false">AH38+(AH$41-AH$11)/30</f>
        <v>4946.66666666668</v>
      </c>
      <c r="AI39" s="246" t="n">
        <f aca="false">AI38+(AI$41-AI$11)/30</f>
        <v>84.0666666666667</v>
      </c>
      <c r="AK39" s="244" t="n">
        <v>1570</v>
      </c>
      <c r="AL39" s="219" t="n">
        <f aca="false">AL38+(AL$83-AL$11)/72</f>
        <v>92.3333333333332</v>
      </c>
      <c r="AM39" s="219" t="n">
        <f aca="false">AM38+(AM$72-AM$22)/50</f>
        <v>4708</v>
      </c>
      <c r="AN39" s="246" t="n">
        <f aca="false">AN38+(AN$72-AN$22)/50</f>
        <v>84.3199999999999</v>
      </c>
      <c r="AP39" s="244" t="n">
        <v>1580</v>
      </c>
      <c r="AQ39" s="219" t="n">
        <f aca="false">AQ38+(AQ$82-AQ$11)/71</f>
        <v>92.5633802816899</v>
      </c>
      <c r="AR39" s="219" t="n">
        <f aca="false">AR38+(AR$41-AR$11)/30</f>
        <v>4746.66666666667</v>
      </c>
      <c r="AS39" s="246" t="n">
        <f aca="false">AS38+(AS$41-AS$11)/30</f>
        <v>89.0666666666667</v>
      </c>
      <c r="AU39" s="244" t="n">
        <v>1570</v>
      </c>
      <c r="AV39" s="289" t="n">
        <f aca="false">AV38+(AV$83-AV$11)/72</f>
        <v>92.3333333333332</v>
      </c>
      <c r="AW39" s="219" t="n">
        <f aca="false">AW38+(AW$72-AW$22)/50</f>
        <v>4542</v>
      </c>
      <c r="AX39" s="246" t="n">
        <f aca="false">AX38+(AX$72-AX$22)/50</f>
        <v>88.3199999999999</v>
      </c>
    </row>
    <row r="40" customFormat="false" ht="12.75" hidden="false" customHeight="false" outlineLevel="0" collapsed="false">
      <c r="B40" s="244" t="n">
        <v>1590</v>
      </c>
      <c r="C40" s="289" t="n">
        <f aca="false">C39+(C$82-C$11)/71</f>
        <v>93.1549295774646</v>
      </c>
      <c r="D40" s="219" t="n">
        <f aca="false">D39+(D$71-D$11)/60</f>
        <v>4180</v>
      </c>
      <c r="E40" s="246" t="n">
        <f aca="false">E39+(E$71-E$11)/60</f>
        <v>71.0333333333334</v>
      </c>
      <c r="F40" s="250"/>
      <c r="G40" s="244" t="n">
        <v>1590</v>
      </c>
      <c r="H40" s="289" t="n">
        <f aca="false">H39+(H$82-H$11)/71</f>
        <v>93.1549295774646</v>
      </c>
      <c r="I40" s="219" t="n">
        <f aca="false">I39+(I$51-I$11)/40</f>
        <v>4325</v>
      </c>
      <c r="J40" s="246" t="n">
        <f aca="false">J39+(J$51-J$11)/40</f>
        <v>75.2749999999998</v>
      </c>
      <c r="L40" s="244" t="n">
        <v>1580</v>
      </c>
      <c r="M40" s="289" t="n">
        <f aca="false">M39+(M$83-M$11)/72</f>
        <v>92.9166666666665</v>
      </c>
      <c r="N40" s="289" t="n">
        <f aca="false">N39+(N$82-N$32)/50</f>
        <v>4060</v>
      </c>
      <c r="O40" s="296" t="n">
        <f aca="false">O39+(O$82-O$32)/50</f>
        <v>75.68</v>
      </c>
      <c r="Q40" s="244" t="n">
        <v>1590</v>
      </c>
      <c r="R40" s="219" t="n">
        <f aca="false">R39+(R$82-R$11)/71</f>
        <v>93.1549295774646</v>
      </c>
      <c r="S40" s="219" t="n">
        <f aca="false">S39+(S$61-S$11)/50</f>
        <v>4096</v>
      </c>
      <c r="T40" s="246" t="n">
        <f aca="false">T39+(T$61-T$11)/50</f>
        <v>79.4200000000001</v>
      </c>
      <c r="V40" s="244" t="n">
        <v>1580</v>
      </c>
      <c r="W40" s="219" t="n">
        <f aca="false">W39+($W$82-W$11)/71</f>
        <v>93.1549295774646</v>
      </c>
      <c r="X40" s="219" t="n">
        <f aca="false">X39+(X$92-X$32)/60</f>
        <v>3873.33333333333</v>
      </c>
      <c r="Y40" s="246" t="n">
        <f aca="false">Y39+(Y$92-Y$32)/60</f>
        <v>79.7333333333334</v>
      </c>
      <c r="AA40" s="244" t="n">
        <v>1590</v>
      </c>
      <c r="AB40" s="219" t="n">
        <f aca="false">AB39+($AB$82-$AB$11)/71</f>
        <v>93.1549295774646</v>
      </c>
      <c r="AC40" s="219" t="n">
        <f aca="false">AC39+(AC$61-AC$11)/50</f>
        <v>4838</v>
      </c>
      <c r="AD40" s="246" t="n">
        <f aca="false">AD39+(AD$61-AD$11)/50</f>
        <v>79.8399999999998</v>
      </c>
      <c r="AF40" s="244" t="n">
        <v>1590</v>
      </c>
      <c r="AG40" s="219" t="n">
        <f aca="false">AG39+($AG$82-$AG$11)/71</f>
        <v>93.1549295774646</v>
      </c>
      <c r="AH40" s="219" t="n">
        <f aca="false">AH39+(AH$41-AH$11)/30</f>
        <v>4973.33333333334</v>
      </c>
      <c r="AI40" s="246" t="n">
        <f aca="false">AI39+(AI$41-AI$11)/30</f>
        <v>84.0333333333334</v>
      </c>
      <c r="AK40" s="244" t="n">
        <v>1580</v>
      </c>
      <c r="AL40" s="219" t="n">
        <f aca="false">AL39+(AL$83-AL$11)/72</f>
        <v>92.9166666666665</v>
      </c>
      <c r="AM40" s="219" t="n">
        <f aca="false">AM39+(AM$72-AM$22)/50</f>
        <v>4732</v>
      </c>
      <c r="AN40" s="246" t="n">
        <f aca="false">AN39+(AN$72-AN$22)/50</f>
        <v>84.2799999999999</v>
      </c>
      <c r="AP40" s="244" t="n">
        <v>1590</v>
      </c>
      <c r="AQ40" s="219" t="n">
        <f aca="false">AQ39+(AQ$82-AQ$11)/71</f>
        <v>93.1549295774646</v>
      </c>
      <c r="AR40" s="219" t="n">
        <f aca="false">AR39+(AR$41-AR$11)/30</f>
        <v>4773.33333333334</v>
      </c>
      <c r="AS40" s="246" t="n">
        <f aca="false">AS39+(AS$41-AS$11)/30</f>
        <v>89.0333333333334</v>
      </c>
      <c r="AU40" s="244" t="n">
        <v>1580</v>
      </c>
      <c r="AV40" s="289" t="n">
        <f aca="false">AV39+(AV$83-AV$11)/72</f>
        <v>92.9166666666665</v>
      </c>
      <c r="AW40" s="219" t="n">
        <f aca="false">AW39+(AW$72-AW$22)/50</f>
        <v>4568</v>
      </c>
      <c r="AX40" s="246" t="n">
        <f aca="false">AX39+(AX$72-AX$22)/50</f>
        <v>88.2799999999999</v>
      </c>
    </row>
    <row r="41" customFormat="false" ht="12.75" hidden="false" customHeight="false" outlineLevel="0" collapsed="false">
      <c r="B41" s="244" t="n">
        <v>1600</v>
      </c>
      <c r="C41" s="289" t="n">
        <f aca="false">C40+(C$82-C$11)/71</f>
        <v>93.7464788732392</v>
      </c>
      <c r="D41" s="219" t="n">
        <f aca="false">D40+(D$71-D$11)/60</f>
        <v>4200</v>
      </c>
      <c r="E41" s="246" t="n">
        <f aca="false">E40+(E$71-E$11)/60</f>
        <v>71.0000000000001</v>
      </c>
      <c r="F41" s="250"/>
      <c r="G41" s="244" t="n">
        <v>1600</v>
      </c>
      <c r="H41" s="289" t="n">
        <f aca="false">H40+(H$82-H$11)/71</f>
        <v>93.7464788732392</v>
      </c>
      <c r="I41" s="219" t="n">
        <f aca="false">I40+(I$51-I$11)/40</f>
        <v>4350</v>
      </c>
      <c r="J41" s="246" t="n">
        <f aca="false">J40+(J$51-J$11)/40</f>
        <v>75.2499999999998</v>
      </c>
      <c r="L41" s="244" t="n">
        <v>1590</v>
      </c>
      <c r="M41" s="289" t="n">
        <f aca="false">M40+(M$83-M$11)/72</f>
        <v>93.4999999999999</v>
      </c>
      <c r="N41" s="289" t="n">
        <f aca="false">N40+(N$82-N$32)/50</f>
        <v>4080</v>
      </c>
      <c r="O41" s="296" t="n">
        <f aca="false">O40+(O$82-O$32)/50</f>
        <v>75.6399999999999</v>
      </c>
      <c r="Q41" s="244" t="n">
        <v>1600</v>
      </c>
      <c r="R41" s="219" t="n">
        <f aca="false">R40+(R$82-R$11)/71</f>
        <v>93.7464788732392</v>
      </c>
      <c r="S41" s="219" t="n">
        <f aca="false">S40+(S$61-S$11)/50</f>
        <v>4120</v>
      </c>
      <c r="T41" s="246" t="n">
        <f aca="false">T40+(T$61-T$11)/50</f>
        <v>79.4000000000001</v>
      </c>
      <c r="V41" s="244" t="n">
        <v>1590</v>
      </c>
      <c r="W41" s="219" t="n">
        <f aca="false">W40+($W$82-W$11)/71</f>
        <v>93.7464788732392</v>
      </c>
      <c r="X41" s="219" t="n">
        <f aca="false">X40+(X$92-X$32)/60</f>
        <v>3895</v>
      </c>
      <c r="Y41" s="246" t="n">
        <f aca="false">Y40+(Y$92-Y$32)/60</f>
        <v>79.7</v>
      </c>
      <c r="AA41" s="244" t="n">
        <v>1600</v>
      </c>
      <c r="AB41" s="219" t="n">
        <f aca="false">AB40+($AB$82-$AB$11)/71</f>
        <v>93.7464788732392</v>
      </c>
      <c r="AC41" s="219" t="n">
        <f aca="false">AC40+(AC$61-AC$11)/50</f>
        <v>4860</v>
      </c>
      <c r="AD41" s="246" t="n">
        <f aca="false">AD40+(AD$61-AD$11)/50</f>
        <v>79.7999999999998</v>
      </c>
      <c r="AF41" s="290" t="n">
        <v>1599</v>
      </c>
      <c r="AG41" s="291" t="n">
        <f aca="false">AG40+($AG$82-$AG$11)/71</f>
        <v>93.7464788732392</v>
      </c>
      <c r="AH41" s="292" t="n">
        <v>5000</v>
      </c>
      <c r="AI41" s="293" t="n">
        <v>84</v>
      </c>
      <c r="AK41" s="244" t="n">
        <v>1590</v>
      </c>
      <c r="AL41" s="219" t="n">
        <f aca="false">AL40+(AL$83-AL$11)/72</f>
        <v>93.4999999999999</v>
      </c>
      <c r="AM41" s="219" t="n">
        <f aca="false">AM40+(AM$72-AM$22)/50</f>
        <v>4756</v>
      </c>
      <c r="AN41" s="246" t="n">
        <f aca="false">AN40+(AN$72-AN$22)/50</f>
        <v>84.2399999999999</v>
      </c>
      <c r="AP41" s="290" t="n">
        <v>1599</v>
      </c>
      <c r="AQ41" s="291" t="n">
        <f aca="false">AQ40+(AQ$82-AQ$11)/71</f>
        <v>93.7464788732392</v>
      </c>
      <c r="AR41" s="292" t="n">
        <v>4800</v>
      </c>
      <c r="AS41" s="293" t="n">
        <v>89</v>
      </c>
      <c r="AU41" s="244" t="n">
        <v>1590</v>
      </c>
      <c r="AV41" s="289" t="n">
        <f aca="false">AV40+(AV$83-AV$11)/72</f>
        <v>93.4999999999999</v>
      </c>
      <c r="AW41" s="219" t="n">
        <f aca="false">AW40+(AW$72-AW$22)/50</f>
        <v>4594</v>
      </c>
      <c r="AX41" s="246" t="n">
        <f aca="false">AX40+(AX$72-AX$22)/50</f>
        <v>88.2399999999999</v>
      </c>
    </row>
    <row r="42" customFormat="false" ht="12.75" hidden="false" customHeight="false" outlineLevel="0" collapsed="false">
      <c r="B42" s="244" t="n">
        <v>1610</v>
      </c>
      <c r="C42" s="289" t="n">
        <f aca="false">C41+(C$82-C$11)/71</f>
        <v>94.3380281690139</v>
      </c>
      <c r="D42" s="219" t="n">
        <f aca="false">D41+(D$71-D$11)/60</f>
        <v>4220</v>
      </c>
      <c r="E42" s="246" t="n">
        <f aca="false">E41+(E$71-E$11)/60</f>
        <v>70.9666666666667</v>
      </c>
      <c r="F42" s="250"/>
      <c r="G42" s="244" t="n">
        <v>1610</v>
      </c>
      <c r="H42" s="289" t="n">
        <f aca="false">H41+(H$82-H$11)/71</f>
        <v>94.3380281690139</v>
      </c>
      <c r="I42" s="219" t="n">
        <f aca="false">I41+(I$51-I$11)/40</f>
        <v>4375</v>
      </c>
      <c r="J42" s="246" t="n">
        <f aca="false">J41+(J$51-J$11)/40</f>
        <v>75.2249999999998</v>
      </c>
      <c r="L42" s="244" t="n">
        <v>1600</v>
      </c>
      <c r="M42" s="289" t="n">
        <f aca="false">M41+(M$83-M$11)/72</f>
        <v>94.0833333333332</v>
      </c>
      <c r="N42" s="289" t="n">
        <f aca="false">N41+(N$82-N$32)/50</f>
        <v>4100</v>
      </c>
      <c r="O42" s="296" t="n">
        <f aca="false">O41+(O$82-O$32)/50</f>
        <v>75.5999999999999</v>
      </c>
      <c r="Q42" s="244" t="n">
        <v>1610</v>
      </c>
      <c r="R42" s="219" t="n">
        <f aca="false">R41+(R$82-R$11)/71</f>
        <v>94.3380281690139</v>
      </c>
      <c r="S42" s="219" t="n">
        <f aca="false">S41+(S$61-S$11)/50</f>
        <v>4144</v>
      </c>
      <c r="T42" s="246" t="n">
        <f aca="false">T41+(T$61-T$11)/50</f>
        <v>79.3800000000001</v>
      </c>
      <c r="V42" s="244" t="n">
        <v>1600</v>
      </c>
      <c r="W42" s="219" t="n">
        <f aca="false">W41+($W$82-W$11)/71</f>
        <v>94.3380281690139</v>
      </c>
      <c r="X42" s="219" t="n">
        <f aca="false">X41+(X$92-X$32)/60</f>
        <v>3916.66666666667</v>
      </c>
      <c r="Y42" s="246" t="n">
        <f aca="false">Y41+(Y$92-Y$32)/60</f>
        <v>79.6666666666667</v>
      </c>
      <c r="AA42" s="244" t="n">
        <v>1610</v>
      </c>
      <c r="AB42" s="219" t="n">
        <f aca="false">AB41+($AB$82-$AB$11)/71</f>
        <v>94.3380281690139</v>
      </c>
      <c r="AC42" s="219" t="n">
        <f aca="false">AC41+(AC$61-AC$11)/50</f>
        <v>4882</v>
      </c>
      <c r="AD42" s="246" t="n">
        <f aca="false">AD41+(AD$61-AD$11)/50</f>
        <v>79.7599999999998</v>
      </c>
      <c r="AF42" s="290" t="n">
        <v>1600</v>
      </c>
      <c r="AG42" s="291" t="n">
        <f aca="false">AG41+($AG$82-$AG$11)/71</f>
        <v>94.3380281690139</v>
      </c>
      <c r="AH42" s="292" t="n">
        <v>4700</v>
      </c>
      <c r="AI42" s="293" t="n">
        <v>79</v>
      </c>
      <c r="AK42" s="244" t="n">
        <v>1600</v>
      </c>
      <c r="AL42" s="219" t="n">
        <f aca="false">AL41+(AL$83-AL$11)/72</f>
        <v>94.0833333333332</v>
      </c>
      <c r="AM42" s="219" t="n">
        <f aca="false">AM41+(AM$72-AM$22)/50</f>
        <v>4780</v>
      </c>
      <c r="AN42" s="246" t="n">
        <f aca="false">AN41+(AN$72-AN$22)/50</f>
        <v>84.1999999999999</v>
      </c>
      <c r="AP42" s="290" t="n">
        <v>1600</v>
      </c>
      <c r="AQ42" s="291" t="n">
        <f aca="false">AQ41+(AQ$82-AQ$11)/71</f>
        <v>94.3380281690139</v>
      </c>
      <c r="AR42" s="292" t="n">
        <v>4600</v>
      </c>
      <c r="AS42" s="293" t="n">
        <v>85</v>
      </c>
      <c r="AU42" s="244" t="n">
        <v>1600</v>
      </c>
      <c r="AV42" s="289" t="n">
        <f aca="false">AV41+(AV$83-AV$11)/72</f>
        <v>94.0833333333332</v>
      </c>
      <c r="AW42" s="219" t="n">
        <f aca="false">AW41+(AW$72-AW$22)/50</f>
        <v>4620</v>
      </c>
      <c r="AX42" s="246" t="n">
        <f aca="false">AX41+(AX$72-AX$22)/50</f>
        <v>88.1999999999999</v>
      </c>
    </row>
    <row r="43" customFormat="false" ht="12.75" hidden="false" customHeight="false" outlineLevel="0" collapsed="false">
      <c r="B43" s="244" t="n">
        <v>1620</v>
      </c>
      <c r="C43" s="289" t="n">
        <f aca="false">C42+(C$82-C$11)/71</f>
        <v>94.9295774647885</v>
      </c>
      <c r="D43" s="219" t="n">
        <f aca="false">D42+(D$71-D$11)/60</f>
        <v>4240</v>
      </c>
      <c r="E43" s="246" t="n">
        <f aca="false">E42+(E$71-E$11)/60</f>
        <v>70.9333333333334</v>
      </c>
      <c r="F43" s="250"/>
      <c r="G43" s="244" t="n">
        <v>1620</v>
      </c>
      <c r="H43" s="289" t="n">
        <f aca="false">H42+(H$82-H$11)/71</f>
        <v>94.9295774647885</v>
      </c>
      <c r="I43" s="219" t="n">
        <f aca="false">I42+(I$51-I$11)/40</f>
        <v>4400</v>
      </c>
      <c r="J43" s="246" t="n">
        <f aca="false">J42+(J$51-J$11)/40</f>
        <v>75.1999999999998</v>
      </c>
      <c r="L43" s="244" t="n">
        <v>1610</v>
      </c>
      <c r="M43" s="289" t="n">
        <f aca="false">M42+(M$83-M$11)/72</f>
        <v>94.6666666666665</v>
      </c>
      <c r="N43" s="289" t="n">
        <f aca="false">N42+(N$82-N$32)/50</f>
        <v>4120</v>
      </c>
      <c r="O43" s="296" t="n">
        <f aca="false">O42+(O$82-O$32)/50</f>
        <v>75.5599999999999</v>
      </c>
      <c r="Q43" s="244" t="n">
        <v>1620</v>
      </c>
      <c r="R43" s="219" t="n">
        <f aca="false">R42+(R$82-R$11)/71</f>
        <v>94.9295774647885</v>
      </c>
      <c r="S43" s="219" t="n">
        <f aca="false">S42+(S$61-S$11)/50</f>
        <v>4168</v>
      </c>
      <c r="T43" s="246" t="n">
        <f aca="false">T42+(T$61-T$11)/50</f>
        <v>79.3600000000001</v>
      </c>
      <c r="V43" s="244" t="n">
        <v>1610</v>
      </c>
      <c r="W43" s="219" t="n">
        <f aca="false">W42+($W$82-W$11)/71</f>
        <v>94.9295774647885</v>
      </c>
      <c r="X43" s="219" t="n">
        <f aca="false">X42+(X$92-X$32)/60</f>
        <v>3938.33333333333</v>
      </c>
      <c r="Y43" s="246" t="n">
        <f aca="false">Y42+(Y$92-Y$32)/60</f>
        <v>79.6333333333334</v>
      </c>
      <c r="AA43" s="244" t="n">
        <v>1620</v>
      </c>
      <c r="AB43" s="219" t="n">
        <f aca="false">AB42+($AB$82-$AB$11)/71</f>
        <v>94.9295774647885</v>
      </c>
      <c r="AC43" s="219" t="n">
        <f aca="false">AC42+(AC$61-AC$11)/50</f>
        <v>4904</v>
      </c>
      <c r="AD43" s="246" t="n">
        <f aca="false">AD42+(AD$61-AD$11)/50</f>
        <v>79.7199999999998</v>
      </c>
      <c r="AF43" s="244" t="n">
        <v>1610</v>
      </c>
      <c r="AG43" s="219" t="n">
        <f aca="false">AG42+($AG$82-$AG$11)/71</f>
        <v>94.9295774647885</v>
      </c>
      <c r="AH43" s="219" t="n">
        <f aca="false">AH42+(AH$117-AH$42)/75</f>
        <v>4720</v>
      </c>
      <c r="AI43" s="246" t="n">
        <f aca="false">AI42+(AI$117-AI$42)/75</f>
        <v>78.96</v>
      </c>
      <c r="AK43" s="244" t="n">
        <v>1610</v>
      </c>
      <c r="AL43" s="219" t="n">
        <f aca="false">AL42+(AL$83-AL$11)/72</f>
        <v>94.6666666666665</v>
      </c>
      <c r="AM43" s="219" t="n">
        <f aca="false">AM42+(AM$72-AM$22)/50</f>
        <v>4804</v>
      </c>
      <c r="AN43" s="246" t="n">
        <f aca="false">AN42+(AN$72-AN$22)/50</f>
        <v>84.1599999999999</v>
      </c>
      <c r="AP43" s="244" t="n">
        <v>1610</v>
      </c>
      <c r="AQ43" s="219" t="n">
        <f aca="false">AQ42+(AQ$82-AQ$11)/71</f>
        <v>94.9295774647885</v>
      </c>
      <c r="AR43" s="219" t="n">
        <f aca="false">AR42+(AR$122-AR$42)/80</f>
        <v>4620</v>
      </c>
      <c r="AS43" s="246" t="n">
        <f aca="false">AS42+(AS$122-AS$42)/80</f>
        <v>84.95</v>
      </c>
      <c r="AU43" s="244" t="n">
        <v>1610</v>
      </c>
      <c r="AV43" s="289" t="n">
        <f aca="false">AV42+(AV$83-AV$11)/72</f>
        <v>94.6666666666665</v>
      </c>
      <c r="AW43" s="219" t="n">
        <f aca="false">AW42+(AW$72-AW$22)/50</f>
        <v>4646</v>
      </c>
      <c r="AX43" s="246" t="n">
        <f aca="false">AX42+(AX$72-AX$22)/50</f>
        <v>88.1599999999999</v>
      </c>
    </row>
    <row r="44" customFormat="false" ht="12.75" hidden="false" customHeight="false" outlineLevel="0" collapsed="false">
      <c r="B44" s="244" t="n">
        <v>1630</v>
      </c>
      <c r="C44" s="289" t="n">
        <f aca="false">C43+(C$82-C$11)/71</f>
        <v>95.5211267605632</v>
      </c>
      <c r="D44" s="219" t="n">
        <f aca="false">D43+(D$71-D$11)/60</f>
        <v>4260</v>
      </c>
      <c r="E44" s="246" t="n">
        <f aca="false">E43+(E$71-E$11)/60</f>
        <v>70.9000000000001</v>
      </c>
      <c r="F44" s="250"/>
      <c r="G44" s="244" t="n">
        <v>1630</v>
      </c>
      <c r="H44" s="289" t="n">
        <f aca="false">H43+(H$82-H$11)/71</f>
        <v>95.5211267605632</v>
      </c>
      <c r="I44" s="219" t="n">
        <f aca="false">I43+(I$51-I$11)/40</f>
        <v>4425</v>
      </c>
      <c r="J44" s="246" t="n">
        <f aca="false">J43+(J$51-J$11)/40</f>
        <v>75.1749999999998</v>
      </c>
      <c r="L44" s="244" t="n">
        <v>1620</v>
      </c>
      <c r="M44" s="289" t="n">
        <f aca="false">M43+(M$83-M$11)/72</f>
        <v>95.2499999999998</v>
      </c>
      <c r="N44" s="289" t="n">
        <f aca="false">N43+(N$82-N$32)/50</f>
        <v>4140</v>
      </c>
      <c r="O44" s="296" t="n">
        <f aca="false">O43+(O$82-O$32)/50</f>
        <v>75.5199999999999</v>
      </c>
      <c r="Q44" s="244" t="n">
        <v>1630</v>
      </c>
      <c r="R44" s="219" t="n">
        <f aca="false">R43+(R$82-R$11)/71</f>
        <v>95.5211267605632</v>
      </c>
      <c r="S44" s="219" t="n">
        <f aca="false">S43+(S$61-S$11)/50</f>
        <v>4192</v>
      </c>
      <c r="T44" s="246" t="n">
        <f aca="false">T43+(T$61-T$11)/50</f>
        <v>79.3400000000001</v>
      </c>
      <c r="V44" s="244" t="n">
        <v>1620</v>
      </c>
      <c r="W44" s="219" t="n">
        <f aca="false">W43+($W$82-W$11)/71</f>
        <v>95.5211267605632</v>
      </c>
      <c r="X44" s="219" t="n">
        <f aca="false">X43+(X$92-X$32)/60</f>
        <v>3960</v>
      </c>
      <c r="Y44" s="246" t="n">
        <f aca="false">Y43+(Y$92-Y$32)/60</f>
        <v>79.6</v>
      </c>
      <c r="AA44" s="244" t="n">
        <v>1630</v>
      </c>
      <c r="AB44" s="219" t="n">
        <f aca="false">AB43+($AB$82-$AB$11)/71</f>
        <v>95.5211267605632</v>
      </c>
      <c r="AC44" s="219" t="n">
        <f aca="false">AC43+(AC$61-AC$11)/50</f>
        <v>4926</v>
      </c>
      <c r="AD44" s="246" t="n">
        <f aca="false">AD43+(AD$61-AD$11)/50</f>
        <v>79.6799999999998</v>
      </c>
      <c r="AF44" s="244" t="n">
        <v>1620</v>
      </c>
      <c r="AG44" s="219" t="n">
        <f aca="false">AG43+($AG$82-$AG$11)/71</f>
        <v>95.5211267605632</v>
      </c>
      <c r="AH44" s="219" t="n">
        <f aca="false">AH43+(AH$117-AH$42)/75</f>
        <v>4740</v>
      </c>
      <c r="AI44" s="246" t="n">
        <f aca="false">AI43+(AI$117-AI$42)/75</f>
        <v>78.92</v>
      </c>
      <c r="AK44" s="244" t="n">
        <v>1620</v>
      </c>
      <c r="AL44" s="219" t="n">
        <f aca="false">AL43+(AL$83-AL$11)/72</f>
        <v>95.2499999999998</v>
      </c>
      <c r="AM44" s="219" t="n">
        <f aca="false">AM43+(AM$72-AM$22)/50</f>
        <v>4828</v>
      </c>
      <c r="AN44" s="246" t="n">
        <f aca="false">AN43+(AN$72-AN$22)/50</f>
        <v>84.1199999999999</v>
      </c>
      <c r="AP44" s="244" t="n">
        <v>1620</v>
      </c>
      <c r="AQ44" s="219" t="n">
        <f aca="false">AQ43+(AQ$82-AQ$11)/71</f>
        <v>95.5211267605632</v>
      </c>
      <c r="AR44" s="219" t="n">
        <f aca="false">AR43+(AR$122-AR$42)/80</f>
        <v>4640</v>
      </c>
      <c r="AS44" s="246" t="n">
        <f aca="false">AS43+(AS$122-AS$42)/80</f>
        <v>84.9</v>
      </c>
      <c r="AU44" s="244" t="n">
        <v>1620</v>
      </c>
      <c r="AV44" s="289" t="n">
        <f aca="false">AV43+(AV$83-AV$11)/72</f>
        <v>95.2499999999998</v>
      </c>
      <c r="AW44" s="219" t="n">
        <f aca="false">AW43+(AW$72-AW$22)/50</f>
        <v>4672</v>
      </c>
      <c r="AX44" s="246" t="n">
        <f aca="false">AX43+(AX$72-AX$22)/50</f>
        <v>88.1199999999999</v>
      </c>
    </row>
    <row r="45" customFormat="false" ht="12.75" hidden="false" customHeight="false" outlineLevel="0" collapsed="false">
      <c r="B45" s="244" t="n">
        <v>1640</v>
      </c>
      <c r="C45" s="289" t="n">
        <f aca="false">C44+(C$82-C$11)/71</f>
        <v>96.1126760563378</v>
      </c>
      <c r="D45" s="219" t="n">
        <f aca="false">D44+(D$71-D$11)/60</f>
        <v>4280</v>
      </c>
      <c r="E45" s="246" t="n">
        <f aca="false">E44+(E$71-E$11)/60</f>
        <v>70.8666666666667</v>
      </c>
      <c r="F45" s="250"/>
      <c r="G45" s="244" t="n">
        <v>1640</v>
      </c>
      <c r="H45" s="289" t="n">
        <f aca="false">H44+(H$82-H$11)/71</f>
        <v>96.1126760563378</v>
      </c>
      <c r="I45" s="219" t="n">
        <f aca="false">I44+(I$51-I$11)/40</f>
        <v>4450</v>
      </c>
      <c r="J45" s="246" t="n">
        <f aca="false">J44+(J$51-J$11)/40</f>
        <v>75.1499999999998</v>
      </c>
      <c r="L45" s="244" t="n">
        <v>1630</v>
      </c>
      <c r="M45" s="289" t="n">
        <f aca="false">M44+(M$83-M$11)/72</f>
        <v>95.8333333333332</v>
      </c>
      <c r="N45" s="289" t="n">
        <f aca="false">N44+(N$82-N$32)/50</f>
        <v>4160</v>
      </c>
      <c r="O45" s="296" t="n">
        <f aca="false">O44+(O$82-O$32)/50</f>
        <v>75.4799999999999</v>
      </c>
      <c r="Q45" s="244" t="n">
        <v>1640</v>
      </c>
      <c r="R45" s="219" t="n">
        <f aca="false">R44+(R$82-R$11)/71</f>
        <v>96.1126760563378</v>
      </c>
      <c r="S45" s="219" t="n">
        <f aca="false">S44+(S$61-S$11)/50</f>
        <v>4216</v>
      </c>
      <c r="T45" s="246" t="n">
        <f aca="false">T44+(T$61-T$11)/50</f>
        <v>79.3200000000001</v>
      </c>
      <c r="V45" s="244" t="n">
        <v>1630</v>
      </c>
      <c r="W45" s="219" t="n">
        <f aca="false">W44+($W$82-W$11)/71</f>
        <v>96.1126760563378</v>
      </c>
      <c r="X45" s="219" t="n">
        <f aca="false">X44+(X$92-X$32)/60</f>
        <v>3981.66666666666</v>
      </c>
      <c r="Y45" s="246" t="n">
        <f aca="false">Y44+(Y$92-Y$32)/60</f>
        <v>79.5666666666667</v>
      </c>
      <c r="AA45" s="244" t="n">
        <v>1640</v>
      </c>
      <c r="AB45" s="219" t="n">
        <f aca="false">AB44+($AB$82-$AB$11)/71</f>
        <v>96.1126760563378</v>
      </c>
      <c r="AC45" s="219" t="n">
        <f aca="false">AC44+(AC$61-AC$11)/50</f>
        <v>4948</v>
      </c>
      <c r="AD45" s="246" t="n">
        <f aca="false">AD44+(AD$61-AD$11)/50</f>
        <v>79.6399999999998</v>
      </c>
      <c r="AF45" s="244" t="n">
        <v>1630</v>
      </c>
      <c r="AG45" s="219" t="n">
        <f aca="false">AG44+($AG$82-$AG$11)/71</f>
        <v>96.1126760563378</v>
      </c>
      <c r="AH45" s="219" t="n">
        <f aca="false">AH44+(AH$117-AH$42)/75</f>
        <v>4760</v>
      </c>
      <c r="AI45" s="246" t="n">
        <f aca="false">AI44+(AI$117-AI$42)/75</f>
        <v>78.88</v>
      </c>
      <c r="AK45" s="244" t="n">
        <v>1630</v>
      </c>
      <c r="AL45" s="219" t="n">
        <f aca="false">AL44+(AL$83-AL$11)/72</f>
        <v>95.8333333333332</v>
      </c>
      <c r="AM45" s="219" t="n">
        <f aca="false">AM44+(AM$72-AM$22)/50</f>
        <v>4852</v>
      </c>
      <c r="AN45" s="246" t="n">
        <f aca="false">AN44+(AN$72-AN$22)/50</f>
        <v>84.0799999999999</v>
      </c>
      <c r="AP45" s="244" t="n">
        <v>1630</v>
      </c>
      <c r="AQ45" s="219" t="n">
        <f aca="false">AQ44+(AQ$82-AQ$11)/71</f>
        <v>96.1126760563378</v>
      </c>
      <c r="AR45" s="219" t="n">
        <f aca="false">AR44+(AR$122-AR$42)/80</f>
        <v>4660</v>
      </c>
      <c r="AS45" s="246" t="n">
        <f aca="false">AS44+(AS$122-AS$42)/80</f>
        <v>84.85</v>
      </c>
      <c r="AU45" s="244" t="n">
        <v>1630</v>
      </c>
      <c r="AV45" s="289" t="n">
        <f aca="false">AV44+(AV$83-AV$11)/72</f>
        <v>95.8333333333332</v>
      </c>
      <c r="AW45" s="219" t="n">
        <f aca="false">AW44+(AW$72-AW$22)/50</f>
        <v>4698</v>
      </c>
      <c r="AX45" s="246" t="n">
        <f aca="false">AX44+(AX$72-AX$22)/50</f>
        <v>88.0799999999999</v>
      </c>
    </row>
    <row r="46" customFormat="false" ht="12.75" hidden="false" customHeight="false" outlineLevel="0" collapsed="false">
      <c r="B46" s="244" t="n">
        <v>1650</v>
      </c>
      <c r="C46" s="289" t="n">
        <f aca="false">C45+(C$82-C$11)/71</f>
        <v>96.7042253521124</v>
      </c>
      <c r="D46" s="219" t="n">
        <f aca="false">D45+(D$71-D$11)/60</f>
        <v>4300</v>
      </c>
      <c r="E46" s="246" t="n">
        <f aca="false">E45+(E$71-E$11)/60</f>
        <v>70.8333333333334</v>
      </c>
      <c r="F46" s="250"/>
      <c r="G46" s="244" t="n">
        <v>1650</v>
      </c>
      <c r="H46" s="289" t="n">
        <f aca="false">H45+(H$82-H$11)/71</f>
        <v>96.7042253521124</v>
      </c>
      <c r="I46" s="219" t="n">
        <f aca="false">I45+(I$51-I$11)/40</f>
        <v>4475</v>
      </c>
      <c r="J46" s="246" t="n">
        <f aca="false">J45+(J$51-J$11)/40</f>
        <v>75.1249999999998</v>
      </c>
      <c r="L46" s="244" t="n">
        <v>1640</v>
      </c>
      <c r="M46" s="289" t="n">
        <f aca="false">M45+(M$83-M$11)/72</f>
        <v>96.4166666666665</v>
      </c>
      <c r="N46" s="289" t="n">
        <f aca="false">N45+(N$82-N$32)/50</f>
        <v>4180</v>
      </c>
      <c r="O46" s="296" t="n">
        <f aca="false">O45+(O$82-O$32)/50</f>
        <v>75.4399999999999</v>
      </c>
      <c r="Q46" s="244" t="n">
        <v>1650</v>
      </c>
      <c r="R46" s="219" t="n">
        <f aca="false">R45+(R$82-R$11)/71</f>
        <v>96.7042253521124</v>
      </c>
      <c r="S46" s="219" t="n">
        <f aca="false">S45+(S$61-S$11)/50</f>
        <v>4240</v>
      </c>
      <c r="T46" s="246" t="n">
        <f aca="false">T45+(T$61-T$11)/50</f>
        <v>79.3000000000001</v>
      </c>
      <c r="V46" s="244" t="n">
        <v>1640</v>
      </c>
      <c r="W46" s="219" t="n">
        <f aca="false">W45+($W$82-W$11)/71</f>
        <v>96.7042253521124</v>
      </c>
      <c r="X46" s="219" t="n">
        <f aca="false">X45+(X$92-X$32)/60</f>
        <v>4003.33333333333</v>
      </c>
      <c r="Y46" s="246" t="n">
        <f aca="false">Y45+(Y$92-Y$32)/60</f>
        <v>79.5333333333334</v>
      </c>
      <c r="AA46" s="244" t="n">
        <v>1650</v>
      </c>
      <c r="AB46" s="219" t="n">
        <f aca="false">AB45+($AB$82-$AB$11)/71</f>
        <v>96.7042253521124</v>
      </c>
      <c r="AC46" s="219" t="n">
        <f aca="false">AC45+(AC$61-AC$11)/50</f>
        <v>4970</v>
      </c>
      <c r="AD46" s="246" t="n">
        <f aca="false">AD45+(AD$61-AD$11)/50</f>
        <v>79.5999999999998</v>
      </c>
      <c r="AF46" s="244" t="n">
        <v>1640</v>
      </c>
      <c r="AG46" s="219" t="n">
        <f aca="false">AG45+($AG$82-$AG$11)/71</f>
        <v>96.7042253521124</v>
      </c>
      <c r="AH46" s="219" t="n">
        <f aca="false">AH45+(AH$117-AH$42)/75</f>
        <v>4780</v>
      </c>
      <c r="AI46" s="246" t="n">
        <f aca="false">AI45+(AI$117-AI$42)/75</f>
        <v>78.84</v>
      </c>
      <c r="AK46" s="244" t="n">
        <v>1640</v>
      </c>
      <c r="AL46" s="219" t="n">
        <f aca="false">AL45+(AL$83-AL$11)/72</f>
        <v>96.4166666666665</v>
      </c>
      <c r="AM46" s="219" t="n">
        <f aca="false">AM45+(AM$72-AM$22)/50</f>
        <v>4876</v>
      </c>
      <c r="AN46" s="246" t="n">
        <f aca="false">AN45+(AN$72-AN$22)/50</f>
        <v>84.0399999999999</v>
      </c>
      <c r="AP46" s="244" t="n">
        <v>1640</v>
      </c>
      <c r="AQ46" s="219" t="n">
        <f aca="false">AQ45+(AQ$82-AQ$11)/71</f>
        <v>96.7042253521124</v>
      </c>
      <c r="AR46" s="219" t="n">
        <f aca="false">AR45+(AR$122-AR$42)/80</f>
        <v>4680</v>
      </c>
      <c r="AS46" s="246" t="n">
        <f aca="false">AS45+(AS$122-AS$42)/80</f>
        <v>84.8</v>
      </c>
      <c r="AU46" s="244" t="n">
        <v>1640</v>
      </c>
      <c r="AV46" s="289" t="n">
        <f aca="false">AV45+(AV$83-AV$11)/72</f>
        <v>96.4166666666665</v>
      </c>
      <c r="AW46" s="219" t="n">
        <f aca="false">AW45+(AW$72-AW$22)/50</f>
        <v>4724</v>
      </c>
      <c r="AX46" s="246" t="n">
        <f aca="false">AX45+(AX$72-AX$22)/50</f>
        <v>88.0399999999999</v>
      </c>
    </row>
    <row r="47" customFormat="false" ht="12.75" hidden="false" customHeight="false" outlineLevel="0" collapsed="false">
      <c r="B47" s="244" t="n">
        <v>1660</v>
      </c>
      <c r="C47" s="289" t="n">
        <f aca="false">C46+(C$82-C$11)/71</f>
        <v>97.2957746478871</v>
      </c>
      <c r="D47" s="219" t="n">
        <f aca="false">D46+(D$71-D$11)/60</f>
        <v>4320</v>
      </c>
      <c r="E47" s="246" t="n">
        <f aca="false">E46+(E$71-E$11)/60</f>
        <v>70.8000000000001</v>
      </c>
      <c r="F47" s="250"/>
      <c r="G47" s="244" t="n">
        <v>1660</v>
      </c>
      <c r="H47" s="289" t="n">
        <f aca="false">H46+(H$82-H$11)/71</f>
        <v>97.2957746478871</v>
      </c>
      <c r="I47" s="219" t="n">
        <f aca="false">I46+(I$51-I$11)/40</f>
        <v>4500</v>
      </c>
      <c r="J47" s="246" t="n">
        <f aca="false">J46+(J$51-J$11)/40</f>
        <v>75.0999999999998</v>
      </c>
      <c r="L47" s="244" t="n">
        <v>1650</v>
      </c>
      <c r="M47" s="289" t="n">
        <f aca="false">M46+(M$83-M$11)/72</f>
        <v>96.9999999999998</v>
      </c>
      <c r="N47" s="289" t="n">
        <f aca="false">N46+(N$82-N$32)/50</f>
        <v>4200</v>
      </c>
      <c r="O47" s="296" t="n">
        <f aca="false">O46+(O$82-O$32)/50</f>
        <v>75.3999999999999</v>
      </c>
      <c r="Q47" s="244" t="n">
        <v>1660</v>
      </c>
      <c r="R47" s="219" t="n">
        <f aca="false">R46+(R$82-R$11)/71</f>
        <v>97.2957746478871</v>
      </c>
      <c r="S47" s="219" t="n">
        <f aca="false">S46+(S$61-S$11)/50</f>
        <v>4264</v>
      </c>
      <c r="T47" s="246" t="n">
        <f aca="false">T46+(T$61-T$11)/50</f>
        <v>79.2800000000001</v>
      </c>
      <c r="V47" s="244" t="n">
        <v>1650</v>
      </c>
      <c r="W47" s="219" t="n">
        <f aca="false">W46+($W$82-W$11)/71</f>
        <v>97.2957746478871</v>
      </c>
      <c r="X47" s="219" t="n">
        <f aca="false">X46+(X$92-X$32)/60</f>
        <v>4025</v>
      </c>
      <c r="Y47" s="246" t="n">
        <f aca="false">Y46+(Y$92-Y$32)/60</f>
        <v>79.5</v>
      </c>
      <c r="AA47" s="244" t="n">
        <v>1660</v>
      </c>
      <c r="AB47" s="219" t="n">
        <f aca="false">AB46+($AB$82-$AB$11)/71</f>
        <v>97.2957746478871</v>
      </c>
      <c r="AC47" s="219" t="n">
        <f aca="false">AC46+(AC$61-AC$11)/50</f>
        <v>4992</v>
      </c>
      <c r="AD47" s="246" t="n">
        <f aca="false">AD46+(AD$61-AD$11)/50</f>
        <v>79.5599999999998</v>
      </c>
      <c r="AF47" s="244" t="n">
        <v>1650</v>
      </c>
      <c r="AG47" s="219" t="n">
        <f aca="false">AG46+($AG$82-$AG$11)/71</f>
        <v>97.2957746478871</v>
      </c>
      <c r="AH47" s="219" t="n">
        <f aca="false">AH46+(AH$117-AH$42)/75</f>
        <v>4800</v>
      </c>
      <c r="AI47" s="246" t="n">
        <f aca="false">AI46+(AI$117-AI$42)/75</f>
        <v>78.8</v>
      </c>
      <c r="AK47" s="244" t="n">
        <v>1650</v>
      </c>
      <c r="AL47" s="219" t="n">
        <f aca="false">AL46+(AL$83-AL$11)/72</f>
        <v>96.9999999999998</v>
      </c>
      <c r="AM47" s="219" t="n">
        <f aca="false">AM46+(AM$72-AM$22)/50</f>
        <v>4900</v>
      </c>
      <c r="AN47" s="246" t="n">
        <f aca="false">AN46+(AN$72-AN$22)/50</f>
        <v>83.9999999999998</v>
      </c>
      <c r="AP47" s="244" t="n">
        <v>1650</v>
      </c>
      <c r="AQ47" s="219" t="n">
        <f aca="false">AQ46+(AQ$82-AQ$11)/71</f>
        <v>97.2957746478871</v>
      </c>
      <c r="AR47" s="219" t="n">
        <f aca="false">AR46+(AR$122-AR$42)/80</f>
        <v>4700</v>
      </c>
      <c r="AS47" s="246" t="n">
        <f aca="false">AS46+(AS$122-AS$42)/80</f>
        <v>84.75</v>
      </c>
      <c r="AU47" s="244" t="n">
        <v>1650</v>
      </c>
      <c r="AV47" s="289" t="n">
        <f aca="false">AV46+(AV$83-AV$11)/72</f>
        <v>96.9999999999998</v>
      </c>
      <c r="AW47" s="219" t="n">
        <f aca="false">AW46+(AW$72-AW$22)/50</f>
        <v>4750</v>
      </c>
      <c r="AX47" s="246" t="n">
        <f aca="false">AX46+(AX$72-AX$22)/50</f>
        <v>87.9999999999998</v>
      </c>
    </row>
    <row r="48" customFormat="false" ht="12.75" hidden="false" customHeight="false" outlineLevel="0" collapsed="false">
      <c r="B48" s="244" t="n">
        <v>1670</v>
      </c>
      <c r="C48" s="289" t="n">
        <f aca="false">C47+(C$82-C$11)/71</f>
        <v>97.8873239436617</v>
      </c>
      <c r="D48" s="219" t="n">
        <f aca="false">D47+(D$71-D$11)/60</f>
        <v>4340</v>
      </c>
      <c r="E48" s="246" t="n">
        <f aca="false">E47+(E$71-E$11)/60</f>
        <v>70.7666666666667</v>
      </c>
      <c r="F48" s="250"/>
      <c r="G48" s="244" t="n">
        <v>1670</v>
      </c>
      <c r="H48" s="289" t="n">
        <f aca="false">H47+(H$82-H$11)/71</f>
        <v>97.8873239436617</v>
      </c>
      <c r="I48" s="219" t="n">
        <f aca="false">I47+(I$51-I$11)/40</f>
        <v>4525</v>
      </c>
      <c r="J48" s="246" t="n">
        <f aca="false">J47+(J$51-J$11)/40</f>
        <v>75.0749999999998</v>
      </c>
      <c r="L48" s="244" t="n">
        <v>1660</v>
      </c>
      <c r="M48" s="289" t="n">
        <f aca="false">M47+(M$83-M$11)/72</f>
        <v>97.5833333333332</v>
      </c>
      <c r="N48" s="289" t="n">
        <f aca="false">N47+(N$82-N$32)/50</f>
        <v>4220</v>
      </c>
      <c r="O48" s="296" t="n">
        <f aca="false">O47+(O$82-O$32)/50</f>
        <v>75.3599999999999</v>
      </c>
      <c r="Q48" s="244" t="n">
        <v>1670</v>
      </c>
      <c r="R48" s="219" t="n">
        <f aca="false">R47+(R$82-R$11)/71</f>
        <v>97.8873239436617</v>
      </c>
      <c r="S48" s="219" t="n">
        <f aca="false">S47+(S$61-S$11)/50</f>
        <v>4288</v>
      </c>
      <c r="T48" s="246" t="n">
        <f aca="false">T47+(T$61-T$11)/50</f>
        <v>79.2600000000002</v>
      </c>
      <c r="V48" s="244" t="n">
        <v>1660</v>
      </c>
      <c r="W48" s="219" t="n">
        <f aca="false">W47+($W$82-W$11)/71</f>
        <v>97.8873239436617</v>
      </c>
      <c r="X48" s="219" t="n">
        <f aca="false">X47+(X$92-X$32)/60</f>
        <v>4046.66666666666</v>
      </c>
      <c r="Y48" s="246" t="n">
        <f aca="false">Y47+(Y$92-Y$32)/60</f>
        <v>79.4666666666667</v>
      </c>
      <c r="AA48" s="244" t="n">
        <v>1670</v>
      </c>
      <c r="AB48" s="219" t="n">
        <f aca="false">AB47+($AB$82-$AB$11)/71</f>
        <v>97.8873239436617</v>
      </c>
      <c r="AC48" s="219" t="n">
        <f aca="false">AC47+(AC$61-AC$11)/50</f>
        <v>5014</v>
      </c>
      <c r="AD48" s="246" t="n">
        <f aca="false">AD47+(AD$61-AD$11)/50</f>
        <v>79.5199999999998</v>
      </c>
      <c r="AF48" s="244" t="n">
        <v>1660</v>
      </c>
      <c r="AG48" s="219" t="n">
        <f aca="false">AG47+($AG$82-$AG$11)/71</f>
        <v>97.8873239436617</v>
      </c>
      <c r="AH48" s="219" t="n">
        <f aca="false">AH47+(AH$117-AH$42)/75</f>
        <v>4820</v>
      </c>
      <c r="AI48" s="246" t="n">
        <f aca="false">AI47+(AI$117-AI$42)/75</f>
        <v>78.76</v>
      </c>
      <c r="AK48" s="244" t="n">
        <v>1660</v>
      </c>
      <c r="AL48" s="219" t="n">
        <f aca="false">AL47+(AL$83-AL$11)/72</f>
        <v>97.5833333333332</v>
      </c>
      <c r="AM48" s="219" t="n">
        <f aca="false">AM47+(AM$72-AM$22)/50</f>
        <v>4924</v>
      </c>
      <c r="AN48" s="246" t="n">
        <f aca="false">AN47+(AN$72-AN$22)/50</f>
        <v>83.9599999999998</v>
      </c>
      <c r="AP48" s="244" t="n">
        <v>1660</v>
      </c>
      <c r="AQ48" s="219" t="n">
        <f aca="false">AQ47+(AQ$82-AQ$11)/71</f>
        <v>97.8873239436617</v>
      </c>
      <c r="AR48" s="219" t="n">
        <f aca="false">AR47+(AR$122-AR$42)/80</f>
        <v>4720</v>
      </c>
      <c r="AS48" s="246" t="n">
        <f aca="false">AS47+(AS$122-AS$42)/80</f>
        <v>84.7</v>
      </c>
      <c r="AU48" s="244" t="n">
        <v>1660</v>
      </c>
      <c r="AV48" s="289" t="n">
        <f aca="false">AV47+(AV$83-AV$11)/72</f>
        <v>97.5833333333332</v>
      </c>
      <c r="AW48" s="219" t="n">
        <f aca="false">AW47+(AW$72-AW$22)/50</f>
        <v>4776</v>
      </c>
      <c r="AX48" s="246" t="n">
        <f aca="false">AX47+(AX$72-AX$22)/50</f>
        <v>87.9599999999998</v>
      </c>
    </row>
    <row r="49" customFormat="false" ht="12.75" hidden="false" customHeight="false" outlineLevel="0" collapsed="false">
      <c r="B49" s="244" t="n">
        <v>1680</v>
      </c>
      <c r="C49" s="289" t="n">
        <f aca="false">C48+(C$82-C$11)/71</f>
        <v>98.4788732394364</v>
      </c>
      <c r="D49" s="219" t="n">
        <f aca="false">D48+(D$71-D$11)/60</f>
        <v>4360</v>
      </c>
      <c r="E49" s="246" t="n">
        <f aca="false">E48+(E$71-E$11)/60</f>
        <v>70.7333333333334</v>
      </c>
      <c r="F49" s="250"/>
      <c r="G49" s="244" t="n">
        <v>1680</v>
      </c>
      <c r="H49" s="289" t="n">
        <f aca="false">H48+(H$82-H$11)/71</f>
        <v>98.4788732394364</v>
      </c>
      <c r="I49" s="219" t="n">
        <f aca="false">I48+(I$51-I$11)/40</f>
        <v>4550</v>
      </c>
      <c r="J49" s="246" t="n">
        <f aca="false">J48+(J$51-J$11)/40</f>
        <v>75.0499999999998</v>
      </c>
      <c r="L49" s="244" t="n">
        <v>1670</v>
      </c>
      <c r="M49" s="289" t="n">
        <f aca="false">M48+(M$83-M$11)/72</f>
        <v>98.1666666666665</v>
      </c>
      <c r="N49" s="289" t="n">
        <f aca="false">N48+(N$82-N$32)/50</f>
        <v>4240</v>
      </c>
      <c r="O49" s="296" t="n">
        <f aca="false">O48+(O$82-O$32)/50</f>
        <v>75.3199999999999</v>
      </c>
      <c r="Q49" s="244" t="n">
        <v>1680</v>
      </c>
      <c r="R49" s="219" t="n">
        <f aca="false">R48+(R$82-R$11)/71</f>
        <v>98.4788732394364</v>
      </c>
      <c r="S49" s="219" t="n">
        <f aca="false">S48+(S$61-S$11)/50</f>
        <v>4312</v>
      </c>
      <c r="T49" s="246" t="n">
        <f aca="false">T48+(T$61-T$11)/50</f>
        <v>79.2400000000002</v>
      </c>
      <c r="V49" s="244" t="n">
        <v>1670</v>
      </c>
      <c r="W49" s="219" t="n">
        <f aca="false">W48+($W$82-W$11)/71</f>
        <v>98.4788732394364</v>
      </c>
      <c r="X49" s="219" t="n">
        <f aca="false">X48+(X$92-X$32)/60</f>
        <v>4068.33333333333</v>
      </c>
      <c r="Y49" s="246" t="n">
        <f aca="false">Y48+(Y$92-Y$32)/60</f>
        <v>79.4333333333334</v>
      </c>
      <c r="AA49" s="244" t="n">
        <v>1680</v>
      </c>
      <c r="AB49" s="219" t="n">
        <f aca="false">AB48+($AB$82-$AB$11)/71</f>
        <v>98.4788732394364</v>
      </c>
      <c r="AC49" s="219" t="n">
        <f aca="false">AC48+(AC$61-AC$11)/50</f>
        <v>5036</v>
      </c>
      <c r="AD49" s="246" t="n">
        <f aca="false">AD48+(AD$61-AD$11)/50</f>
        <v>79.4799999999998</v>
      </c>
      <c r="AF49" s="244" t="n">
        <v>1670</v>
      </c>
      <c r="AG49" s="219" t="n">
        <f aca="false">AG48+($AG$82-$AG$11)/71</f>
        <v>98.4788732394364</v>
      </c>
      <c r="AH49" s="219" t="n">
        <f aca="false">AH48+(AH$117-AH$42)/75</f>
        <v>4840</v>
      </c>
      <c r="AI49" s="246" t="n">
        <f aca="false">AI48+(AI$117-AI$42)/75</f>
        <v>78.72</v>
      </c>
      <c r="AK49" s="244" t="n">
        <v>1670</v>
      </c>
      <c r="AL49" s="219" t="n">
        <f aca="false">AL48+(AL$83-AL$11)/72</f>
        <v>98.1666666666665</v>
      </c>
      <c r="AM49" s="219" t="n">
        <f aca="false">AM48+(AM$72-AM$22)/50</f>
        <v>4948</v>
      </c>
      <c r="AN49" s="246" t="n">
        <f aca="false">AN48+(AN$72-AN$22)/50</f>
        <v>83.9199999999998</v>
      </c>
      <c r="AP49" s="244" t="n">
        <v>1670</v>
      </c>
      <c r="AQ49" s="219" t="n">
        <f aca="false">AQ48+(AQ$82-AQ$11)/71</f>
        <v>98.4788732394364</v>
      </c>
      <c r="AR49" s="219" t="n">
        <f aca="false">AR48+(AR$122-AR$42)/80</f>
        <v>4740</v>
      </c>
      <c r="AS49" s="246" t="n">
        <f aca="false">AS48+(AS$122-AS$42)/80</f>
        <v>84.65</v>
      </c>
      <c r="AU49" s="244" t="n">
        <v>1670</v>
      </c>
      <c r="AV49" s="289" t="n">
        <f aca="false">AV48+(AV$83-AV$11)/72</f>
        <v>98.1666666666665</v>
      </c>
      <c r="AW49" s="219" t="n">
        <f aca="false">AW48+(AW$72-AW$22)/50</f>
        <v>4802</v>
      </c>
      <c r="AX49" s="246" t="n">
        <f aca="false">AX48+(AX$72-AX$22)/50</f>
        <v>87.9199999999998</v>
      </c>
    </row>
    <row r="50" customFormat="false" ht="12.75" hidden="false" customHeight="false" outlineLevel="0" collapsed="false">
      <c r="B50" s="244" t="n">
        <v>1690</v>
      </c>
      <c r="C50" s="289" t="n">
        <f aca="false">C49+(C$82-C$11)/71</f>
        <v>99.070422535211</v>
      </c>
      <c r="D50" s="219" t="n">
        <f aca="false">D49+(D$71-D$11)/60</f>
        <v>4380</v>
      </c>
      <c r="E50" s="246" t="n">
        <f aca="false">E49+(E$71-E$11)/60</f>
        <v>70.7000000000001</v>
      </c>
      <c r="F50" s="250"/>
      <c r="G50" s="244" t="n">
        <v>1690</v>
      </c>
      <c r="H50" s="289" t="n">
        <f aca="false">H49+(H$82-H$11)/71</f>
        <v>99.070422535211</v>
      </c>
      <c r="I50" s="219" t="n">
        <f aca="false">I49+(I$51-I$11)/40</f>
        <v>4575</v>
      </c>
      <c r="J50" s="246" t="n">
        <f aca="false">J49+(J$51-J$11)/40</f>
        <v>75.0249999999998</v>
      </c>
      <c r="L50" s="244" t="n">
        <v>1680</v>
      </c>
      <c r="M50" s="289" t="n">
        <f aca="false">M49+(M$83-M$11)/72</f>
        <v>98.7499999999998</v>
      </c>
      <c r="N50" s="289" t="n">
        <f aca="false">N49+(N$82-N$32)/50</f>
        <v>4260</v>
      </c>
      <c r="O50" s="296" t="n">
        <f aca="false">O49+(O$82-O$32)/50</f>
        <v>75.2799999999999</v>
      </c>
      <c r="Q50" s="244" t="n">
        <v>1690</v>
      </c>
      <c r="R50" s="219" t="n">
        <f aca="false">R49+(R$82-R$11)/71</f>
        <v>99.070422535211</v>
      </c>
      <c r="S50" s="219" t="n">
        <f aca="false">S49+(S$61-S$11)/50</f>
        <v>4336</v>
      </c>
      <c r="T50" s="246" t="n">
        <f aca="false">T49+(T$61-T$11)/50</f>
        <v>79.2200000000002</v>
      </c>
      <c r="V50" s="244" t="n">
        <v>1680</v>
      </c>
      <c r="W50" s="219" t="n">
        <f aca="false">W49+($W$82-W$11)/71</f>
        <v>99.070422535211</v>
      </c>
      <c r="X50" s="219" t="n">
        <f aca="false">X49+(X$92-X$32)/60</f>
        <v>4090</v>
      </c>
      <c r="Y50" s="246" t="n">
        <f aca="false">Y49+(Y$92-Y$32)/60</f>
        <v>79.4</v>
      </c>
      <c r="AA50" s="244" t="n">
        <v>1690</v>
      </c>
      <c r="AB50" s="219" t="n">
        <f aca="false">AB49+($AB$82-$AB$11)/71</f>
        <v>99.070422535211</v>
      </c>
      <c r="AC50" s="219" t="n">
        <f aca="false">AC49+(AC$61-AC$11)/50</f>
        <v>5058</v>
      </c>
      <c r="AD50" s="246" t="n">
        <f aca="false">AD49+(AD$61-AD$11)/50</f>
        <v>79.4399999999998</v>
      </c>
      <c r="AF50" s="244" t="n">
        <v>1680</v>
      </c>
      <c r="AG50" s="219" t="n">
        <f aca="false">AG49+($AG$82-$AG$11)/71</f>
        <v>99.070422535211</v>
      </c>
      <c r="AH50" s="219" t="n">
        <f aca="false">AH49+(AH$117-AH$42)/75</f>
        <v>4860</v>
      </c>
      <c r="AI50" s="246" t="n">
        <f aca="false">AI49+(AI$117-AI$42)/75</f>
        <v>78.68</v>
      </c>
      <c r="AK50" s="244" t="n">
        <v>1680</v>
      </c>
      <c r="AL50" s="219" t="n">
        <f aca="false">AL49+(AL$83-AL$11)/72</f>
        <v>98.7499999999998</v>
      </c>
      <c r="AM50" s="219" t="n">
        <f aca="false">AM49+(AM$72-AM$22)/50</f>
        <v>4972</v>
      </c>
      <c r="AN50" s="246" t="n">
        <f aca="false">AN49+(AN$72-AN$22)/50</f>
        <v>83.8799999999998</v>
      </c>
      <c r="AP50" s="244" t="n">
        <v>1680</v>
      </c>
      <c r="AQ50" s="219" t="n">
        <f aca="false">AQ49+(AQ$82-AQ$11)/71</f>
        <v>99.070422535211</v>
      </c>
      <c r="AR50" s="219" t="n">
        <f aca="false">AR49+(AR$122-AR$42)/80</f>
        <v>4760</v>
      </c>
      <c r="AS50" s="246" t="n">
        <f aca="false">AS49+(AS$122-AS$42)/80</f>
        <v>84.6</v>
      </c>
      <c r="AU50" s="244" t="n">
        <v>1680</v>
      </c>
      <c r="AV50" s="289" t="n">
        <f aca="false">AV49+(AV$83-AV$11)/72</f>
        <v>98.7499999999998</v>
      </c>
      <c r="AW50" s="219" t="n">
        <f aca="false">AW49+(AW$72-AW$22)/50</f>
        <v>4828</v>
      </c>
      <c r="AX50" s="246" t="n">
        <f aca="false">AX49+(AX$72-AX$22)/50</f>
        <v>87.8799999999998</v>
      </c>
    </row>
    <row r="51" customFormat="false" ht="12.75" hidden="false" customHeight="false" outlineLevel="0" collapsed="false">
      <c r="B51" s="244" t="n">
        <v>1700</v>
      </c>
      <c r="C51" s="289" t="n">
        <f aca="false">C50+(C$82-C$11)/71</f>
        <v>99.6619718309856</v>
      </c>
      <c r="D51" s="219" t="n">
        <f aca="false">D50+(D$71-D$11)/60</f>
        <v>4400</v>
      </c>
      <c r="E51" s="246" t="n">
        <f aca="false">E50+(E$71-E$11)/60</f>
        <v>70.6666666666667</v>
      </c>
      <c r="F51" s="250"/>
      <c r="G51" s="290" t="n">
        <v>1699</v>
      </c>
      <c r="H51" s="294" t="n">
        <f aca="false">H50+(H$82-H$11)/71</f>
        <v>99.6619718309856</v>
      </c>
      <c r="I51" s="292" t="n">
        <v>4600</v>
      </c>
      <c r="J51" s="293" t="n">
        <v>75</v>
      </c>
      <c r="L51" s="244" t="n">
        <v>1690</v>
      </c>
      <c r="M51" s="289" t="n">
        <f aca="false">M50+(M$83-M$11)/72</f>
        <v>99.3333333333331</v>
      </c>
      <c r="N51" s="289" t="n">
        <f aca="false">N50+(N$82-N$32)/50</f>
        <v>4280</v>
      </c>
      <c r="O51" s="296" t="n">
        <f aca="false">O50+(O$82-O$32)/50</f>
        <v>75.2399999999999</v>
      </c>
      <c r="Q51" s="244" t="n">
        <v>1700</v>
      </c>
      <c r="R51" s="219" t="n">
        <f aca="false">R50+(R$82-R$11)/71</f>
        <v>99.6619718309856</v>
      </c>
      <c r="S51" s="219" t="n">
        <f aca="false">S50+(S$61-S$11)/50</f>
        <v>4360</v>
      </c>
      <c r="T51" s="246" t="n">
        <f aca="false">T50+(T$61-T$11)/50</f>
        <v>79.2000000000002</v>
      </c>
      <c r="V51" s="244" t="n">
        <v>1690</v>
      </c>
      <c r="W51" s="219" t="n">
        <f aca="false">W50+($W$82-W$11)/71</f>
        <v>99.6619718309856</v>
      </c>
      <c r="X51" s="219" t="n">
        <f aca="false">X50+(X$92-X$32)/60</f>
        <v>4111.66666666666</v>
      </c>
      <c r="Y51" s="246" t="n">
        <f aca="false">Y50+(Y$92-Y$32)/60</f>
        <v>79.3666666666667</v>
      </c>
      <c r="AA51" s="244" t="n">
        <v>1700</v>
      </c>
      <c r="AB51" s="219" t="n">
        <f aca="false">AB50+($AB$82-$AB$11)/71</f>
        <v>99.6619718309856</v>
      </c>
      <c r="AC51" s="219" t="n">
        <f aca="false">AC50+(AC$61-AC$11)/50</f>
        <v>5080</v>
      </c>
      <c r="AD51" s="246" t="n">
        <f aca="false">AD50+(AD$61-AD$11)/50</f>
        <v>79.3999999999998</v>
      </c>
      <c r="AF51" s="244" t="n">
        <v>1690</v>
      </c>
      <c r="AG51" s="219" t="n">
        <f aca="false">AG50+($AG$82-$AG$11)/71</f>
        <v>99.6619718309856</v>
      </c>
      <c r="AH51" s="219" t="n">
        <f aca="false">AH50+(AH$117-AH$42)/75</f>
        <v>4880</v>
      </c>
      <c r="AI51" s="246" t="n">
        <f aca="false">AI50+(AI$117-AI$42)/75</f>
        <v>78.6399999999999</v>
      </c>
      <c r="AK51" s="244" t="n">
        <v>1690</v>
      </c>
      <c r="AL51" s="219" t="n">
        <f aca="false">AL50+(AL$83-AL$11)/72</f>
        <v>99.3333333333331</v>
      </c>
      <c r="AM51" s="219" t="n">
        <f aca="false">AM50+(AM$72-AM$22)/50</f>
        <v>4996</v>
      </c>
      <c r="AN51" s="246" t="n">
        <f aca="false">AN50+(AN$72-AN$22)/50</f>
        <v>83.8399999999998</v>
      </c>
      <c r="AP51" s="244" t="n">
        <v>1690</v>
      </c>
      <c r="AQ51" s="219" t="n">
        <f aca="false">AQ50+(AQ$82-AQ$11)/71</f>
        <v>99.6619718309856</v>
      </c>
      <c r="AR51" s="219" t="n">
        <f aca="false">AR50+(AR$122-AR$42)/80</f>
        <v>4780</v>
      </c>
      <c r="AS51" s="246" t="n">
        <f aca="false">AS50+(AS$122-AS$42)/80</f>
        <v>84.55</v>
      </c>
      <c r="AU51" s="244" t="n">
        <v>1690</v>
      </c>
      <c r="AV51" s="289" t="n">
        <f aca="false">AV50+(AV$83-AV$11)/72</f>
        <v>99.3333333333331</v>
      </c>
      <c r="AW51" s="219" t="n">
        <f aca="false">AW50+(AW$72-AW$22)/50</f>
        <v>4854</v>
      </c>
      <c r="AX51" s="246" t="n">
        <f aca="false">AX50+(AX$72-AX$22)/50</f>
        <v>87.8399999999998</v>
      </c>
    </row>
    <row r="52" customFormat="false" ht="12.75" hidden="false" customHeight="false" outlineLevel="0" collapsed="false">
      <c r="B52" s="244" t="n">
        <v>1710</v>
      </c>
      <c r="C52" s="289" t="n">
        <f aca="false">C51+(C$82-C$11)/71</f>
        <v>100.25352112676</v>
      </c>
      <c r="D52" s="219" t="n">
        <f aca="false">D51+(D$71-D$11)/60</f>
        <v>4420</v>
      </c>
      <c r="E52" s="246" t="n">
        <f aca="false">E51+(E$71-E$11)/60</f>
        <v>70.6333333333334</v>
      </c>
      <c r="F52" s="250"/>
      <c r="G52" s="290" t="n">
        <v>1700</v>
      </c>
      <c r="H52" s="294" t="n">
        <f aca="false">H51+(H$82-H$11)/71</f>
        <v>100.25352112676</v>
      </c>
      <c r="I52" s="292" t="n">
        <v>4300</v>
      </c>
      <c r="J52" s="293" t="n">
        <v>71</v>
      </c>
      <c r="L52" s="244" t="n">
        <v>1700</v>
      </c>
      <c r="M52" s="289" t="n">
        <f aca="false">M51+(M$83-M$11)/72</f>
        <v>99.9166666666665</v>
      </c>
      <c r="N52" s="289" t="n">
        <f aca="false">N51+(N$82-N$32)/50</f>
        <v>4300</v>
      </c>
      <c r="O52" s="296" t="n">
        <f aca="false">O51+(O$82-O$32)/50</f>
        <v>75.1999999999999</v>
      </c>
      <c r="Q52" s="244" t="n">
        <v>1710</v>
      </c>
      <c r="R52" s="219" t="n">
        <f aca="false">R51+(R$82-R$11)/71</f>
        <v>100.25352112676</v>
      </c>
      <c r="S52" s="219" t="n">
        <f aca="false">S51+(S$61-S$11)/50</f>
        <v>4384</v>
      </c>
      <c r="T52" s="246" t="n">
        <f aca="false">T51+(T$61-T$11)/50</f>
        <v>79.1800000000002</v>
      </c>
      <c r="V52" s="244" t="n">
        <v>1700</v>
      </c>
      <c r="W52" s="219" t="n">
        <f aca="false">W51+($W$82-W$11)/71</f>
        <v>100.25352112676</v>
      </c>
      <c r="X52" s="219" t="n">
        <f aca="false">X51+(X$92-X$32)/60</f>
        <v>4133.33333333333</v>
      </c>
      <c r="Y52" s="246" t="n">
        <f aca="false">Y51+(Y$92-Y$32)/60</f>
        <v>79.3333333333334</v>
      </c>
      <c r="AA52" s="244" t="n">
        <v>1710</v>
      </c>
      <c r="AB52" s="219" t="n">
        <f aca="false">AB51+($AB$82-$AB$11)/71</f>
        <v>100.25352112676</v>
      </c>
      <c r="AC52" s="219" t="n">
        <f aca="false">AC51+(AC$61-AC$11)/50</f>
        <v>5102</v>
      </c>
      <c r="AD52" s="246" t="n">
        <f aca="false">AD51+(AD$61-AD$11)/50</f>
        <v>79.3599999999997</v>
      </c>
      <c r="AF52" s="244" t="n">
        <v>1700</v>
      </c>
      <c r="AG52" s="219" t="n">
        <f aca="false">AG51+($AG$82-$AG$11)/71</f>
        <v>100.25352112676</v>
      </c>
      <c r="AH52" s="219" t="n">
        <f aca="false">AH51+(AH$117-AH$42)/75</f>
        <v>4900</v>
      </c>
      <c r="AI52" s="246" t="n">
        <f aca="false">AI51+(AI$117-AI$42)/75</f>
        <v>78.5999999999999</v>
      </c>
      <c r="AK52" s="244" t="n">
        <v>1700</v>
      </c>
      <c r="AL52" s="219" t="n">
        <f aca="false">AL51+(AL$83-AL$11)/72</f>
        <v>99.9166666666665</v>
      </c>
      <c r="AM52" s="219" t="n">
        <f aca="false">AM51+(AM$72-AM$22)/50</f>
        <v>5020</v>
      </c>
      <c r="AN52" s="246" t="n">
        <f aca="false">AN51+(AN$72-AN$22)/50</f>
        <v>83.7999999999998</v>
      </c>
      <c r="AP52" s="244" t="n">
        <v>1700</v>
      </c>
      <c r="AQ52" s="219" t="n">
        <f aca="false">AQ51+(AQ$82-AQ$11)/71</f>
        <v>100.25352112676</v>
      </c>
      <c r="AR52" s="219" t="n">
        <f aca="false">AR51+(AR$122-AR$42)/80</f>
        <v>4800</v>
      </c>
      <c r="AS52" s="246" t="n">
        <f aca="false">AS51+(AS$122-AS$42)/80</f>
        <v>84.5</v>
      </c>
      <c r="AU52" s="244" t="n">
        <v>1700</v>
      </c>
      <c r="AV52" s="289" t="n">
        <f aca="false">AV51+(AV$83-AV$11)/72</f>
        <v>99.9166666666665</v>
      </c>
      <c r="AW52" s="219" t="n">
        <f aca="false">AW51+(AW$72-AW$22)/50</f>
        <v>4880</v>
      </c>
      <c r="AX52" s="246" t="n">
        <f aca="false">AX51+(AX$72-AX$22)/50</f>
        <v>87.7999999999998</v>
      </c>
    </row>
    <row r="53" customFormat="false" ht="12.75" hidden="false" customHeight="false" outlineLevel="0" collapsed="false">
      <c r="B53" s="244" t="n">
        <v>1720</v>
      </c>
      <c r="C53" s="289" t="n">
        <f aca="false">C52+(C$82-C$11)/71</f>
        <v>100.845070422535</v>
      </c>
      <c r="D53" s="219" t="n">
        <f aca="false">D52+(D$71-D$11)/60</f>
        <v>4440</v>
      </c>
      <c r="E53" s="246" t="n">
        <f aca="false">E52+(E$71-E$11)/60</f>
        <v>70.6000000000001</v>
      </c>
      <c r="F53" s="250"/>
      <c r="G53" s="244" t="n">
        <v>1710</v>
      </c>
      <c r="H53" s="289" t="n">
        <f aca="false">H52+(H$82-H$11)/71</f>
        <v>100.845070422535</v>
      </c>
      <c r="I53" s="289" t="n">
        <f aca="false">I52+(I$122-I$52)/70</f>
        <v>4317.14285714286</v>
      </c>
      <c r="J53" s="296" t="n">
        <f aca="false">J52+(J$122-J$52)/70</f>
        <v>70.9857142857143</v>
      </c>
      <c r="L53" s="244" t="n">
        <v>1710</v>
      </c>
      <c r="M53" s="289" t="n">
        <f aca="false">M52+(M$83-M$11)/72</f>
        <v>100.5</v>
      </c>
      <c r="N53" s="289" t="n">
        <f aca="false">N52+(N$82-N$32)/50</f>
        <v>4320</v>
      </c>
      <c r="O53" s="296" t="n">
        <f aca="false">O52+(O$82-O$32)/50</f>
        <v>75.1599999999999</v>
      </c>
      <c r="Q53" s="244" t="n">
        <v>1720</v>
      </c>
      <c r="R53" s="219" t="n">
        <f aca="false">R52+(R$82-R$11)/71</f>
        <v>100.845070422535</v>
      </c>
      <c r="S53" s="219" t="n">
        <f aca="false">S52+(S$61-S$11)/50</f>
        <v>4408</v>
      </c>
      <c r="T53" s="246" t="n">
        <f aca="false">T52+(T$61-T$11)/50</f>
        <v>79.1600000000002</v>
      </c>
      <c r="V53" s="244" t="n">
        <v>1710</v>
      </c>
      <c r="W53" s="219" t="n">
        <f aca="false">W52+($W$82-W$11)/71</f>
        <v>100.845070422535</v>
      </c>
      <c r="X53" s="219" t="n">
        <f aca="false">X52+(X$92-X$32)/60</f>
        <v>4155</v>
      </c>
      <c r="Y53" s="246" t="n">
        <f aca="false">Y52+(Y$92-Y$32)/60</f>
        <v>79.3</v>
      </c>
      <c r="AA53" s="244" t="n">
        <v>1720</v>
      </c>
      <c r="AB53" s="219" t="n">
        <f aca="false">AB52+($AB$82-$AB$11)/71</f>
        <v>100.845070422535</v>
      </c>
      <c r="AC53" s="219" t="n">
        <f aca="false">AC52+(AC$61-AC$11)/50</f>
        <v>5124</v>
      </c>
      <c r="AD53" s="246" t="n">
        <f aca="false">AD52+(AD$61-AD$11)/50</f>
        <v>79.3199999999997</v>
      </c>
      <c r="AF53" s="244" t="n">
        <v>1710</v>
      </c>
      <c r="AG53" s="219" t="n">
        <f aca="false">AG52+($AG$82-$AG$11)/71</f>
        <v>100.845070422535</v>
      </c>
      <c r="AH53" s="219" t="n">
        <f aca="false">AH52+(AH$117-AH$42)/75</f>
        <v>4920</v>
      </c>
      <c r="AI53" s="246" t="n">
        <f aca="false">AI52+(AI$117-AI$42)/75</f>
        <v>78.5599999999999</v>
      </c>
      <c r="AK53" s="244" t="n">
        <v>1710</v>
      </c>
      <c r="AL53" s="219" t="n">
        <f aca="false">AL52+(AL$83-AL$11)/72</f>
        <v>100.5</v>
      </c>
      <c r="AM53" s="219" t="n">
        <f aca="false">AM52+(AM$72-AM$22)/50</f>
        <v>5044</v>
      </c>
      <c r="AN53" s="246" t="n">
        <f aca="false">AN52+(AN$72-AN$22)/50</f>
        <v>83.7599999999998</v>
      </c>
      <c r="AP53" s="244" t="n">
        <v>1710</v>
      </c>
      <c r="AQ53" s="219" t="n">
        <f aca="false">AQ52+(AQ$82-AQ$11)/71</f>
        <v>100.845070422535</v>
      </c>
      <c r="AR53" s="219" t="n">
        <f aca="false">AR52+(AR$122-AR$42)/80</f>
        <v>4820</v>
      </c>
      <c r="AS53" s="246" t="n">
        <f aca="false">AS52+(AS$122-AS$42)/80</f>
        <v>84.45</v>
      </c>
      <c r="AU53" s="244" t="n">
        <v>1710</v>
      </c>
      <c r="AV53" s="289" t="n">
        <f aca="false">AV52+(AV$83-AV$11)/72</f>
        <v>100.5</v>
      </c>
      <c r="AW53" s="219" t="n">
        <f aca="false">AW52+(AW$72-AW$22)/50</f>
        <v>4906</v>
      </c>
      <c r="AX53" s="246" t="n">
        <f aca="false">AX52+(AX$72-AX$22)/50</f>
        <v>87.7599999999998</v>
      </c>
    </row>
    <row r="54" customFormat="false" ht="12.75" hidden="false" customHeight="false" outlineLevel="0" collapsed="false">
      <c r="B54" s="244" t="n">
        <v>1730</v>
      </c>
      <c r="C54" s="289" t="n">
        <f aca="false">C53+(C$82-C$11)/71</f>
        <v>101.43661971831</v>
      </c>
      <c r="D54" s="219" t="n">
        <f aca="false">D53+(D$71-D$11)/60</f>
        <v>4460</v>
      </c>
      <c r="E54" s="246" t="n">
        <f aca="false">E53+(E$71-E$11)/60</f>
        <v>70.5666666666668</v>
      </c>
      <c r="F54" s="250"/>
      <c r="G54" s="244" t="n">
        <v>1720</v>
      </c>
      <c r="H54" s="289" t="n">
        <f aca="false">H53+(H$82-H$11)/71</f>
        <v>101.43661971831</v>
      </c>
      <c r="I54" s="289" t="n">
        <f aca="false">I53+(I$122-I$52)/70</f>
        <v>4334.28571428571</v>
      </c>
      <c r="J54" s="296" t="n">
        <f aca="false">J53+(J$122-J$52)/70</f>
        <v>70.9714285714286</v>
      </c>
      <c r="L54" s="244" t="n">
        <v>1720</v>
      </c>
      <c r="M54" s="289" t="n">
        <f aca="false">M53+(M$83-M$11)/72</f>
        <v>101.083333333333</v>
      </c>
      <c r="N54" s="289" t="n">
        <f aca="false">N53+(N$82-N$32)/50</f>
        <v>4340</v>
      </c>
      <c r="O54" s="296" t="n">
        <f aca="false">O53+(O$82-O$32)/50</f>
        <v>75.1199999999999</v>
      </c>
      <c r="Q54" s="244" t="n">
        <v>1730</v>
      </c>
      <c r="R54" s="219" t="n">
        <f aca="false">R53+(R$82-R$11)/71</f>
        <v>101.43661971831</v>
      </c>
      <c r="S54" s="219" t="n">
        <f aca="false">S53+(S$61-S$11)/50</f>
        <v>4432</v>
      </c>
      <c r="T54" s="246" t="n">
        <f aca="false">T53+(T$61-T$11)/50</f>
        <v>79.1400000000002</v>
      </c>
      <c r="V54" s="244" t="n">
        <v>1720</v>
      </c>
      <c r="W54" s="219" t="n">
        <f aca="false">W53+($W$82-W$11)/71</f>
        <v>101.43661971831</v>
      </c>
      <c r="X54" s="219" t="n">
        <f aca="false">X53+(X$92-X$32)/60</f>
        <v>4176.66666666667</v>
      </c>
      <c r="Y54" s="246" t="n">
        <f aca="false">Y53+(Y$92-Y$32)/60</f>
        <v>79.2666666666667</v>
      </c>
      <c r="AA54" s="244" t="n">
        <v>1730</v>
      </c>
      <c r="AB54" s="219" t="n">
        <f aca="false">AB53+($AB$82-$AB$11)/71</f>
        <v>101.43661971831</v>
      </c>
      <c r="AC54" s="219" t="n">
        <f aca="false">AC53+(AC$61-AC$11)/50</f>
        <v>5146</v>
      </c>
      <c r="AD54" s="246" t="n">
        <f aca="false">AD53+(AD$61-AD$11)/50</f>
        <v>79.2799999999997</v>
      </c>
      <c r="AF54" s="244" t="n">
        <v>1720</v>
      </c>
      <c r="AG54" s="219" t="n">
        <f aca="false">AG53+($AG$82-$AG$11)/71</f>
        <v>101.43661971831</v>
      </c>
      <c r="AH54" s="219" t="n">
        <f aca="false">AH53+(AH$117-AH$42)/75</f>
        <v>4940</v>
      </c>
      <c r="AI54" s="246" t="n">
        <f aca="false">AI53+(AI$117-AI$42)/75</f>
        <v>78.5199999999999</v>
      </c>
      <c r="AK54" s="244" t="n">
        <v>1720</v>
      </c>
      <c r="AL54" s="219" t="n">
        <f aca="false">AL53+(AL$83-AL$11)/72</f>
        <v>101.083333333333</v>
      </c>
      <c r="AM54" s="219" t="n">
        <f aca="false">AM53+(AM$72-AM$22)/50</f>
        <v>5068</v>
      </c>
      <c r="AN54" s="246" t="n">
        <f aca="false">AN53+(AN$72-AN$22)/50</f>
        <v>83.7199999999998</v>
      </c>
      <c r="AP54" s="244" t="n">
        <v>1720</v>
      </c>
      <c r="AQ54" s="219" t="n">
        <f aca="false">AQ53+(AQ$82-AQ$11)/71</f>
        <v>101.43661971831</v>
      </c>
      <c r="AR54" s="219" t="n">
        <f aca="false">AR53+(AR$122-AR$42)/80</f>
        <v>4840</v>
      </c>
      <c r="AS54" s="246" t="n">
        <f aca="false">AS53+(AS$122-AS$42)/80</f>
        <v>84.4</v>
      </c>
      <c r="AU54" s="244" t="n">
        <v>1720</v>
      </c>
      <c r="AV54" s="289" t="n">
        <f aca="false">AV53+(AV$83-AV$11)/72</f>
        <v>101.083333333333</v>
      </c>
      <c r="AW54" s="219" t="n">
        <f aca="false">AW53+(AW$72-AW$22)/50</f>
        <v>4932</v>
      </c>
      <c r="AX54" s="246" t="n">
        <f aca="false">AX53+(AX$72-AX$22)/50</f>
        <v>87.7199999999998</v>
      </c>
    </row>
    <row r="55" customFormat="false" ht="12.75" hidden="false" customHeight="false" outlineLevel="0" collapsed="false">
      <c r="B55" s="244" t="n">
        <v>1740</v>
      </c>
      <c r="C55" s="289" t="n">
        <f aca="false">C54+(C$82-C$11)/71</f>
        <v>102.028169014084</v>
      </c>
      <c r="D55" s="219" t="n">
        <f aca="false">D54+(D$71-D$11)/60</f>
        <v>4480</v>
      </c>
      <c r="E55" s="246" t="n">
        <f aca="false">E54+(E$71-E$11)/60</f>
        <v>70.5333333333334</v>
      </c>
      <c r="F55" s="250"/>
      <c r="G55" s="244" t="n">
        <v>1730</v>
      </c>
      <c r="H55" s="289" t="n">
        <f aca="false">H54+(H$82-H$11)/71</f>
        <v>102.028169014084</v>
      </c>
      <c r="I55" s="289" t="n">
        <f aca="false">I54+(I$122-I$52)/70</f>
        <v>4351.42857142857</v>
      </c>
      <c r="J55" s="296" t="n">
        <f aca="false">J54+(J$122-J$52)/70</f>
        <v>70.9571428571428</v>
      </c>
      <c r="L55" s="244" t="n">
        <v>1730</v>
      </c>
      <c r="M55" s="289" t="n">
        <f aca="false">M54+(M$83-M$11)/72</f>
        <v>101.666666666666</v>
      </c>
      <c r="N55" s="289" t="n">
        <f aca="false">N54+(N$82-N$32)/50</f>
        <v>4360</v>
      </c>
      <c r="O55" s="296" t="n">
        <f aca="false">O54+(O$82-O$32)/50</f>
        <v>75.0799999999999</v>
      </c>
      <c r="Q55" s="244" t="n">
        <v>1740</v>
      </c>
      <c r="R55" s="219" t="n">
        <f aca="false">R54+(R$82-R$11)/71</f>
        <v>102.028169014084</v>
      </c>
      <c r="S55" s="219" t="n">
        <f aca="false">S54+(S$61-S$11)/50</f>
        <v>4456</v>
      </c>
      <c r="T55" s="246" t="n">
        <f aca="false">T54+(T$61-T$11)/50</f>
        <v>79.1200000000002</v>
      </c>
      <c r="V55" s="244" t="n">
        <v>1730</v>
      </c>
      <c r="W55" s="219" t="n">
        <f aca="false">W54+($W$82-W$11)/71</f>
        <v>102.028169014084</v>
      </c>
      <c r="X55" s="219" t="n">
        <f aca="false">X54+(X$92-X$32)/60</f>
        <v>4198.33333333333</v>
      </c>
      <c r="Y55" s="246" t="n">
        <f aca="false">Y54+(Y$92-Y$32)/60</f>
        <v>79.2333333333334</v>
      </c>
      <c r="AA55" s="244" t="n">
        <v>1740</v>
      </c>
      <c r="AB55" s="219" t="n">
        <f aca="false">AB54+($AB$82-$AB$11)/71</f>
        <v>102.028169014084</v>
      </c>
      <c r="AC55" s="219" t="n">
        <f aca="false">AC54+(AC$61-AC$11)/50</f>
        <v>5168</v>
      </c>
      <c r="AD55" s="246" t="n">
        <f aca="false">AD54+(AD$61-AD$11)/50</f>
        <v>79.2399999999997</v>
      </c>
      <c r="AF55" s="244" t="n">
        <v>1730</v>
      </c>
      <c r="AG55" s="219" t="n">
        <f aca="false">AG54+($AG$82-$AG$11)/71</f>
        <v>102.028169014084</v>
      </c>
      <c r="AH55" s="219" t="n">
        <f aca="false">AH54+(AH$117-AH$42)/75</f>
        <v>4960</v>
      </c>
      <c r="AI55" s="246" t="n">
        <f aca="false">AI54+(AI$117-AI$42)/75</f>
        <v>78.4799999999999</v>
      </c>
      <c r="AK55" s="244" t="n">
        <v>1730</v>
      </c>
      <c r="AL55" s="219" t="n">
        <f aca="false">AL54+(AL$83-AL$11)/72</f>
        <v>101.666666666666</v>
      </c>
      <c r="AM55" s="219" t="n">
        <f aca="false">AM54+(AM$72-AM$22)/50</f>
        <v>5092</v>
      </c>
      <c r="AN55" s="246" t="n">
        <f aca="false">AN54+(AN$72-AN$22)/50</f>
        <v>83.6799999999998</v>
      </c>
      <c r="AP55" s="244" t="n">
        <v>1730</v>
      </c>
      <c r="AQ55" s="219" t="n">
        <f aca="false">AQ54+(AQ$82-AQ$11)/71</f>
        <v>102.028169014084</v>
      </c>
      <c r="AR55" s="219" t="n">
        <f aca="false">AR54+(AR$122-AR$42)/80</f>
        <v>4860</v>
      </c>
      <c r="AS55" s="246" t="n">
        <f aca="false">AS54+(AS$122-AS$42)/80</f>
        <v>84.35</v>
      </c>
      <c r="AU55" s="244" t="n">
        <v>1730</v>
      </c>
      <c r="AV55" s="289" t="n">
        <f aca="false">AV54+(AV$83-AV$11)/72</f>
        <v>101.666666666666</v>
      </c>
      <c r="AW55" s="219" t="n">
        <f aca="false">AW54+(AW$72-AW$22)/50</f>
        <v>4958</v>
      </c>
      <c r="AX55" s="246" t="n">
        <f aca="false">AX54+(AX$72-AX$22)/50</f>
        <v>87.6799999999998</v>
      </c>
    </row>
    <row r="56" customFormat="false" ht="12.75" hidden="false" customHeight="false" outlineLevel="0" collapsed="false">
      <c r="B56" s="244" t="n">
        <v>1750</v>
      </c>
      <c r="C56" s="289" t="n">
        <f aca="false">C55+(C$82-C$11)/71</f>
        <v>102.619718309859</v>
      </c>
      <c r="D56" s="219" t="n">
        <f aca="false">D55+(D$71-D$11)/60</f>
        <v>4500</v>
      </c>
      <c r="E56" s="246" t="n">
        <f aca="false">E55+(E$71-E$11)/60</f>
        <v>70.5000000000001</v>
      </c>
      <c r="F56" s="250"/>
      <c r="G56" s="244" t="n">
        <v>1740</v>
      </c>
      <c r="H56" s="289" t="n">
        <f aca="false">H55+(H$82-H$11)/71</f>
        <v>102.619718309859</v>
      </c>
      <c r="I56" s="289" t="n">
        <f aca="false">I55+(I$122-I$52)/70</f>
        <v>4368.57142857143</v>
      </c>
      <c r="J56" s="296" t="n">
        <f aca="false">J55+(J$122-J$52)/70</f>
        <v>70.9428571428571</v>
      </c>
      <c r="L56" s="244" t="n">
        <v>1740</v>
      </c>
      <c r="M56" s="289" t="n">
        <f aca="false">M55+(M$83-M$11)/72</f>
        <v>102.25</v>
      </c>
      <c r="N56" s="289" t="n">
        <f aca="false">N55+(N$82-N$32)/50</f>
        <v>4380</v>
      </c>
      <c r="O56" s="296" t="n">
        <f aca="false">O55+(O$82-O$32)/50</f>
        <v>75.0399999999999</v>
      </c>
      <c r="Q56" s="244" t="n">
        <v>1750</v>
      </c>
      <c r="R56" s="219" t="n">
        <f aca="false">R55+(R$82-R$11)/71</f>
        <v>102.619718309859</v>
      </c>
      <c r="S56" s="219" t="n">
        <f aca="false">S55+(S$61-S$11)/50</f>
        <v>4480</v>
      </c>
      <c r="T56" s="246" t="n">
        <f aca="false">T55+(T$61-T$11)/50</f>
        <v>79.1000000000002</v>
      </c>
      <c r="V56" s="244" t="n">
        <v>1740</v>
      </c>
      <c r="W56" s="219" t="n">
        <f aca="false">W55+($W$82-W$11)/71</f>
        <v>102.619718309859</v>
      </c>
      <c r="X56" s="219" t="n">
        <f aca="false">X55+(X$92-X$32)/60</f>
        <v>4220</v>
      </c>
      <c r="Y56" s="246" t="n">
        <f aca="false">Y55+(Y$92-Y$32)/60</f>
        <v>79.2000000000001</v>
      </c>
      <c r="AA56" s="244" t="n">
        <v>1750</v>
      </c>
      <c r="AB56" s="219" t="n">
        <f aca="false">AB55+($AB$82-$AB$11)/71</f>
        <v>102.619718309859</v>
      </c>
      <c r="AC56" s="219" t="n">
        <f aca="false">AC55+(AC$61-AC$11)/50</f>
        <v>5190</v>
      </c>
      <c r="AD56" s="246" t="n">
        <f aca="false">AD55+(AD$61-AD$11)/50</f>
        <v>79.1999999999997</v>
      </c>
      <c r="AF56" s="244" t="n">
        <v>1740</v>
      </c>
      <c r="AG56" s="219" t="n">
        <f aca="false">AG55+($AG$82-$AG$11)/71</f>
        <v>102.619718309859</v>
      </c>
      <c r="AH56" s="219" t="n">
        <f aca="false">AH55+(AH$117-AH$42)/75</f>
        <v>4980</v>
      </c>
      <c r="AI56" s="246" t="n">
        <f aca="false">AI55+(AI$117-AI$42)/75</f>
        <v>78.4399999999999</v>
      </c>
      <c r="AK56" s="244" t="n">
        <v>1740</v>
      </c>
      <c r="AL56" s="219" t="n">
        <f aca="false">AL55+(AL$83-AL$11)/72</f>
        <v>102.25</v>
      </c>
      <c r="AM56" s="219" t="n">
        <f aca="false">AM55+(AM$72-AM$22)/50</f>
        <v>5116</v>
      </c>
      <c r="AN56" s="246" t="n">
        <f aca="false">AN55+(AN$72-AN$22)/50</f>
        <v>83.6399999999998</v>
      </c>
      <c r="AP56" s="244" t="n">
        <v>1740</v>
      </c>
      <c r="AQ56" s="219" t="n">
        <f aca="false">AQ55+(AQ$82-AQ$11)/71</f>
        <v>102.619718309859</v>
      </c>
      <c r="AR56" s="219" t="n">
        <f aca="false">AR55+(AR$122-AR$42)/80</f>
        <v>4880</v>
      </c>
      <c r="AS56" s="246" t="n">
        <f aca="false">AS55+(AS$122-AS$42)/80</f>
        <v>84.3</v>
      </c>
      <c r="AU56" s="244" t="n">
        <v>1740</v>
      </c>
      <c r="AV56" s="289" t="n">
        <f aca="false">AV55+(AV$83-AV$11)/72</f>
        <v>102.25</v>
      </c>
      <c r="AW56" s="219" t="n">
        <f aca="false">AW55+(AW$72-AW$22)/50</f>
        <v>4984</v>
      </c>
      <c r="AX56" s="246" t="n">
        <f aca="false">AX55+(AX$72-AX$22)/50</f>
        <v>87.6399999999998</v>
      </c>
    </row>
    <row r="57" customFormat="false" ht="12.75" hidden="false" customHeight="false" outlineLevel="0" collapsed="false">
      <c r="B57" s="244" t="n">
        <v>1760</v>
      </c>
      <c r="C57" s="289" t="n">
        <f aca="false">C56+(C$82-C$11)/71</f>
        <v>103.211267605633</v>
      </c>
      <c r="D57" s="219" t="n">
        <f aca="false">D56+(D$71-D$11)/60</f>
        <v>4520</v>
      </c>
      <c r="E57" s="246" t="n">
        <f aca="false">E56+(E$71-E$11)/60</f>
        <v>70.4666666666668</v>
      </c>
      <c r="F57" s="250"/>
      <c r="G57" s="244" t="n">
        <v>1750</v>
      </c>
      <c r="H57" s="289" t="n">
        <f aca="false">H56+(H$82-H$11)/71</f>
        <v>103.211267605633</v>
      </c>
      <c r="I57" s="289" t="n">
        <f aca="false">I56+(I$122-I$52)/70</f>
        <v>4385.71428571428</v>
      </c>
      <c r="J57" s="296" t="n">
        <f aca="false">J56+(J$122-J$52)/70</f>
        <v>70.9285714285714</v>
      </c>
      <c r="L57" s="244" t="n">
        <v>1750</v>
      </c>
      <c r="M57" s="289" t="n">
        <f aca="false">M56+(M$83-M$11)/72</f>
        <v>102.833333333333</v>
      </c>
      <c r="N57" s="289" t="n">
        <f aca="false">N56+(N$82-N$32)/50</f>
        <v>4400</v>
      </c>
      <c r="O57" s="296" t="n">
        <f aca="false">O56+(O$82-O$32)/50</f>
        <v>74.9999999999998</v>
      </c>
      <c r="Q57" s="244" t="n">
        <v>1760</v>
      </c>
      <c r="R57" s="219" t="n">
        <f aca="false">R56+(R$82-R$11)/71</f>
        <v>103.211267605633</v>
      </c>
      <c r="S57" s="219" t="n">
        <f aca="false">S56+(S$61-S$11)/50</f>
        <v>4504</v>
      </c>
      <c r="T57" s="246" t="n">
        <f aca="false">T56+(T$61-T$11)/50</f>
        <v>79.0800000000002</v>
      </c>
      <c r="V57" s="244" t="n">
        <v>1750</v>
      </c>
      <c r="W57" s="219" t="n">
        <f aca="false">W56+($W$82-W$11)/71</f>
        <v>103.211267605633</v>
      </c>
      <c r="X57" s="219" t="n">
        <f aca="false">X56+(X$92-X$32)/60</f>
        <v>4241.66666666667</v>
      </c>
      <c r="Y57" s="246" t="n">
        <f aca="false">Y56+(Y$92-Y$32)/60</f>
        <v>79.1666666666667</v>
      </c>
      <c r="AA57" s="244" t="n">
        <v>1760</v>
      </c>
      <c r="AB57" s="219" t="n">
        <f aca="false">AB56+($AB$82-$AB$11)/71</f>
        <v>103.211267605633</v>
      </c>
      <c r="AC57" s="219" t="n">
        <f aca="false">AC56+(AC$61-AC$11)/50</f>
        <v>5212</v>
      </c>
      <c r="AD57" s="246" t="n">
        <f aca="false">AD56+(AD$61-AD$11)/50</f>
        <v>79.1599999999997</v>
      </c>
      <c r="AF57" s="244" t="n">
        <v>1750</v>
      </c>
      <c r="AG57" s="219" t="n">
        <f aca="false">AG56+($AG$82-$AG$11)/71</f>
        <v>103.211267605633</v>
      </c>
      <c r="AH57" s="219" t="n">
        <f aca="false">AH56+(AH$117-AH$42)/75</f>
        <v>5000</v>
      </c>
      <c r="AI57" s="246" t="n">
        <f aca="false">AI56+(AI$117-AI$42)/75</f>
        <v>78.3999999999999</v>
      </c>
      <c r="AK57" s="244" t="n">
        <v>1750</v>
      </c>
      <c r="AL57" s="219" t="n">
        <f aca="false">AL56+(AL$83-AL$11)/72</f>
        <v>102.833333333333</v>
      </c>
      <c r="AM57" s="219" t="n">
        <f aca="false">AM56+(AM$72-AM$22)/50</f>
        <v>5140</v>
      </c>
      <c r="AN57" s="246" t="n">
        <f aca="false">AN56+(AN$72-AN$22)/50</f>
        <v>83.5999999999998</v>
      </c>
      <c r="AP57" s="244" t="n">
        <v>1750</v>
      </c>
      <c r="AQ57" s="219" t="n">
        <f aca="false">AQ56+(AQ$82-AQ$11)/71</f>
        <v>103.211267605633</v>
      </c>
      <c r="AR57" s="219" t="n">
        <f aca="false">AR56+(AR$122-AR$42)/80</f>
        <v>4900</v>
      </c>
      <c r="AS57" s="246" t="n">
        <f aca="false">AS56+(AS$122-AS$42)/80</f>
        <v>84.25</v>
      </c>
      <c r="AU57" s="244" t="n">
        <v>1750</v>
      </c>
      <c r="AV57" s="289" t="n">
        <f aca="false">AV56+(AV$83-AV$11)/72</f>
        <v>102.833333333333</v>
      </c>
      <c r="AW57" s="219" t="n">
        <f aca="false">AW56+(AW$72-AW$22)/50</f>
        <v>5010</v>
      </c>
      <c r="AX57" s="246" t="n">
        <f aca="false">AX56+(AX$72-AX$22)/50</f>
        <v>87.5999999999998</v>
      </c>
    </row>
    <row r="58" customFormat="false" ht="12.75" hidden="false" customHeight="false" outlineLevel="0" collapsed="false">
      <c r="B58" s="244" t="n">
        <v>1770</v>
      </c>
      <c r="C58" s="289" t="n">
        <f aca="false">C57+(C$82-C$11)/71</f>
        <v>103.802816901408</v>
      </c>
      <c r="D58" s="219" t="n">
        <f aca="false">D57+(D$71-D$11)/60</f>
        <v>4540</v>
      </c>
      <c r="E58" s="246" t="n">
        <f aca="false">E57+(E$71-E$11)/60</f>
        <v>70.4333333333334</v>
      </c>
      <c r="F58" s="250"/>
      <c r="G58" s="244" t="n">
        <v>1760</v>
      </c>
      <c r="H58" s="289" t="n">
        <f aca="false">H57+(H$82-H$11)/71</f>
        <v>103.802816901408</v>
      </c>
      <c r="I58" s="289" t="n">
        <f aca="false">I57+(I$122-I$52)/70</f>
        <v>4402.85714285714</v>
      </c>
      <c r="J58" s="296" t="n">
        <f aca="false">J57+(J$122-J$52)/70</f>
        <v>70.9142857142857</v>
      </c>
      <c r="L58" s="244" t="n">
        <v>1760</v>
      </c>
      <c r="M58" s="289" t="n">
        <f aca="false">M57+(M$83-M$11)/72</f>
        <v>103.416666666666</v>
      </c>
      <c r="N58" s="289" t="n">
        <f aca="false">N57+(N$82-N$32)/50</f>
        <v>4420</v>
      </c>
      <c r="O58" s="296" t="n">
        <f aca="false">O57+(O$82-O$32)/50</f>
        <v>74.9599999999998</v>
      </c>
      <c r="Q58" s="244" t="n">
        <v>1770</v>
      </c>
      <c r="R58" s="219" t="n">
        <f aca="false">R57+(R$82-R$11)/71</f>
        <v>103.802816901408</v>
      </c>
      <c r="S58" s="219" t="n">
        <f aca="false">S57+(S$61-S$11)/50</f>
        <v>4528</v>
      </c>
      <c r="T58" s="246" t="n">
        <f aca="false">T57+(T$61-T$11)/50</f>
        <v>79.0600000000002</v>
      </c>
      <c r="V58" s="244" t="n">
        <v>1760</v>
      </c>
      <c r="W58" s="219" t="n">
        <f aca="false">W57+($W$82-W$11)/71</f>
        <v>103.802816901408</v>
      </c>
      <c r="X58" s="219" t="n">
        <f aca="false">X57+(X$92-X$32)/60</f>
        <v>4263.33333333333</v>
      </c>
      <c r="Y58" s="246" t="n">
        <f aca="false">Y57+(Y$92-Y$32)/60</f>
        <v>79.1333333333334</v>
      </c>
      <c r="AA58" s="244" t="n">
        <v>1770</v>
      </c>
      <c r="AB58" s="219" t="n">
        <f aca="false">AB57+($AB$82-$AB$11)/71</f>
        <v>103.802816901408</v>
      </c>
      <c r="AC58" s="219" t="n">
        <f aca="false">AC57+(AC$61-AC$11)/50</f>
        <v>5234</v>
      </c>
      <c r="AD58" s="246" t="n">
        <f aca="false">AD57+(AD$61-AD$11)/50</f>
        <v>79.1199999999997</v>
      </c>
      <c r="AF58" s="244" t="n">
        <v>1760</v>
      </c>
      <c r="AG58" s="219" t="n">
        <f aca="false">AG57+($AG$82-$AG$11)/71</f>
        <v>103.802816901408</v>
      </c>
      <c r="AH58" s="219" t="n">
        <f aca="false">AH57+(AH$117-AH$42)/75</f>
        <v>5020</v>
      </c>
      <c r="AI58" s="246" t="n">
        <f aca="false">AI57+(AI$117-AI$42)/75</f>
        <v>78.3599999999999</v>
      </c>
      <c r="AK58" s="244" t="n">
        <v>1760</v>
      </c>
      <c r="AL58" s="219" t="n">
        <f aca="false">AL57+(AL$83-AL$11)/72</f>
        <v>103.416666666666</v>
      </c>
      <c r="AM58" s="219" t="n">
        <f aca="false">AM57+(AM$72-AM$22)/50</f>
        <v>5164</v>
      </c>
      <c r="AN58" s="246" t="n">
        <f aca="false">AN57+(AN$72-AN$22)/50</f>
        <v>83.5599999999998</v>
      </c>
      <c r="AP58" s="244" t="n">
        <v>1760</v>
      </c>
      <c r="AQ58" s="219" t="n">
        <f aca="false">AQ57+(AQ$82-AQ$11)/71</f>
        <v>103.802816901408</v>
      </c>
      <c r="AR58" s="219" t="n">
        <f aca="false">AR57+(AR$122-AR$42)/80</f>
        <v>4920</v>
      </c>
      <c r="AS58" s="246" t="n">
        <f aca="false">AS57+(AS$122-AS$42)/80</f>
        <v>84.2000000000001</v>
      </c>
      <c r="AU58" s="244" t="n">
        <v>1760</v>
      </c>
      <c r="AV58" s="289" t="n">
        <f aca="false">AV57+(AV$83-AV$11)/72</f>
        <v>103.416666666666</v>
      </c>
      <c r="AW58" s="219" t="n">
        <f aca="false">AW57+(AW$72-AW$22)/50</f>
        <v>5036</v>
      </c>
      <c r="AX58" s="246" t="n">
        <f aca="false">AX57+(AX$72-AX$22)/50</f>
        <v>87.5599999999998</v>
      </c>
    </row>
    <row r="59" customFormat="false" ht="12.75" hidden="false" customHeight="false" outlineLevel="0" collapsed="false">
      <c r="B59" s="244" t="n">
        <v>1780</v>
      </c>
      <c r="C59" s="289" t="n">
        <f aca="false">C58+(C$82-C$11)/71</f>
        <v>104.394366197183</v>
      </c>
      <c r="D59" s="219" t="n">
        <f aca="false">D58+(D$71-D$11)/60</f>
        <v>4560</v>
      </c>
      <c r="E59" s="246" t="n">
        <f aca="false">E58+(E$71-E$11)/60</f>
        <v>70.4000000000001</v>
      </c>
      <c r="F59" s="250"/>
      <c r="G59" s="244" t="n">
        <v>1770</v>
      </c>
      <c r="H59" s="289" t="n">
        <f aca="false">H58+(H$82-H$11)/71</f>
        <v>104.394366197183</v>
      </c>
      <c r="I59" s="289" t="n">
        <f aca="false">I58+(I$122-I$52)/70</f>
        <v>4420</v>
      </c>
      <c r="J59" s="296" t="n">
        <f aca="false">J58+(J$122-J$52)/70</f>
        <v>70.9</v>
      </c>
      <c r="L59" s="244" t="n">
        <v>1770</v>
      </c>
      <c r="M59" s="289" t="n">
        <f aca="false">M58+(M$83-M$11)/72</f>
        <v>104</v>
      </c>
      <c r="N59" s="289" t="n">
        <f aca="false">N58+(N$82-N$32)/50</f>
        <v>4440</v>
      </c>
      <c r="O59" s="296" t="n">
        <f aca="false">O58+(O$82-O$32)/50</f>
        <v>74.9199999999998</v>
      </c>
      <c r="Q59" s="244" t="n">
        <v>1780</v>
      </c>
      <c r="R59" s="219" t="n">
        <f aca="false">R58+(R$82-R$11)/71</f>
        <v>104.394366197183</v>
      </c>
      <c r="S59" s="219" t="n">
        <f aca="false">S58+(S$61-S$11)/50</f>
        <v>4552</v>
      </c>
      <c r="T59" s="246" t="n">
        <f aca="false">T58+(T$61-T$11)/50</f>
        <v>79.0400000000002</v>
      </c>
      <c r="V59" s="244" t="n">
        <v>1770</v>
      </c>
      <c r="W59" s="219" t="n">
        <f aca="false">W58+($W$82-W$11)/71</f>
        <v>104.394366197183</v>
      </c>
      <c r="X59" s="219" t="n">
        <f aca="false">X58+(X$92-X$32)/60</f>
        <v>4285</v>
      </c>
      <c r="Y59" s="246" t="n">
        <f aca="false">Y58+(Y$92-Y$32)/60</f>
        <v>79.1000000000001</v>
      </c>
      <c r="AA59" s="244" t="n">
        <v>1780</v>
      </c>
      <c r="AB59" s="219" t="n">
        <f aca="false">AB58+($AB$82-$AB$11)/71</f>
        <v>104.394366197183</v>
      </c>
      <c r="AC59" s="219" t="n">
        <f aca="false">AC58+(AC$61-AC$11)/50</f>
        <v>5256</v>
      </c>
      <c r="AD59" s="246" t="n">
        <f aca="false">AD58+(AD$61-AD$11)/50</f>
        <v>79.0799999999997</v>
      </c>
      <c r="AF59" s="244" t="n">
        <v>1770</v>
      </c>
      <c r="AG59" s="219" t="n">
        <f aca="false">AG58+($AG$82-$AG$11)/71</f>
        <v>104.394366197183</v>
      </c>
      <c r="AH59" s="219" t="n">
        <f aca="false">AH58+(AH$117-AH$42)/75</f>
        <v>5040</v>
      </c>
      <c r="AI59" s="246" t="n">
        <f aca="false">AI58+(AI$117-AI$42)/75</f>
        <v>78.3199999999999</v>
      </c>
      <c r="AK59" s="244" t="n">
        <v>1770</v>
      </c>
      <c r="AL59" s="219" t="n">
        <f aca="false">AL58+(AL$83-AL$11)/72</f>
        <v>104</v>
      </c>
      <c r="AM59" s="219" t="n">
        <f aca="false">AM58+(AM$72-AM$22)/50</f>
        <v>5188</v>
      </c>
      <c r="AN59" s="246" t="n">
        <f aca="false">AN58+(AN$72-AN$22)/50</f>
        <v>83.5199999999998</v>
      </c>
      <c r="AP59" s="244" t="n">
        <v>1770</v>
      </c>
      <c r="AQ59" s="219" t="n">
        <f aca="false">AQ58+(AQ$82-AQ$11)/71</f>
        <v>104.394366197183</v>
      </c>
      <c r="AR59" s="219" t="n">
        <f aca="false">AR58+(AR$122-AR$42)/80</f>
        <v>4940</v>
      </c>
      <c r="AS59" s="246" t="n">
        <f aca="false">AS58+(AS$122-AS$42)/80</f>
        <v>84.1500000000001</v>
      </c>
      <c r="AU59" s="244" t="n">
        <v>1770</v>
      </c>
      <c r="AV59" s="289" t="n">
        <f aca="false">AV58+(AV$83-AV$11)/72</f>
        <v>104</v>
      </c>
      <c r="AW59" s="219" t="n">
        <f aca="false">AW58+(AW$72-AW$22)/50</f>
        <v>5062</v>
      </c>
      <c r="AX59" s="246" t="n">
        <f aca="false">AX58+(AX$72-AX$22)/50</f>
        <v>87.5199999999998</v>
      </c>
    </row>
    <row r="60" customFormat="false" ht="12.75" hidden="false" customHeight="false" outlineLevel="0" collapsed="false">
      <c r="B60" s="244" t="n">
        <v>1790</v>
      </c>
      <c r="C60" s="289" t="n">
        <f aca="false">C59+(C$82-C$11)/71</f>
        <v>104.985915492957</v>
      </c>
      <c r="D60" s="219" t="n">
        <f aca="false">D59+(D$71-D$11)/60</f>
        <v>4580</v>
      </c>
      <c r="E60" s="246" t="n">
        <f aca="false">E59+(E$71-E$11)/60</f>
        <v>70.3666666666668</v>
      </c>
      <c r="F60" s="250"/>
      <c r="G60" s="244" t="n">
        <v>1780</v>
      </c>
      <c r="H60" s="289" t="n">
        <f aca="false">H59+(H$82-H$11)/71</f>
        <v>104.985915492957</v>
      </c>
      <c r="I60" s="289" t="n">
        <f aca="false">I59+(I$122-I$52)/70</f>
        <v>4437.14285714286</v>
      </c>
      <c r="J60" s="296" t="n">
        <f aca="false">J59+(J$122-J$52)/70</f>
        <v>70.8857142857142</v>
      </c>
      <c r="L60" s="244" t="n">
        <v>1780</v>
      </c>
      <c r="M60" s="289" t="n">
        <f aca="false">M59+(M$83-M$11)/72</f>
        <v>104.583333333333</v>
      </c>
      <c r="N60" s="289" t="n">
        <f aca="false">N59+(N$82-N$32)/50</f>
        <v>4460</v>
      </c>
      <c r="O60" s="296" t="n">
        <f aca="false">O59+(O$82-O$32)/50</f>
        <v>74.8799999999998</v>
      </c>
      <c r="Q60" s="244" t="n">
        <v>1790</v>
      </c>
      <c r="R60" s="219" t="n">
        <f aca="false">R59+(R$82-R$11)/71</f>
        <v>104.985915492957</v>
      </c>
      <c r="S60" s="219" t="n">
        <f aca="false">S59+(S$61-S$11)/50</f>
        <v>4576</v>
      </c>
      <c r="T60" s="246" t="n">
        <f aca="false">T59+(T$61-T$11)/50</f>
        <v>79.0200000000002</v>
      </c>
      <c r="V60" s="244" t="n">
        <v>1780</v>
      </c>
      <c r="W60" s="219" t="n">
        <f aca="false">W59+($W$82-W$11)/71</f>
        <v>104.985915492957</v>
      </c>
      <c r="X60" s="219" t="n">
        <f aca="false">X59+(X$92-X$32)/60</f>
        <v>4306.66666666667</v>
      </c>
      <c r="Y60" s="246" t="n">
        <f aca="false">Y59+(Y$92-Y$32)/60</f>
        <v>79.0666666666667</v>
      </c>
      <c r="AA60" s="244" t="n">
        <v>1790</v>
      </c>
      <c r="AB60" s="219" t="n">
        <f aca="false">AB59+($AB$82-$AB$11)/71</f>
        <v>104.985915492957</v>
      </c>
      <c r="AC60" s="219" t="n">
        <f aca="false">AC59+(AC$61-AC$11)/50</f>
        <v>5278</v>
      </c>
      <c r="AD60" s="246" t="n">
        <f aca="false">AD59+(AD$61-AD$11)/50</f>
        <v>79.0399999999997</v>
      </c>
      <c r="AF60" s="244" t="n">
        <v>1780</v>
      </c>
      <c r="AG60" s="219" t="n">
        <f aca="false">AG59+($AG$82-$AG$11)/71</f>
        <v>104.985915492957</v>
      </c>
      <c r="AH60" s="219" t="n">
        <f aca="false">AH59+(AH$117-AH$42)/75</f>
        <v>5060</v>
      </c>
      <c r="AI60" s="246" t="n">
        <f aca="false">AI59+(AI$117-AI$42)/75</f>
        <v>78.2799999999999</v>
      </c>
      <c r="AK60" s="244" t="n">
        <v>1780</v>
      </c>
      <c r="AL60" s="219" t="n">
        <f aca="false">AL59+(AL$83-AL$11)/72</f>
        <v>104.583333333333</v>
      </c>
      <c r="AM60" s="219" t="n">
        <f aca="false">AM59+(AM$72-AM$22)/50</f>
        <v>5212</v>
      </c>
      <c r="AN60" s="246" t="n">
        <f aca="false">AN59+(AN$72-AN$22)/50</f>
        <v>83.4799999999998</v>
      </c>
      <c r="AP60" s="244" t="n">
        <v>1780</v>
      </c>
      <c r="AQ60" s="219" t="n">
        <f aca="false">AQ59+(AQ$82-AQ$11)/71</f>
        <v>104.985915492957</v>
      </c>
      <c r="AR60" s="219" t="n">
        <f aca="false">AR59+(AR$122-AR$42)/80</f>
        <v>4960</v>
      </c>
      <c r="AS60" s="246" t="n">
        <f aca="false">AS59+(AS$122-AS$42)/80</f>
        <v>84.1000000000001</v>
      </c>
      <c r="AU60" s="244" t="n">
        <v>1780</v>
      </c>
      <c r="AV60" s="289" t="n">
        <f aca="false">AV59+(AV$83-AV$11)/72</f>
        <v>104.583333333333</v>
      </c>
      <c r="AW60" s="219" t="n">
        <f aca="false">AW59+(AW$72-AW$22)/50</f>
        <v>5088</v>
      </c>
      <c r="AX60" s="246" t="n">
        <f aca="false">AX59+(AX$72-AX$22)/50</f>
        <v>87.4799999999998</v>
      </c>
    </row>
    <row r="61" customFormat="false" ht="12.75" hidden="false" customHeight="false" outlineLevel="0" collapsed="false">
      <c r="B61" s="244" t="n">
        <v>1800</v>
      </c>
      <c r="C61" s="289" t="n">
        <f aca="false">C60+(C$82-C$11)/71</f>
        <v>105.577464788732</v>
      </c>
      <c r="D61" s="219" t="n">
        <f aca="false">D60+(D$71-D$11)/60</f>
        <v>4600</v>
      </c>
      <c r="E61" s="246" t="n">
        <f aca="false">E60+(E$71-E$11)/60</f>
        <v>70.3333333333334</v>
      </c>
      <c r="F61" s="250"/>
      <c r="G61" s="244" t="n">
        <v>1790</v>
      </c>
      <c r="H61" s="289" t="n">
        <f aca="false">H60+(H$82-H$11)/71</f>
        <v>105.577464788732</v>
      </c>
      <c r="I61" s="289" t="n">
        <f aca="false">I60+(I$122-I$52)/70</f>
        <v>4454.28571428571</v>
      </c>
      <c r="J61" s="296" t="n">
        <f aca="false">J60+(J$122-J$52)/70</f>
        <v>70.8714285714285</v>
      </c>
      <c r="L61" s="244" t="n">
        <v>1790</v>
      </c>
      <c r="M61" s="289" t="n">
        <f aca="false">M60+(M$83-M$11)/72</f>
        <v>105.166666666666</v>
      </c>
      <c r="N61" s="289" t="n">
        <f aca="false">N60+(N$82-N$32)/50</f>
        <v>4480</v>
      </c>
      <c r="O61" s="296" t="n">
        <f aca="false">O60+(O$82-O$32)/50</f>
        <v>74.8399999999998</v>
      </c>
      <c r="Q61" s="290" t="n">
        <v>1799</v>
      </c>
      <c r="R61" s="291" t="n">
        <f aca="false">R60+(R$82-R$11)/71</f>
        <v>105.577464788732</v>
      </c>
      <c r="S61" s="292" t="n">
        <v>4600</v>
      </c>
      <c r="T61" s="293" t="n">
        <v>79</v>
      </c>
      <c r="V61" s="244" t="n">
        <v>1790</v>
      </c>
      <c r="W61" s="219" t="n">
        <f aca="false">W60+($W$82-W$11)/71</f>
        <v>105.577464788732</v>
      </c>
      <c r="X61" s="219" t="n">
        <f aca="false">X60+(X$92-X$32)/60</f>
        <v>4328.33333333333</v>
      </c>
      <c r="Y61" s="246" t="n">
        <f aca="false">Y60+(Y$92-Y$32)/60</f>
        <v>79.0333333333334</v>
      </c>
      <c r="AA61" s="290" t="n">
        <v>1799</v>
      </c>
      <c r="AB61" s="291" t="n">
        <f aca="false">AB60+($AB$82-$AB$11)/71</f>
        <v>105.577464788732</v>
      </c>
      <c r="AC61" s="292" t="n">
        <v>5300</v>
      </c>
      <c r="AD61" s="293" t="n">
        <v>79</v>
      </c>
      <c r="AF61" s="244" t="n">
        <v>1790</v>
      </c>
      <c r="AG61" s="219" t="n">
        <f aca="false">AG60+($AG$82-$AG$11)/71</f>
        <v>105.577464788732</v>
      </c>
      <c r="AH61" s="219" t="n">
        <f aca="false">AH60+(AH$117-AH$42)/75</f>
        <v>5080</v>
      </c>
      <c r="AI61" s="246" t="n">
        <f aca="false">AI60+(AI$117-AI$42)/75</f>
        <v>78.2399999999999</v>
      </c>
      <c r="AK61" s="244" t="n">
        <v>1790</v>
      </c>
      <c r="AL61" s="219" t="n">
        <f aca="false">AL60+(AL$83-AL$11)/72</f>
        <v>105.166666666666</v>
      </c>
      <c r="AM61" s="219" t="n">
        <f aca="false">AM60+(AM$72-AM$22)/50</f>
        <v>5236</v>
      </c>
      <c r="AN61" s="246" t="n">
        <f aca="false">AN60+(AN$72-AN$22)/50</f>
        <v>83.4399999999998</v>
      </c>
      <c r="AP61" s="244" t="n">
        <v>1790</v>
      </c>
      <c r="AQ61" s="219" t="n">
        <f aca="false">AQ60+(AQ$82-AQ$11)/71</f>
        <v>105.577464788732</v>
      </c>
      <c r="AR61" s="219" t="n">
        <f aca="false">AR60+(AR$122-AR$42)/80</f>
        <v>4980</v>
      </c>
      <c r="AS61" s="246" t="n">
        <f aca="false">AS60+(AS$122-AS$42)/80</f>
        <v>84.0500000000001</v>
      </c>
      <c r="AU61" s="244" t="n">
        <v>1790</v>
      </c>
      <c r="AV61" s="289" t="n">
        <f aca="false">AV60+(AV$83-AV$11)/72</f>
        <v>105.166666666666</v>
      </c>
      <c r="AW61" s="219" t="n">
        <f aca="false">AW60+(AW$72-AW$22)/50</f>
        <v>5114</v>
      </c>
      <c r="AX61" s="246" t="n">
        <f aca="false">AX60+(AX$72-AX$22)/50</f>
        <v>87.4399999999998</v>
      </c>
    </row>
    <row r="62" customFormat="false" ht="12.75" hidden="false" customHeight="false" outlineLevel="0" collapsed="false">
      <c r="B62" s="244" t="n">
        <v>1810</v>
      </c>
      <c r="C62" s="289" t="n">
        <f aca="false">C61+(C$82-C$11)/71</f>
        <v>106.169014084507</v>
      </c>
      <c r="D62" s="219" t="n">
        <f aca="false">D61+(D$71-D$11)/60</f>
        <v>4620</v>
      </c>
      <c r="E62" s="246" t="n">
        <f aca="false">E61+(E$71-E$11)/60</f>
        <v>70.3000000000001</v>
      </c>
      <c r="F62" s="250"/>
      <c r="G62" s="244" t="n">
        <v>1800</v>
      </c>
      <c r="H62" s="289" t="n">
        <f aca="false">H61+(H$82-H$11)/71</f>
        <v>106.169014084507</v>
      </c>
      <c r="I62" s="289" t="n">
        <f aca="false">I61+(I$122-I$52)/70</f>
        <v>4471.42857142857</v>
      </c>
      <c r="J62" s="296" t="n">
        <f aca="false">J61+(J$122-J$52)/70</f>
        <v>70.8571428571428</v>
      </c>
      <c r="L62" s="244" t="n">
        <v>1800</v>
      </c>
      <c r="M62" s="289" t="n">
        <f aca="false">M61+(M$83-M$11)/72</f>
        <v>105.75</v>
      </c>
      <c r="N62" s="289" t="n">
        <f aca="false">N61+(N$82-N$32)/50</f>
        <v>4500</v>
      </c>
      <c r="O62" s="296" t="n">
        <f aca="false">O61+(O$82-O$32)/50</f>
        <v>74.7999999999998</v>
      </c>
      <c r="Q62" s="290" t="n">
        <v>1800</v>
      </c>
      <c r="R62" s="291" t="n">
        <f aca="false">R61+(R$82-R$11)/71</f>
        <v>106.169014084507</v>
      </c>
      <c r="S62" s="292" t="n">
        <v>4400</v>
      </c>
      <c r="T62" s="293" t="n">
        <v>75</v>
      </c>
      <c r="V62" s="244" t="n">
        <v>1800</v>
      </c>
      <c r="W62" s="219" t="n">
        <f aca="false">W61+($W$82-W$11)/71</f>
        <v>106.169014084507</v>
      </c>
      <c r="X62" s="219" t="n">
        <f aca="false">X61+(X$92-X$32)/60</f>
        <v>4350</v>
      </c>
      <c r="Y62" s="246" t="n">
        <f aca="false">Y61+(Y$92-Y$32)/60</f>
        <v>79.0000000000001</v>
      </c>
      <c r="AA62" s="290" t="n">
        <v>1800</v>
      </c>
      <c r="AB62" s="291" t="n">
        <f aca="false">AB61+($AB$82-$AB$11)/71</f>
        <v>106.169014084507</v>
      </c>
      <c r="AC62" s="292" t="n">
        <v>5100</v>
      </c>
      <c r="AD62" s="293" t="n">
        <v>75</v>
      </c>
      <c r="AF62" s="244" t="n">
        <v>1800</v>
      </c>
      <c r="AG62" s="219" t="n">
        <f aca="false">AG61+($AG$82-$AG$11)/71</f>
        <v>106.169014084507</v>
      </c>
      <c r="AH62" s="219" t="n">
        <f aca="false">AH61+(AH$117-AH$42)/75</f>
        <v>5100</v>
      </c>
      <c r="AI62" s="246" t="n">
        <f aca="false">AI61+(AI$117-AI$42)/75</f>
        <v>78.1999999999999</v>
      </c>
      <c r="AK62" s="244" t="n">
        <v>1800</v>
      </c>
      <c r="AL62" s="219" t="n">
        <f aca="false">AL61+(AL$83-AL$11)/72</f>
        <v>105.75</v>
      </c>
      <c r="AM62" s="219" t="n">
        <f aca="false">AM61+(AM$72-AM$22)/50</f>
        <v>5260</v>
      </c>
      <c r="AN62" s="246" t="n">
        <f aca="false">AN61+(AN$72-AN$22)/50</f>
        <v>83.3999999999998</v>
      </c>
      <c r="AP62" s="244" t="n">
        <v>1800</v>
      </c>
      <c r="AQ62" s="219" t="n">
        <f aca="false">AQ61+(AQ$82-AQ$11)/71</f>
        <v>106.169014084507</v>
      </c>
      <c r="AR62" s="219" t="n">
        <f aca="false">AR61+(AR$122-AR$42)/80</f>
        <v>5000</v>
      </c>
      <c r="AS62" s="246" t="n">
        <f aca="false">AS61+(AS$122-AS$42)/80</f>
        <v>84.0000000000001</v>
      </c>
      <c r="AU62" s="244" t="n">
        <v>1800</v>
      </c>
      <c r="AV62" s="289" t="n">
        <f aca="false">AV61+(AV$83-AV$11)/72</f>
        <v>105.75</v>
      </c>
      <c r="AW62" s="219" t="n">
        <f aca="false">AW61+(AW$72-AW$22)/50</f>
        <v>5140</v>
      </c>
      <c r="AX62" s="246" t="n">
        <f aca="false">AX61+(AX$72-AX$22)/50</f>
        <v>87.3999999999998</v>
      </c>
    </row>
    <row r="63" customFormat="false" ht="12.75" hidden="false" customHeight="false" outlineLevel="0" collapsed="false">
      <c r="B63" s="244" t="n">
        <v>1820</v>
      </c>
      <c r="C63" s="289" t="n">
        <f aca="false">C62+(C$82-C$11)/71</f>
        <v>106.760563380281</v>
      </c>
      <c r="D63" s="219" t="n">
        <f aca="false">D62+(D$71-D$11)/60</f>
        <v>4640</v>
      </c>
      <c r="E63" s="246" t="n">
        <f aca="false">E62+(E$71-E$11)/60</f>
        <v>70.2666666666668</v>
      </c>
      <c r="F63" s="250"/>
      <c r="G63" s="244" t="n">
        <v>1810</v>
      </c>
      <c r="H63" s="289" t="n">
        <f aca="false">H62+(H$82-H$11)/71</f>
        <v>106.760563380281</v>
      </c>
      <c r="I63" s="289" t="n">
        <f aca="false">I62+(I$122-I$52)/70</f>
        <v>4488.57142857143</v>
      </c>
      <c r="J63" s="296" t="n">
        <f aca="false">J62+(J$122-J$52)/70</f>
        <v>70.8428571428571</v>
      </c>
      <c r="L63" s="244" t="n">
        <v>1810</v>
      </c>
      <c r="M63" s="289" t="n">
        <f aca="false">M62+(M$83-M$11)/72</f>
        <v>106.333333333333</v>
      </c>
      <c r="N63" s="289" t="n">
        <f aca="false">N62+(N$82-N$32)/50</f>
        <v>4520</v>
      </c>
      <c r="O63" s="296" t="n">
        <f aca="false">O62+(O$82-O$32)/50</f>
        <v>74.7599999999998</v>
      </c>
      <c r="Q63" s="244" t="n">
        <v>1810</v>
      </c>
      <c r="R63" s="219" t="n">
        <f aca="false">R62+(R$82-R$11)/71</f>
        <v>106.760563380281</v>
      </c>
      <c r="S63" s="289" t="n">
        <f aca="false">S62+(S$122-S$62)/60</f>
        <v>4416.66666666667</v>
      </c>
      <c r="T63" s="296" t="n">
        <f aca="false">T62+(T$122-T$62)/60</f>
        <v>74.9666666666667</v>
      </c>
      <c r="V63" s="244" t="n">
        <v>1810</v>
      </c>
      <c r="W63" s="219" t="n">
        <f aca="false">W62+($W$82-W$11)/71</f>
        <v>106.760563380281</v>
      </c>
      <c r="X63" s="219" t="n">
        <f aca="false">X62+(X$92-X$32)/60</f>
        <v>4371.66666666667</v>
      </c>
      <c r="Y63" s="246" t="n">
        <f aca="false">Y62+(Y$92-Y$32)/60</f>
        <v>78.9666666666667</v>
      </c>
      <c r="AA63" s="244" t="n">
        <v>1810</v>
      </c>
      <c r="AB63" s="219" t="n">
        <f aca="false">AB62+($AB$82-$AB$11)/71</f>
        <v>106.760563380281</v>
      </c>
      <c r="AC63" s="219" t="n">
        <f aca="false">AC62+(AC$112-AC$62)/50</f>
        <v>5118</v>
      </c>
      <c r="AD63" s="246" t="n">
        <f aca="false">AD62+(AD$112-AD$62)/50</f>
        <v>74.96</v>
      </c>
      <c r="AF63" s="244" t="n">
        <v>1810</v>
      </c>
      <c r="AG63" s="219" t="n">
        <f aca="false">AG62+($AG$82-$AG$11)/71</f>
        <v>106.760563380281</v>
      </c>
      <c r="AH63" s="219" t="n">
        <f aca="false">AH62+(AH$117-AH$42)/75</f>
        <v>5120</v>
      </c>
      <c r="AI63" s="246" t="n">
        <f aca="false">AI62+(AI$117-AI$42)/75</f>
        <v>78.1599999999999</v>
      </c>
      <c r="AK63" s="244" t="n">
        <v>1810</v>
      </c>
      <c r="AL63" s="219" t="n">
        <f aca="false">AL62+(AL$83-AL$11)/72</f>
        <v>106.333333333333</v>
      </c>
      <c r="AM63" s="219" t="n">
        <f aca="false">AM62+(AM$72-AM$22)/50</f>
        <v>5284</v>
      </c>
      <c r="AN63" s="246" t="n">
        <f aca="false">AN62+(AN$72-AN$22)/50</f>
        <v>83.3599999999997</v>
      </c>
      <c r="AP63" s="244" t="n">
        <v>1810</v>
      </c>
      <c r="AQ63" s="219" t="n">
        <f aca="false">AQ62+(AQ$82-AQ$11)/71</f>
        <v>106.760563380281</v>
      </c>
      <c r="AR63" s="219" t="n">
        <f aca="false">AR62+(AR$122-AR$42)/80</f>
        <v>5020</v>
      </c>
      <c r="AS63" s="246" t="n">
        <f aca="false">AS62+(AS$122-AS$42)/80</f>
        <v>83.9500000000001</v>
      </c>
      <c r="AU63" s="244" t="n">
        <v>1810</v>
      </c>
      <c r="AV63" s="289" t="n">
        <f aca="false">AV62+(AV$83-AV$11)/72</f>
        <v>106.333333333333</v>
      </c>
      <c r="AW63" s="219" t="n">
        <f aca="false">AW62+(AW$72-AW$22)/50</f>
        <v>5166</v>
      </c>
      <c r="AX63" s="246" t="n">
        <f aca="false">AX62+(AX$72-AX$22)/50</f>
        <v>87.3599999999997</v>
      </c>
    </row>
    <row r="64" customFormat="false" ht="12.75" hidden="false" customHeight="false" outlineLevel="0" collapsed="false">
      <c r="B64" s="244" t="n">
        <v>1830</v>
      </c>
      <c r="C64" s="289" t="n">
        <f aca="false">C63+(C$82-C$11)/71</f>
        <v>107.352112676056</v>
      </c>
      <c r="D64" s="219" t="n">
        <f aca="false">D63+(D$71-D$11)/60</f>
        <v>4660</v>
      </c>
      <c r="E64" s="246" t="n">
        <f aca="false">E63+(E$71-E$11)/60</f>
        <v>70.2333333333334</v>
      </c>
      <c r="F64" s="250"/>
      <c r="G64" s="244" t="n">
        <v>1820</v>
      </c>
      <c r="H64" s="289" t="n">
        <f aca="false">H63+(H$82-H$11)/71</f>
        <v>107.352112676056</v>
      </c>
      <c r="I64" s="289" t="n">
        <f aca="false">I63+(I$122-I$52)/70</f>
        <v>4505.71428571428</v>
      </c>
      <c r="J64" s="296" t="n">
        <f aca="false">J63+(J$122-J$52)/70</f>
        <v>70.8285714285714</v>
      </c>
      <c r="L64" s="244" t="n">
        <v>1820</v>
      </c>
      <c r="M64" s="289" t="n">
        <f aca="false">M63+(M$83-M$11)/72</f>
        <v>106.916666666666</v>
      </c>
      <c r="N64" s="289" t="n">
        <f aca="false">N63+(N$82-N$32)/50</f>
        <v>4540</v>
      </c>
      <c r="O64" s="296" t="n">
        <f aca="false">O63+(O$82-O$32)/50</f>
        <v>74.7199999999998</v>
      </c>
      <c r="Q64" s="244" t="n">
        <v>1820</v>
      </c>
      <c r="R64" s="219" t="n">
        <f aca="false">R63+(R$82-R$11)/71</f>
        <v>107.352112676056</v>
      </c>
      <c r="S64" s="289" t="n">
        <f aca="false">S63+(S$122-S$62)/60</f>
        <v>4433.33333333333</v>
      </c>
      <c r="T64" s="296" t="n">
        <f aca="false">T63+(T$122-T$62)/60</f>
        <v>74.9333333333333</v>
      </c>
      <c r="V64" s="244" t="n">
        <v>1820</v>
      </c>
      <c r="W64" s="219" t="n">
        <f aca="false">W63+($W$82-W$11)/71</f>
        <v>107.352112676056</v>
      </c>
      <c r="X64" s="219" t="n">
        <f aca="false">X63+(X$92-X$32)/60</f>
        <v>4393.33333333334</v>
      </c>
      <c r="Y64" s="246" t="n">
        <f aca="false">Y63+(Y$92-Y$32)/60</f>
        <v>78.9333333333334</v>
      </c>
      <c r="AA64" s="244" t="n">
        <v>1820</v>
      </c>
      <c r="AB64" s="219" t="n">
        <f aca="false">AB63+($AB$82-$AB$11)/71</f>
        <v>107.352112676056</v>
      </c>
      <c r="AC64" s="219" t="n">
        <f aca="false">AC63+(AC$112-AC$62)/50</f>
        <v>5136</v>
      </c>
      <c r="AD64" s="246" t="n">
        <f aca="false">AD63+(AD$112-AD$62)/50</f>
        <v>74.92</v>
      </c>
      <c r="AF64" s="244" t="n">
        <v>1820</v>
      </c>
      <c r="AG64" s="219" t="n">
        <f aca="false">AG63+($AG$82-$AG$11)/71</f>
        <v>107.352112676056</v>
      </c>
      <c r="AH64" s="219" t="n">
        <f aca="false">AH63+(AH$117-AH$42)/75</f>
        <v>5140</v>
      </c>
      <c r="AI64" s="246" t="n">
        <f aca="false">AI63+(AI$117-AI$42)/75</f>
        <v>78.1199999999999</v>
      </c>
      <c r="AK64" s="244" t="n">
        <v>1820</v>
      </c>
      <c r="AL64" s="219" t="n">
        <f aca="false">AL63+(AL$83-AL$11)/72</f>
        <v>106.916666666666</v>
      </c>
      <c r="AM64" s="219" t="n">
        <f aca="false">AM63+(AM$72-AM$22)/50</f>
        <v>5308</v>
      </c>
      <c r="AN64" s="246" t="n">
        <f aca="false">AN63+(AN$72-AN$22)/50</f>
        <v>83.3199999999997</v>
      </c>
      <c r="AP64" s="244" t="n">
        <v>1820</v>
      </c>
      <c r="AQ64" s="219" t="n">
        <f aca="false">AQ63+(AQ$82-AQ$11)/71</f>
        <v>107.352112676056</v>
      </c>
      <c r="AR64" s="219" t="n">
        <f aca="false">AR63+(AR$122-AR$42)/80</f>
        <v>5040</v>
      </c>
      <c r="AS64" s="246" t="n">
        <f aca="false">AS63+(AS$122-AS$42)/80</f>
        <v>83.9000000000001</v>
      </c>
      <c r="AU64" s="244" t="n">
        <v>1820</v>
      </c>
      <c r="AV64" s="289" t="n">
        <f aca="false">AV63+(AV$83-AV$11)/72</f>
        <v>106.916666666666</v>
      </c>
      <c r="AW64" s="219" t="n">
        <f aca="false">AW63+(AW$72-AW$22)/50</f>
        <v>5192</v>
      </c>
      <c r="AX64" s="246" t="n">
        <f aca="false">AX63+(AX$72-AX$22)/50</f>
        <v>87.3199999999997</v>
      </c>
    </row>
    <row r="65" customFormat="false" ht="12.75" hidden="false" customHeight="false" outlineLevel="0" collapsed="false">
      <c r="B65" s="244" t="n">
        <v>1840</v>
      </c>
      <c r="C65" s="289" t="n">
        <f aca="false">C64+(C$82-C$11)/71</f>
        <v>107.943661971831</v>
      </c>
      <c r="D65" s="219" t="n">
        <f aca="false">D64+(D$71-D$11)/60</f>
        <v>4680</v>
      </c>
      <c r="E65" s="246" t="n">
        <f aca="false">E64+(E$71-E$11)/60</f>
        <v>70.2000000000001</v>
      </c>
      <c r="F65" s="250"/>
      <c r="G65" s="244" t="n">
        <v>1830</v>
      </c>
      <c r="H65" s="289" t="n">
        <f aca="false">H64+(H$82-H$11)/71</f>
        <v>107.943661971831</v>
      </c>
      <c r="I65" s="289" t="n">
        <f aca="false">I64+(I$122-I$52)/70</f>
        <v>4522.85714285714</v>
      </c>
      <c r="J65" s="296" t="n">
        <f aca="false">J64+(J$122-J$52)/70</f>
        <v>70.8142857142857</v>
      </c>
      <c r="L65" s="244" t="n">
        <v>1830</v>
      </c>
      <c r="M65" s="289" t="n">
        <f aca="false">M64+(M$83-M$11)/72</f>
        <v>107.5</v>
      </c>
      <c r="N65" s="289" t="n">
        <f aca="false">N64+(N$82-N$32)/50</f>
        <v>4560</v>
      </c>
      <c r="O65" s="296" t="n">
        <f aca="false">O64+(O$82-O$32)/50</f>
        <v>74.6799999999998</v>
      </c>
      <c r="Q65" s="244" t="n">
        <v>1830</v>
      </c>
      <c r="R65" s="219" t="n">
        <f aca="false">R64+(R$82-R$11)/71</f>
        <v>107.943661971831</v>
      </c>
      <c r="S65" s="289" t="n">
        <f aca="false">S64+(S$122-S$62)/60</f>
        <v>4450</v>
      </c>
      <c r="T65" s="296" t="n">
        <f aca="false">T64+(T$122-T$62)/60</f>
        <v>74.9</v>
      </c>
      <c r="V65" s="244" t="n">
        <v>1830</v>
      </c>
      <c r="W65" s="219" t="n">
        <f aca="false">W64+($W$82-W$11)/71</f>
        <v>107.943661971831</v>
      </c>
      <c r="X65" s="219" t="n">
        <f aca="false">X64+(X$92-X$32)/60</f>
        <v>4415</v>
      </c>
      <c r="Y65" s="246" t="n">
        <f aca="false">Y64+(Y$92-Y$32)/60</f>
        <v>78.9000000000001</v>
      </c>
      <c r="AA65" s="244" t="n">
        <v>1830</v>
      </c>
      <c r="AB65" s="219" t="n">
        <f aca="false">AB64+($AB$82-$AB$11)/71</f>
        <v>107.943661971831</v>
      </c>
      <c r="AC65" s="219" t="n">
        <f aca="false">AC64+(AC$112-AC$62)/50</f>
        <v>5154</v>
      </c>
      <c r="AD65" s="246" t="n">
        <f aca="false">AD64+(AD$112-AD$62)/50</f>
        <v>74.88</v>
      </c>
      <c r="AF65" s="244" t="n">
        <v>1830</v>
      </c>
      <c r="AG65" s="219" t="n">
        <f aca="false">AG64+($AG$82-$AG$11)/71</f>
        <v>107.943661971831</v>
      </c>
      <c r="AH65" s="219" t="n">
        <f aca="false">AH64+(AH$117-AH$42)/75</f>
        <v>5160</v>
      </c>
      <c r="AI65" s="246" t="n">
        <f aca="false">AI64+(AI$117-AI$42)/75</f>
        <v>78.0799999999999</v>
      </c>
      <c r="AK65" s="244" t="n">
        <v>1830</v>
      </c>
      <c r="AL65" s="219" t="n">
        <f aca="false">AL64+(AL$83-AL$11)/72</f>
        <v>107.5</v>
      </c>
      <c r="AM65" s="219" t="n">
        <f aca="false">AM64+(AM$72-AM$22)/50</f>
        <v>5332</v>
      </c>
      <c r="AN65" s="246" t="n">
        <f aca="false">AN64+(AN$72-AN$22)/50</f>
        <v>83.2799999999997</v>
      </c>
      <c r="AP65" s="244" t="n">
        <v>1830</v>
      </c>
      <c r="AQ65" s="219" t="n">
        <f aca="false">AQ64+(AQ$82-AQ$11)/71</f>
        <v>107.943661971831</v>
      </c>
      <c r="AR65" s="219" t="n">
        <f aca="false">AR64+(AR$122-AR$42)/80</f>
        <v>5060</v>
      </c>
      <c r="AS65" s="246" t="n">
        <f aca="false">AS64+(AS$122-AS$42)/80</f>
        <v>83.8500000000001</v>
      </c>
      <c r="AU65" s="244" t="n">
        <v>1830</v>
      </c>
      <c r="AV65" s="289" t="n">
        <f aca="false">AV64+(AV$83-AV$11)/72</f>
        <v>107.5</v>
      </c>
      <c r="AW65" s="219" t="n">
        <f aca="false">AW64+(AW$72-AW$22)/50</f>
        <v>5218</v>
      </c>
      <c r="AX65" s="246" t="n">
        <f aca="false">AX64+(AX$72-AX$22)/50</f>
        <v>87.2799999999997</v>
      </c>
    </row>
    <row r="66" customFormat="false" ht="12.75" hidden="false" customHeight="false" outlineLevel="0" collapsed="false">
      <c r="B66" s="244" t="n">
        <v>1850</v>
      </c>
      <c r="C66" s="289" t="n">
        <f aca="false">C65+(C$82-C$11)/71</f>
        <v>108.535211267605</v>
      </c>
      <c r="D66" s="219" t="n">
        <f aca="false">D65+(D$71-D$11)/60</f>
        <v>4700</v>
      </c>
      <c r="E66" s="246" t="n">
        <f aca="false">E65+(E$71-E$11)/60</f>
        <v>70.1666666666668</v>
      </c>
      <c r="F66" s="250"/>
      <c r="G66" s="244" t="n">
        <v>1840</v>
      </c>
      <c r="H66" s="289" t="n">
        <f aca="false">H65+(H$82-H$11)/71</f>
        <v>108.535211267605</v>
      </c>
      <c r="I66" s="289" t="n">
        <f aca="false">I65+(I$122-I$52)/70</f>
        <v>4540</v>
      </c>
      <c r="J66" s="296" t="n">
        <f aca="false">J65+(J$122-J$52)/70</f>
        <v>70.7999999999999</v>
      </c>
      <c r="L66" s="244" t="n">
        <v>1840</v>
      </c>
      <c r="M66" s="289" t="n">
        <f aca="false">M65+(M$83-M$11)/72</f>
        <v>108.083333333333</v>
      </c>
      <c r="N66" s="289" t="n">
        <f aca="false">N65+(N$82-N$32)/50</f>
        <v>4580</v>
      </c>
      <c r="O66" s="296" t="n">
        <f aca="false">O65+(O$82-O$32)/50</f>
        <v>74.6399999999998</v>
      </c>
      <c r="Q66" s="244" t="n">
        <v>1840</v>
      </c>
      <c r="R66" s="219" t="n">
        <f aca="false">R65+(R$82-R$11)/71</f>
        <v>108.535211267605</v>
      </c>
      <c r="S66" s="289" t="n">
        <f aca="false">S65+(S$122-S$62)/60</f>
        <v>4466.66666666667</v>
      </c>
      <c r="T66" s="296" t="n">
        <f aca="false">T65+(T$122-T$62)/60</f>
        <v>74.8666666666667</v>
      </c>
      <c r="V66" s="244" t="n">
        <v>1840</v>
      </c>
      <c r="W66" s="219" t="n">
        <f aca="false">W65+($W$82-W$11)/71</f>
        <v>108.535211267605</v>
      </c>
      <c r="X66" s="219" t="n">
        <f aca="false">X65+(X$92-X$32)/60</f>
        <v>4436.66666666667</v>
      </c>
      <c r="Y66" s="246" t="n">
        <f aca="false">Y65+(Y$92-Y$32)/60</f>
        <v>78.8666666666667</v>
      </c>
      <c r="AA66" s="244" t="n">
        <v>1840</v>
      </c>
      <c r="AB66" s="219" t="n">
        <f aca="false">AB65+($AB$82-$AB$11)/71</f>
        <v>108.535211267605</v>
      </c>
      <c r="AC66" s="219" t="n">
        <f aca="false">AC65+(AC$112-AC$62)/50</f>
        <v>5172</v>
      </c>
      <c r="AD66" s="246" t="n">
        <f aca="false">AD65+(AD$112-AD$62)/50</f>
        <v>74.84</v>
      </c>
      <c r="AF66" s="244" t="n">
        <v>1840</v>
      </c>
      <c r="AG66" s="219" t="n">
        <f aca="false">AG65+($AG$82-$AG$11)/71</f>
        <v>108.535211267605</v>
      </c>
      <c r="AH66" s="219" t="n">
        <f aca="false">AH65+(AH$117-AH$42)/75</f>
        <v>5180</v>
      </c>
      <c r="AI66" s="246" t="n">
        <f aca="false">AI65+(AI$117-AI$42)/75</f>
        <v>78.0399999999999</v>
      </c>
      <c r="AK66" s="244" t="n">
        <v>1840</v>
      </c>
      <c r="AL66" s="219" t="n">
        <f aca="false">AL65+(AL$83-AL$11)/72</f>
        <v>108.083333333333</v>
      </c>
      <c r="AM66" s="219" t="n">
        <f aca="false">AM65+(AM$72-AM$22)/50</f>
        <v>5356</v>
      </c>
      <c r="AN66" s="246" t="n">
        <f aca="false">AN65+(AN$72-AN$22)/50</f>
        <v>83.2399999999997</v>
      </c>
      <c r="AP66" s="244" t="n">
        <v>1840</v>
      </c>
      <c r="AQ66" s="219" t="n">
        <f aca="false">AQ65+(AQ$82-AQ$11)/71</f>
        <v>108.535211267605</v>
      </c>
      <c r="AR66" s="219" t="n">
        <f aca="false">AR65+(AR$122-AR$42)/80</f>
        <v>5080</v>
      </c>
      <c r="AS66" s="246" t="n">
        <f aca="false">AS65+(AS$122-AS$42)/80</f>
        <v>83.8000000000001</v>
      </c>
      <c r="AU66" s="244" t="n">
        <v>1840</v>
      </c>
      <c r="AV66" s="289" t="n">
        <f aca="false">AV65+(AV$83-AV$11)/72</f>
        <v>108.083333333333</v>
      </c>
      <c r="AW66" s="219" t="n">
        <f aca="false">AW65+(AW$72-AW$22)/50</f>
        <v>5244</v>
      </c>
      <c r="AX66" s="246" t="n">
        <f aca="false">AX65+(AX$72-AX$22)/50</f>
        <v>87.2399999999997</v>
      </c>
    </row>
    <row r="67" customFormat="false" ht="12.75" hidden="false" customHeight="false" outlineLevel="0" collapsed="false">
      <c r="B67" s="244" t="n">
        <v>1860</v>
      </c>
      <c r="C67" s="289" t="n">
        <f aca="false">C66+(C$82-C$11)/71</f>
        <v>109.12676056338</v>
      </c>
      <c r="D67" s="219" t="n">
        <f aca="false">D66+(D$71-D$11)/60</f>
        <v>4720</v>
      </c>
      <c r="E67" s="246" t="n">
        <f aca="false">E66+(E$71-E$11)/60</f>
        <v>70.1333333333334</v>
      </c>
      <c r="F67" s="250"/>
      <c r="G67" s="244" t="n">
        <v>1850</v>
      </c>
      <c r="H67" s="289" t="n">
        <f aca="false">H66+(H$82-H$11)/71</f>
        <v>109.12676056338</v>
      </c>
      <c r="I67" s="289" t="n">
        <f aca="false">I66+(I$122-I$52)/70</f>
        <v>4557.14285714285</v>
      </c>
      <c r="J67" s="296" t="n">
        <f aca="false">J66+(J$122-J$52)/70</f>
        <v>70.7857142857142</v>
      </c>
      <c r="L67" s="244" t="n">
        <v>1850</v>
      </c>
      <c r="M67" s="289" t="n">
        <f aca="false">M66+(M$83-M$11)/72</f>
        <v>108.666666666666</v>
      </c>
      <c r="N67" s="289" t="n">
        <f aca="false">N66+(N$82-N$32)/50</f>
        <v>4600</v>
      </c>
      <c r="O67" s="296" t="n">
        <f aca="false">O66+(O$82-O$32)/50</f>
        <v>74.5999999999998</v>
      </c>
      <c r="Q67" s="244" t="n">
        <v>1850</v>
      </c>
      <c r="R67" s="219" t="n">
        <f aca="false">R66+(R$82-R$11)/71</f>
        <v>109.12676056338</v>
      </c>
      <c r="S67" s="289" t="n">
        <f aca="false">S66+(S$122-S$62)/60</f>
        <v>4483.33333333334</v>
      </c>
      <c r="T67" s="296" t="n">
        <f aca="false">T66+(T$122-T$62)/60</f>
        <v>74.8333333333333</v>
      </c>
      <c r="V67" s="244" t="n">
        <v>1850</v>
      </c>
      <c r="W67" s="219" t="n">
        <f aca="false">W66+($W$82-W$11)/71</f>
        <v>109.12676056338</v>
      </c>
      <c r="X67" s="219" t="n">
        <f aca="false">X66+(X$92-X$32)/60</f>
        <v>4458.33333333334</v>
      </c>
      <c r="Y67" s="246" t="n">
        <f aca="false">Y66+(Y$92-Y$32)/60</f>
        <v>78.8333333333334</v>
      </c>
      <c r="AA67" s="244" t="n">
        <v>1850</v>
      </c>
      <c r="AB67" s="219" t="n">
        <f aca="false">AB66+($AB$82-$AB$11)/71</f>
        <v>109.12676056338</v>
      </c>
      <c r="AC67" s="219" t="n">
        <f aca="false">AC66+(AC$112-AC$62)/50</f>
        <v>5190</v>
      </c>
      <c r="AD67" s="246" t="n">
        <f aca="false">AD66+(AD$112-AD$62)/50</f>
        <v>74.8</v>
      </c>
      <c r="AF67" s="244" t="n">
        <v>1850</v>
      </c>
      <c r="AG67" s="219" t="n">
        <f aca="false">AG66+($AG$82-$AG$11)/71</f>
        <v>109.12676056338</v>
      </c>
      <c r="AH67" s="219" t="n">
        <f aca="false">AH66+(AH$117-AH$42)/75</f>
        <v>5200</v>
      </c>
      <c r="AI67" s="246" t="n">
        <f aca="false">AI66+(AI$117-AI$42)/75</f>
        <v>77.9999999999998</v>
      </c>
      <c r="AK67" s="244" t="n">
        <v>1850</v>
      </c>
      <c r="AL67" s="219" t="n">
        <f aca="false">AL66+(AL$83-AL$11)/72</f>
        <v>108.666666666666</v>
      </c>
      <c r="AM67" s="219" t="n">
        <f aca="false">AM66+(AM$72-AM$22)/50</f>
        <v>5380</v>
      </c>
      <c r="AN67" s="246" t="n">
        <f aca="false">AN66+(AN$72-AN$22)/50</f>
        <v>83.1999999999997</v>
      </c>
      <c r="AP67" s="244" t="n">
        <v>1850</v>
      </c>
      <c r="AQ67" s="219" t="n">
        <f aca="false">AQ66+(AQ$82-AQ$11)/71</f>
        <v>109.12676056338</v>
      </c>
      <c r="AR67" s="219" t="n">
        <f aca="false">AR66+(AR$122-AR$42)/80</f>
        <v>5100</v>
      </c>
      <c r="AS67" s="246" t="n">
        <f aca="false">AS66+(AS$122-AS$42)/80</f>
        <v>83.7500000000001</v>
      </c>
      <c r="AU67" s="244" t="n">
        <v>1850</v>
      </c>
      <c r="AV67" s="289" t="n">
        <f aca="false">AV66+(AV$83-AV$11)/72</f>
        <v>108.666666666666</v>
      </c>
      <c r="AW67" s="219" t="n">
        <f aca="false">AW66+(AW$72-AW$22)/50</f>
        <v>5270</v>
      </c>
      <c r="AX67" s="246" t="n">
        <f aca="false">AX66+(AX$72-AX$22)/50</f>
        <v>87.1999999999997</v>
      </c>
    </row>
    <row r="68" customFormat="false" ht="12.75" hidden="false" customHeight="false" outlineLevel="0" collapsed="false">
      <c r="B68" s="244" t="n">
        <v>1870</v>
      </c>
      <c r="C68" s="289" t="n">
        <f aca="false">C67+(C$82-C$11)/71</f>
        <v>109.718309859155</v>
      </c>
      <c r="D68" s="219" t="n">
        <f aca="false">D67+(D$71-D$11)/60</f>
        <v>4740</v>
      </c>
      <c r="E68" s="246" t="n">
        <f aca="false">E67+(E$71-E$11)/60</f>
        <v>70.1000000000001</v>
      </c>
      <c r="F68" s="250"/>
      <c r="G68" s="244" t="n">
        <v>1860</v>
      </c>
      <c r="H68" s="289" t="n">
        <f aca="false">H67+(H$82-H$11)/71</f>
        <v>109.718309859155</v>
      </c>
      <c r="I68" s="289" t="n">
        <f aca="false">I67+(I$122-I$52)/70</f>
        <v>4574.28571428571</v>
      </c>
      <c r="J68" s="296" t="n">
        <f aca="false">J67+(J$122-J$52)/70</f>
        <v>70.7714285714285</v>
      </c>
      <c r="L68" s="244" t="n">
        <v>1860</v>
      </c>
      <c r="M68" s="289" t="n">
        <f aca="false">M67+(M$83-M$11)/72</f>
        <v>109.25</v>
      </c>
      <c r="N68" s="289" t="n">
        <f aca="false">N67+(N$82-N$32)/50</f>
        <v>4620</v>
      </c>
      <c r="O68" s="296" t="n">
        <f aca="false">O67+(O$82-O$32)/50</f>
        <v>74.5599999999998</v>
      </c>
      <c r="Q68" s="244" t="n">
        <v>1860</v>
      </c>
      <c r="R68" s="219" t="n">
        <f aca="false">R67+(R$82-R$11)/71</f>
        <v>109.718309859155</v>
      </c>
      <c r="S68" s="289" t="n">
        <f aca="false">S67+(S$122-S$62)/60</f>
        <v>4500</v>
      </c>
      <c r="T68" s="296" t="n">
        <f aca="false">T67+(T$122-T$62)/60</f>
        <v>74.8</v>
      </c>
      <c r="V68" s="244" t="n">
        <v>1860</v>
      </c>
      <c r="W68" s="219" t="n">
        <f aca="false">W67+($W$82-W$11)/71</f>
        <v>109.718309859155</v>
      </c>
      <c r="X68" s="219" t="n">
        <f aca="false">X67+(X$92-X$32)/60</f>
        <v>4480</v>
      </c>
      <c r="Y68" s="246" t="n">
        <f aca="false">Y67+(Y$92-Y$32)/60</f>
        <v>78.8000000000001</v>
      </c>
      <c r="AA68" s="244" t="n">
        <v>1860</v>
      </c>
      <c r="AB68" s="219" t="n">
        <f aca="false">AB67+($AB$82-$AB$11)/71</f>
        <v>109.718309859155</v>
      </c>
      <c r="AC68" s="219" t="n">
        <f aca="false">AC67+(AC$112-AC$62)/50</f>
        <v>5208</v>
      </c>
      <c r="AD68" s="246" t="n">
        <f aca="false">AD67+(AD$112-AD$62)/50</f>
        <v>74.76</v>
      </c>
      <c r="AF68" s="244" t="n">
        <v>1860</v>
      </c>
      <c r="AG68" s="219" t="n">
        <f aca="false">AG67+($AG$82-$AG$11)/71</f>
        <v>109.718309859155</v>
      </c>
      <c r="AH68" s="219" t="n">
        <f aca="false">AH67+(AH$117-AH$42)/75</f>
        <v>5220</v>
      </c>
      <c r="AI68" s="246" t="n">
        <f aca="false">AI67+(AI$117-AI$42)/75</f>
        <v>77.9599999999998</v>
      </c>
      <c r="AK68" s="244" t="n">
        <v>1860</v>
      </c>
      <c r="AL68" s="219" t="n">
        <f aca="false">AL67+(AL$83-AL$11)/72</f>
        <v>109.25</v>
      </c>
      <c r="AM68" s="219" t="n">
        <f aca="false">AM67+(AM$72-AM$22)/50</f>
        <v>5404</v>
      </c>
      <c r="AN68" s="246" t="n">
        <f aca="false">AN67+(AN$72-AN$22)/50</f>
        <v>83.1599999999997</v>
      </c>
      <c r="AP68" s="244" t="n">
        <v>1860</v>
      </c>
      <c r="AQ68" s="219" t="n">
        <f aca="false">AQ67+(AQ$82-AQ$11)/71</f>
        <v>109.718309859155</v>
      </c>
      <c r="AR68" s="219" t="n">
        <f aca="false">AR67+(AR$122-AR$42)/80</f>
        <v>5120</v>
      </c>
      <c r="AS68" s="246" t="n">
        <f aca="false">AS67+(AS$122-AS$42)/80</f>
        <v>83.7000000000001</v>
      </c>
      <c r="AU68" s="244" t="n">
        <v>1860</v>
      </c>
      <c r="AV68" s="289" t="n">
        <f aca="false">AV67+(AV$83-AV$11)/72</f>
        <v>109.25</v>
      </c>
      <c r="AW68" s="219" t="n">
        <f aca="false">AW67+(AW$72-AW$22)/50</f>
        <v>5296</v>
      </c>
      <c r="AX68" s="246" t="n">
        <f aca="false">AX67+(AX$72-AX$22)/50</f>
        <v>87.1599999999997</v>
      </c>
    </row>
    <row r="69" customFormat="false" ht="12.75" hidden="false" customHeight="false" outlineLevel="0" collapsed="false">
      <c r="B69" s="244" t="n">
        <v>1880</v>
      </c>
      <c r="C69" s="289" t="n">
        <f aca="false">C68+(C$82-C$11)/71</f>
        <v>110.309859154929</v>
      </c>
      <c r="D69" s="219" t="n">
        <f aca="false">D68+(D$71-D$11)/60</f>
        <v>4760</v>
      </c>
      <c r="E69" s="246" t="n">
        <f aca="false">E68+(E$71-E$11)/60</f>
        <v>70.0666666666668</v>
      </c>
      <c r="F69" s="250"/>
      <c r="G69" s="244" t="n">
        <v>1870</v>
      </c>
      <c r="H69" s="289" t="n">
        <f aca="false">H68+(H$82-H$11)/71</f>
        <v>110.309859154929</v>
      </c>
      <c r="I69" s="289" t="n">
        <f aca="false">I68+(I$122-I$52)/70</f>
        <v>4591.42857142857</v>
      </c>
      <c r="J69" s="296" t="n">
        <f aca="false">J68+(J$122-J$52)/70</f>
        <v>70.7571428571428</v>
      </c>
      <c r="L69" s="244" t="n">
        <v>1870</v>
      </c>
      <c r="M69" s="289" t="n">
        <f aca="false">M68+(M$83-M$11)/72</f>
        <v>109.833333333333</v>
      </c>
      <c r="N69" s="289" t="n">
        <f aca="false">N68+(N$82-N$32)/50</f>
        <v>4640</v>
      </c>
      <c r="O69" s="296" t="n">
        <f aca="false">O68+(O$82-O$32)/50</f>
        <v>74.5199999999998</v>
      </c>
      <c r="Q69" s="244" t="n">
        <v>1870</v>
      </c>
      <c r="R69" s="219" t="n">
        <f aca="false">R68+(R$82-R$11)/71</f>
        <v>110.309859154929</v>
      </c>
      <c r="S69" s="289" t="n">
        <f aca="false">S68+(S$122-S$62)/60</f>
        <v>4516.66666666667</v>
      </c>
      <c r="T69" s="296" t="n">
        <f aca="false">T68+(T$122-T$62)/60</f>
        <v>74.7666666666667</v>
      </c>
      <c r="V69" s="244" t="n">
        <v>1870</v>
      </c>
      <c r="W69" s="219" t="n">
        <f aca="false">W68+($W$82-W$11)/71</f>
        <v>110.309859154929</v>
      </c>
      <c r="X69" s="219" t="n">
        <f aca="false">X68+(X$92-X$32)/60</f>
        <v>4501.66666666667</v>
      </c>
      <c r="Y69" s="246" t="n">
        <f aca="false">Y68+(Y$92-Y$32)/60</f>
        <v>78.7666666666667</v>
      </c>
      <c r="AA69" s="244" t="n">
        <v>1870</v>
      </c>
      <c r="AB69" s="219" t="n">
        <f aca="false">AB68+($AB$82-$AB$11)/71</f>
        <v>110.309859154929</v>
      </c>
      <c r="AC69" s="219" t="n">
        <f aca="false">AC68+(AC$112-AC$62)/50</f>
        <v>5226</v>
      </c>
      <c r="AD69" s="246" t="n">
        <f aca="false">AD68+(AD$112-AD$62)/50</f>
        <v>74.72</v>
      </c>
      <c r="AF69" s="244" t="n">
        <v>1870</v>
      </c>
      <c r="AG69" s="219" t="n">
        <f aca="false">AG68+($AG$82-$AG$11)/71</f>
        <v>110.309859154929</v>
      </c>
      <c r="AH69" s="219" t="n">
        <f aca="false">AH68+(AH$117-AH$42)/75</f>
        <v>5240</v>
      </c>
      <c r="AI69" s="246" t="n">
        <f aca="false">AI68+(AI$117-AI$42)/75</f>
        <v>77.9199999999998</v>
      </c>
      <c r="AK69" s="244" t="n">
        <v>1870</v>
      </c>
      <c r="AL69" s="219" t="n">
        <f aca="false">AL68+(AL$83-AL$11)/72</f>
        <v>109.833333333333</v>
      </c>
      <c r="AM69" s="219" t="n">
        <f aca="false">AM68+(AM$72-AM$22)/50</f>
        <v>5428</v>
      </c>
      <c r="AN69" s="246" t="n">
        <f aca="false">AN68+(AN$72-AN$22)/50</f>
        <v>83.1199999999997</v>
      </c>
      <c r="AP69" s="244" t="n">
        <v>1870</v>
      </c>
      <c r="AQ69" s="219" t="n">
        <f aca="false">AQ68+(AQ$82-AQ$11)/71</f>
        <v>110.309859154929</v>
      </c>
      <c r="AR69" s="219" t="n">
        <f aca="false">AR68+(AR$122-AR$42)/80</f>
        <v>5140</v>
      </c>
      <c r="AS69" s="246" t="n">
        <f aca="false">AS68+(AS$122-AS$42)/80</f>
        <v>83.6500000000001</v>
      </c>
      <c r="AU69" s="244" t="n">
        <v>1870</v>
      </c>
      <c r="AV69" s="289" t="n">
        <f aca="false">AV68+(AV$83-AV$11)/72</f>
        <v>109.833333333333</v>
      </c>
      <c r="AW69" s="219" t="n">
        <f aca="false">AW68+(AW$72-AW$22)/50</f>
        <v>5322</v>
      </c>
      <c r="AX69" s="246" t="n">
        <f aca="false">AX68+(AX$72-AX$22)/50</f>
        <v>87.1199999999997</v>
      </c>
    </row>
    <row r="70" customFormat="false" ht="12.75" hidden="false" customHeight="false" outlineLevel="0" collapsed="false">
      <c r="B70" s="244" t="n">
        <v>1890</v>
      </c>
      <c r="C70" s="289" t="n">
        <f aca="false">C69+(C$82-C$11)/71</f>
        <v>110.901408450704</v>
      </c>
      <c r="D70" s="219" t="n">
        <f aca="false">D69+(D$71-D$11)/60</f>
        <v>4780</v>
      </c>
      <c r="E70" s="246" t="n">
        <f aca="false">E69+(E$71-E$11)/60</f>
        <v>70.0333333333335</v>
      </c>
      <c r="F70" s="250"/>
      <c r="G70" s="244" t="n">
        <v>1880</v>
      </c>
      <c r="H70" s="289" t="n">
        <f aca="false">H69+(H$82-H$11)/71</f>
        <v>110.901408450704</v>
      </c>
      <c r="I70" s="289" t="n">
        <f aca="false">I69+(I$122-I$52)/70</f>
        <v>4608.57142857142</v>
      </c>
      <c r="J70" s="296" t="n">
        <f aca="false">J69+(J$122-J$52)/70</f>
        <v>70.7428571428571</v>
      </c>
      <c r="L70" s="244" t="n">
        <v>1880</v>
      </c>
      <c r="M70" s="289" t="n">
        <f aca="false">M69+(M$83-M$11)/72</f>
        <v>110.416666666666</v>
      </c>
      <c r="N70" s="289" t="n">
        <f aca="false">N69+(N$82-N$32)/50</f>
        <v>4660</v>
      </c>
      <c r="O70" s="296" t="n">
        <f aca="false">O69+(O$82-O$32)/50</f>
        <v>74.4799999999998</v>
      </c>
      <c r="Q70" s="244" t="n">
        <v>1880</v>
      </c>
      <c r="R70" s="219" t="n">
        <f aca="false">R69+(R$82-R$11)/71</f>
        <v>110.901408450704</v>
      </c>
      <c r="S70" s="289" t="n">
        <f aca="false">S69+(S$122-S$62)/60</f>
        <v>4533.33333333334</v>
      </c>
      <c r="T70" s="296" t="n">
        <f aca="false">T69+(T$122-T$62)/60</f>
        <v>74.7333333333334</v>
      </c>
      <c r="V70" s="244" t="n">
        <v>1880</v>
      </c>
      <c r="W70" s="219" t="n">
        <f aca="false">W69+($W$82-W$11)/71</f>
        <v>110.901408450704</v>
      </c>
      <c r="X70" s="219" t="n">
        <f aca="false">X69+(X$92-X$32)/60</f>
        <v>4523.33333333334</v>
      </c>
      <c r="Y70" s="246" t="n">
        <f aca="false">Y69+(Y$92-Y$32)/60</f>
        <v>78.7333333333334</v>
      </c>
      <c r="AA70" s="244" t="n">
        <v>1880</v>
      </c>
      <c r="AB70" s="219" t="n">
        <f aca="false">AB69+($AB$82-$AB$11)/71</f>
        <v>110.901408450704</v>
      </c>
      <c r="AC70" s="219" t="n">
        <f aca="false">AC69+(AC$112-AC$62)/50</f>
        <v>5244</v>
      </c>
      <c r="AD70" s="246" t="n">
        <f aca="false">AD69+(AD$112-AD$62)/50</f>
        <v>74.68</v>
      </c>
      <c r="AF70" s="244" t="n">
        <v>1880</v>
      </c>
      <c r="AG70" s="219" t="n">
        <f aca="false">AG69+($AG$82-$AG$11)/71</f>
        <v>110.901408450704</v>
      </c>
      <c r="AH70" s="219" t="n">
        <f aca="false">AH69+(AH$117-AH$42)/75</f>
        <v>5260</v>
      </c>
      <c r="AI70" s="246" t="n">
        <f aca="false">AI69+(AI$117-AI$42)/75</f>
        <v>77.8799999999998</v>
      </c>
      <c r="AK70" s="244" t="n">
        <v>1880</v>
      </c>
      <c r="AL70" s="219" t="n">
        <f aca="false">AL69+(AL$83-AL$11)/72</f>
        <v>110.416666666666</v>
      </c>
      <c r="AM70" s="219" t="n">
        <f aca="false">AM69+(AM$72-AM$22)/50</f>
        <v>5452</v>
      </c>
      <c r="AN70" s="246" t="n">
        <f aca="false">AN69+(AN$72-AN$22)/50</f>
        <v>83.0799999999997</v>
      </c>
      <c r="AP70" s="244" t="n">
        <v>1880</v>
      </c>
      <c r="AQ70" s="219" t="n">
        <f aca="false">AQ69+(AQ$82-AQ$11)/71</f>
        <v>110.901408450704</v>
      </c>
      <c r="AR70" s="219" t="n">
        <f aca="false">AR69+(AR$122-AR$42)/80</f>
        <v>5160</v>
      </c>
      <c r="AS70" s="246" t="n">
        <f aca="false">AS69+(AS$122-AS$42)/80</f>
        <v>83.6000000000001</v>
      </c>
      <c r="AU70" s="244" t="n">
        <v>1880</v>
      </c>
      <c r="AV70" s="289" t="n">
        <f aca="false">AV69+(AV$83-AV$11)/72</f>
        <v>110.416666666666</v>
      </c>
      <c r="AW70" s="219" t="n">
        <f aca="false">AW69+(AW$72-AW$22)/50</f>
        <v>5348</v>
      </c>
      <c r="AX70" s="246" t="n">
        <f aca="false">AX69+(AX$72-AX$22)/50</f>
        <v>87.0799999999997</v>
      </c>
    </row>
    <row r="71" customFormat="false" ht="12.75" hidden="false" customHeight="false" outlineLevel="0" collapsed="false">
      <c r="B71" s="290" t="n">
        <v>1899</v>
      </c>
      <c r="C71" s="294" t="n">
        <f aca="false">C70+(C$82-C$11)/71</f>
        <v>111.492957746478</v>
      </c>
      <c r="D71" s="297" t="n">
        <v>4800</v>
      </c>
      <c r="E71" s="293" t="n">
        <v>70</v>
      </c>
      <c r="F71" s="250"/>
      <c r="G71" s="244" t="n">
        <v>1890</v>
      </c>
      <c r="H71" s="289" t="n">
        <f aca="false">H70+(H$82-H$11)/71</f>
        <v>111.492957746478</v>
      </c>
      <c r="I71" s="289" t="n">
        <f aca="false">I70+(I$122-I$52)/70</f>
        <v>4625.71428571428</v>
      </c>
      <c r="J71" s="296" t="n">
        <f aca="false">J70+(J$122-J$52)/70</f>
        <v>70.7285714285713</v>
      </c>
      <c r="L71" s="244" t="n">
        <v>1890</v>
      </c>
      <c r="M71" s="289" t="n">
        <f aca="false">M70+(M$83-M$11)/72</f>
        <v>111</v>
      </c>
      <c r="N71" s="289" t="n">
        <f aca="false">N70+(N$82-N$32)/50</f>
        <v>4680</v>
      </c>
      <c r="O71" s="296" t="n">
        <f aca="false">O70+(O$82-O$32)/50</f>
        <v>74.4399999999998</v>
      </c>
      <c r="Q71" s="244" t="n">
        <v>1890</v>
      </c>
      <c r="R71" s="219" t="n">
        <f aca="false">R70+(R$82-R$11)/71</f>
        <v>111.492957746478</v>
      </c>
      <c r="S71" s="289" t="n">
        <f aca="false">S70+(S$122-S$62)/60</f>
        <v>4550</v>
      </c>
      <c r="T71" s="296" t="n">
        <f aca="false">T70+(T$122-T$62)/60</f>
        <v>74.7</v>
      </c>
      <c r="V71" s="244" t="n">
        <v>1890</v>
      </c>
      <c r="W71" s="219" t="n">
        <f aca="false">W70+($W$82-W$11)/71</f>
        <v>111.492957746478</v>
      </c>
      <c r="X71" s="219" t="n">
        <f aca="false">X70+(X$92-X$32)/60</f>
        <v>4545</v>
      </c>
      <c r="Y71" s="246" t="n">
        <f aca="false">Y70+(Y$92-Y$32)/60</f>
        <v>78.7000000000001</v>
      </c>
      <c r="AA71" s="244" t="n">
        <v>1890</v>
      </c>
      <c r="AB71" s="219" t="n">
        <f aca="false">AB70+($AB$82-$AB$11)/71</f>
        <v>111.492957746478</v>
      </c>
      <c r="AC71" s="219" t="n">
        <f aca="false">AC70+(AC$112-AC$62)/50</f>
        <v>5262</v>
      </c>
      <c r="AD71" s="246" t="n">
        <f aca="false">AD70+(AD$112-AD$62)/50</f>
        <v>74.6399999999999</v>
      </c>
      <c r="AF71" s="244" t="n">
        <v>1890</v>
      </c>
      <c r="AG71" s="219" t="n">
        <f aca="false">AG70+($AG$82-$AG$11)/71</f>
        <v>111.492957746478</v>
      </c>
      <c r="AH71" s="219" t="n">
        <f aca="false">AH70+(AH$117-AH$42)/75</f>
        <v>5280</v>
      </c>
      <c r="AI71" s="246" t="n">
        <f aca="false">AI70+(AI$117-AI$42)/75</f>
        <v>77.8399999999998</v>
      </c>
      <c r="AK71" s="244" t="n">
        <v>1890</v>
      </c>
      <c r="AL71" s="219" t="n">
        <f aca="false">AL70+(AL$83-AL$11)/72</f>
        <v>111</v>
      </c>
      <c r="AM71" s="219" t="n">
        <f aca="false">AM70+(AM$72-AM$22)/50</f>
        <v>5476</v>
      </c>
      <c r="AN71" s="246" t="n">
        <f aca="false">AN70+(AN$72-AN$22)/50</f>
        <v>83.0399999999997</v>
      </c>
      <c r="AP71" s="244" t="n">
        <v>1890</v>
      </c>
      <c r="AQ71" s="219" t="n">
        <f aca="false">AQ70+(AQ$82-AQ$11)/71</f>
        <v>111.492957746478</v>
      </c>
      <c r="AR71" s="219" t="n">
        <f aca="false">AR70+(AR$122-AR$42)/80</f>
        <v>5180</v>
      </c>
      <c r="AS71" s="246" t="n">
        <f aca="false">AS70+(AS$122-AS$42)/80</f>
        <v>83.5500000000001</v>
      </c>
      <c r="AU71" s="244" t="n">
        <v>1890</v>
      </c>
      <c r="AV71" s="289" t="n">
        <f aca="false">AV70+(AV$83-AV$11)/72</f>
        <v>111</v>
      </c>
      <c r="AW71" s="219" t="n">
        <f aca="false">AW70+(AW$72-AW$22)/50</f>
        <v>5374</v>
      </c>
      <c r="AX71" s="246" t="n">
        <f aca="false">AX70+(AX$72-AX$22)/50</f>
        <v>87.0399999999997</v>
      </c>
    </row>
    <row r="72" customFormat="false" ht="12.75" hidden="false" customHeight="false" outlineLevel="0" collapsed="false">
      <c r="B72" s="290" t="n">
        <v>1900</v>
      </c>
      <c r="C72" s="294" t="n">
        <f aca="false">C71+(C$82-C$11)/71</f>
        <v>112.084507042253</v>
      </c>
      <c r="D72" s="297" t="n">
        <v>4600</v>
      </c>
      <c r="E72" s="293" t="n">
        <v>67</v>
      </c>
      <c r="F72" s="250"/>
      <c r="G72" s="244" t="n">
        <v>1900</v>
      </c>
      <c r="H72" s="289" t="n">
        <f aca="false">H71+(H$82-H$11)/71</f>
        <v>112.084507042253</v>
      </c>
      <c r="I72" s="289" t="n">
        <f aca="false">I71+(I$122-I$52)/70</f>
        <v>4642.85714285714</v>
      </c>
      <c r="J72" s="296" t="n">
        <f aca="false">J71+(J$122-J$52)/70</f>
        <v>70.7142857142856</v>
      </c>
      <c r="L72" s="244" t="n">
        <v>1900</v>
      </c>
      <c r="M72" s="289" t="n">
        <f aca="false">M71+(M$83-M$11)/72</f>
        <v>111.583333333333</v>
      </c>
      <c r="N72" s="289" t="n">
        <f aca="false">N71+(N$82-N$32)/50</f>
        <v>4700</v>
      </c>
      <c r="O72" s="296" t="n">
        <f aca="false">O71+(O$82-O$32)/50</f>
        <v>74.3999999999998</v>
      </c>
      <c r="Q72" s="244" t="n">
        <v>1900</v>
      </c>
      <c r="R72" s="219" t="n">
        <f aca="false">R71+(R$82-R$11)/71</f>
        <v>112.084507042253</v>
      </c>
      <c r="S72" s="289" t="n">
        <f aca="false">S71+(S$122-S$62)/60</f>
        <v>4566.66666666667</v>
      </c>
      <c r="T72" s="296" t="n">
        <f aca="false">T71+(T$122-T$62)/60</f>
        <v>74.6666666666667</v>
      </c>
      <c r="V72" s="244" t="n">
        <v>1900</v>
      </c>
      <c r="W72" s="219" t="n">
        <f aca="false">W71+($W$82-W$11)/71</f>
        <v>112.084507042253</v>
      </c>
      <c r="X72" s="219" t="n">
        <f aca="false">X71+(X$92-X$32)/60</f>
        <v>4566.66666666667</v>
      </c>
      <c r="Y72" s="246" t="n">
        <f aca="false">Y71+(Y$92-Y$32)/60</f>
        <v>78.6666666666667</v>
      </c>
      <c r="AA72" s="244" t="n">
        <v>1900</v>
      </c>
      <c r="AB72" s="219" t="n">
        <f aca="false">AB71+($AB$82-$AB$11)/71</f>
        <v>112.084507042253</v>
      </c>
      <c r="AC72" s="219" t="n">
        <f aca="false">AC71+(AC$112-AC$62)/50</f>
        <v>5280</v>
      </c>
      <c r="AD72" s="246" t="n">
        <f aca="false">AD71+(AD$112-AD$62)/50</f>
        <v>74.5999999999999</v>
      </c>
      <c r="AF72" s="244" t="n">
        <v>1900</v>
      </c>
      <c r="AG72" s="219" t="n">
        <f aca="false">AG71+($AG$82-$AG$11)/71</f>
        <v>112.084507042253</v>
      </c>
      <c r="AH72" s="219" t="n">
        <f aca="false">AH71+(AH$117-AH$42)/75</f>
        <v>5300</v>
      </c>
      <c r="AI72" s="246" t="n">
        <f aca="false">AI71+(AI$117-AI$42)/75</f>
        <v>77.7999999999998</v>
      </c>
      <c r="AK72" s="290" t="n">
        <v>1899</v>
      </c>
      <c r="AL72" s="291" t="n">
        <f aca="false">AL71+(AL$83-AL$11)/72</f>
        <v>111.583333333333</v>
      </c>
      <c r="AM72" s="292" t="n">
        <v>5500</v>
      </c>
      <c r="AN72" s="293" t="n">
        <v>83</v>
      </c>
      <c r="AP72" s="244" t="n">
        <v>1900</v>
      </c>
      <c r="AQ72" s="219" t="n">
        <f aca="false">AQ71+(AQ$82-AQ$11)/71</f>
        <v>112.084507042253</v>
      </c>
      <c r="AR72" s="219" t="n">
        <f aca="false">AR71+(AR$122-AR$42)/80</f>
        <v>5200</v>
      </c>
      <c r="AS72" s="246" t="n">
        <f aca="false">AS71+(AS$122-AS$42)/80</f>
        <v>83.5000000000001</v>
      </c>
      <c r="AU72" s="290" t="n">
        <v>1899</v>
      </c>
      <c r="AV72" s="294" t="n">
        <f aca="false">AV71+(AV$83-AV$11)/72</f>
        <v>111.583333333333</v>
      </c>
      <c r="AW72" s="292" t="n">
        <v>5400</v>
      </c>
      <c r="AX72" s="293" t="n">
        <v>87</v>
      </c>
    </row>
    <row r="73" customFormat="false" ht="12.75" hidden="false" customHeight="false" outlineLevel="0" collapsed="false">
      <c r="B73" s="244" t="n">
        <v>1910</v>
      </c>
      <c r="C73" s="289" t="n">
        <f aca="false">C72+(C$82-C$11)/71</f>
        <v>112.676056338028</v>
      </c>
      <c r="D73" s="289" t="n">
        <f aca="false">D72+(D$122-D$72)/50</f>
        <v>4614</v>
      </c>
      <c r="E73" s="296" t="n">
        <f aca="false">E72+(E$122-E$72)/50</f>
        <v>66.96</v>
      </c>
      <c r="F73" s="250"/>
      <c r="G73" s="244" t="n">
        <v>1910</v>
      </c>
      <c r="H73" s="289" t="n">
        <f aca="false">H72+(H$82-H$11)/71</f>
        <v>112.676056338028</v>
      </c>
      <c r="I73" s="289" t="n">
        <f aca="false">I72+(I$122-I$52)/70</f>
        <v>4659.99999999999</v>
      </c>
      <c r="J73" s="296" t="n">
        <f aca="false">J72+(J$122-J$52)/70</f>
        <v>70.6999999999999</v>
      </c>
      <c r="L73" s="244" t="n">
        <v>1910</v>
      </c>
      <c r="M73" s="289" t="n">
        <f aca="false">M72+(M$83-M$11)/72</f>
        <v>112.166666666666</v>
      </c>
      <c r="N73" s="289" t="n">
        <f aca="false">N72+(N$82-N$32)/50</f>
        <v>4720</v>
      </c>
      <c r="O73" s="296" t="n">
        <f aca="false">O72+(O$82-O$32)/50</f>
        <v>74.3599999999997</v>
      </c>
      <c r="Q73" s="244" t="n">
        <v>1910</v>
      </c>
      <c r="R73" s="219" t="n">
        <f aca="false">R72+(R$82-R$11)/71</f>
        <v>112.676056338028</v>
      </c>
      <c r="S73" s="289" t="n">
        <f aca="false">S72+(S$122-S$62)/60</f>
        <v>4583.33333333334</v>
      </c>
      <c r="T73" s="296" t="n">
        <f aca="false">T72+(T$122-T$62)/60</f>
        <v>74.6333333333334</v>
      </c>
      <c r="V73" s="244" t="n">
        <v>1910</v>
      </c>
      <c r="W73" s="219" t="n">
        <f aca="false">W72+($W$82-W$11)/71</f>
        <v>112.676056338028</v>
      </c>
      <c r="X73" s="219" t="n">
        <f aca="false">X72+(X$92-X$32)/60</f>
        <v>4588.33333333334</v>
      </c>
      <c r="Y73" s="246" t="n">
        <f aca="false">Y72+(Y$92-Y$32)/60</f>
        <v>78.6333333333334</v>
      </c>
      <c r="AA73" s="244" t="n">
        <v>1910</v>
      </c>
      <c r="AB73" s="219" t="n">
        <f aca="false">AB72+($AB$82-$AB$11)/71</f>
        <v>112.676056338028</v>
      </c>
      <c r="AC73" s="219" t="n">
        <f aca="false">AC72+(AC$112-AC$62)/50</f>
        <v>5298</v>
      </c>
      <c r="AD73" s="246" t="n">
        <f aca="false">AD72+(AD$112-AD$62)/50</f>
        <v>74.5599999999999</v>
      </c>
      <c r="AF73" s="244" t="n">
        <v>1910</v>
      </c>
      <c r="AG73" s="219" t="n">
        <f aca="false">AG72+($AG$82-$AG$11)/71</f>
        <v>112.676056338028</v>
      </c>
      <c r="AH73" s="219" t="n">
        <f aca="false">AH72+(AH$117-AH$42)/75</f>
        <v>5320</v>
      </c>
      <c r="AI73" s="246" t="n">
        <f aca="false">AI72+(AI$117-AI$42)/75</f>
        <v>77.7599999999998</v>
      </c>
      <c r="AK73" s="290" t="n">
        <v>1900</v>
      </c>
      <c r="AL73" s="291" t="n">
        <f aca="false">AL72+(AL$83-AL$11)/72</f>
        <v>112.166666666666</v>
      </c>
      <c r="AM73" s="292" t="n">
        <v>5300</v>
      </c>
      <c r="AN73" s="293" t="n">
        <v>79</v>
      </c>
      <c r="AP73" s="244" t="n">
        <v>1910</v>
      </c>
      <c r="AQ73" s="219" t="n">
        <f aca="false">AQ72+(AQ$82-AQ$11)/71</f>
        <v>112.676056338028</v>
      </c>
      <c r="AR73" s="219" t="n">
        <f aca="false">AR72+(AR$122-AR$42)/80</f>
        <v>5220</v>
      </c>
      <c r="AS73" s="246" t="n">
        <f aca="false">AS72+(AS$122-AS$42)/80</f>
        <v>83.4500000000001</v>
      </c>
      <c r="AU73" s="290" t="n">
        <v>1900</v>
      </c>
      <c r="AV73" s="294" t="n">
        <f aca="false">AV72+(AV$83-AV$11)/72</f>
        <v>112.166666666666</v>
      </c>
      <c r="AW73" s="292" t="n">
        <v>5200</v>
      </c>
      <c r="AX73" s="298" t="n">
        <v>84</v>
      </c>
    </row>
    <row r="74" customFormat="false" ht="12.75" hidden="false" customHeight="false" outlineLevel="0" collapsed="false">
      <c r="B74" s="244" t="n">
        <v>1920</v>
      </c>
      <c r="C74" s="289" t="n">
        <f aca="false">C73+(C$82-C$11)/71</f>
        <v>113.267605633802</v>
      </c>
      <c r="D74" s="289" t="n">
        <f aca="false">D73+(D$122-D$72)/50</f>
        <v>4628</v>
      </c>
      <c r="E74" s="296" t="n">
        <f aca="false">E73+(E$122-E$72)/50</f>
        <v>66.92</v>
      </c>
      <c r="F74" s="250"/>
      <c r="G74" s="244" t="n">
        <v>1920</v>
      </c>
      <c r="H74" s="289" t="n">
        <f aca="false">H73+(H$82-H$11)/71</f>
        <v>113.267605633802</v>
      </c>
      <c r="I74" s="289" t="n">
        <f aca="false">I73+(I$122-I$52)/70</f>
        <v>4677.14285714285</v>
      </c>
      <c r="J74" s="296" t="n">
        <f aca="false">J73+(J$122-J$52)/70</f>
        <v>70.6857142857142</v>
      </c>
      <c r="L74" s="244" t="n">
        <v>1920</v>
      </c>
      <c r="M74" s="289" t="n">
        <f aca="false">M73+(M$83-M$11)/72</f>
        <v>112.75</v>
      </c>
      <c r="N74" s="289" t="n">
        <f aca="false">N73+(N$82-N$32)/50</f>
        <v>4740</v>
      </c>
      <c r="O74" s="296" t="n">
        <f aca="false">O73+(O$82-O$32)/50</f>
        <v>74.3199999999997</v>
      </c>
      <c r="Q74" s="244" t="n">
        <v>1920</v>
      </c>
      <c r="R74" s="219" t="n">
        <f aca="false">R73+(R$82-R$11)/71</f>
        <v>113.267605633802</v>
      </c>
      <c r="S74" s="289" t="n">
        <f aca="false">S73+(S$122-S$62)/60</f>
        <v>4600</v>
      </c>
      <c r="T74" s="296" t="n">
        <f aca="false">T73+(T$122-T$62)/60</f>
        <v>74.6</v>
      </c>
      <c r="V74" s="244" t="n">
        <v>1920</v>
      </c>
      <c r="W74" s="219" t="n">
        <f aca="false">W73+($W$82-W$11)/71</f>
        <v>113.267605633802</v>
      </c>
      <c r="X74" s="219" t="n">
        <f aca="false">X73+(X$92-X$32)/60</f>
        <v>4610.00000000001</v>
      </c>
      <c r="Y74" s="246" t="n">
        <f aca="false">Y73+(Y$92-Y$32)/60</f>
        <v>78.6000000000001</v>
      </c>
      <c r="AA74" s="244" t="n">
        <v>1920</v>
      </c>
      <c r="AB74" s="219" t="n">
        <f aca="false">AB73+($AB$82-$AB$11)/71</f>
        <v>113.267605633802</v>
      </c>
      <c r="AC74" s="219" t="n">
        <f aca="false">AC73+(AC$112-AC$62)/50</f>
        <v>5316</v>
      </c>
      <c r="AD74" s="246" t="n">
        <f aca="false">AD73+(AD$112-AD$62)/50</f>
        <v>74.5199999999999</v>
      </c>
      <c r="AF74" s="244" t="n">
        <v>1920</v>
      </c>
      <c r="AG74" s="219" t="n">
        <f aca="false">AG73+($AG$82-$AG$11)/71</f>
        <v>113.267605633802</v>
      </c>
      <c r="AH74" s="219" t="n">
        <f aca="false">AH73+(AH$117-AH$42)/75</f>
        <v>5340</v>
      </c>
      <c r="AI74" s="246" t="n">
        <f aca="false">AI73+(AI$117-AI$42)/75</f>
        <v>77.7199999999998</v>
      </c>
      <c r="AK74" s="244" t="n">
        <v>1910</v>
      </c>
      <c r="AL74" s="219" t="n">
        <f aca="false">AL73+(AL$83-AL$11)/72</f>
        <v>112.75</v>
      </c>
      <c r="AM74" s="219" t="n">
        <f aca="false">AM73+(AM$118-AM$73)/45</f>
        <v>5315.55555555556</v>
      </c>
      <c r="AN74" s="246" t="n">
        <f aca="false">AN73+(AN$118-AN$73)/45</f>
        <v>78.9555555555556</v>
      </c>
      <c r="AP74" s="244" t="n">
        <v>1920</v>
      </c>
      <c r="AQ74" s="219" t="n">
        <f aca="false">AQ73+(AQ$82-AQ$11)/71</f>
        <v>113.267605633802</v>
      </c>
      <c r="AR74" s="219" t="n">
        <f aca="false">AR73+(AR$122-AR$42)/80</f>
        <v>5240</v>
      </c>
      <c r="AS74" s="246" t="n">
        <f aca="false">AS73+(AS$122-AS$42)/80</f>
        <v>83.4000000000001</v>
      </c>
      <c r="AU74" s="244" t="n">
        <v>1910</v>
      </c>
      <c r="AV74" s="289" t="n">
        <f aca="false">AV73+(AV$83-AV$11)/72</f>
        <v>112.75</v>
      </c>
      <c r="AW74" s="219" t="n">
        <f aca="false">AW73+(AW$123-AW$73)/50</f>
        <v>5216</v>
      </c>
      <c r="AX74" s="246" t="n">
        <f aca="false">AX73+(AX$123-AX$73)/50</f>
        <v>83.94</v>
      </c>
    </row>
    <row r="75" customFormat="false" ht="12.75" hidden="false" customHeight="false" outlineLevel="0" collapsed="false">
      <c r="B75" s="244" t="n">
        <v>1930</v>
      </c>
      <c r="C75" s="289" t="n">
        <f aca="false">C74+(C$82-C$11)/71</f>
        <v>113.859154929577</v>
      </c>
      <c r="D75" s="289" t="n">
        <f aca="false">D74+(D$122-D$72)/50</f>
        <v>4642</v>
      </c>
      <c r="E75" s="296" t="n">
        <f aca="false">E74+(E$122-E$72)/50</f>
        <v>66.88</v>
      </c>
      <c r="F75" s="250"/>
      <c r="G75" s="244" t="n">
        <v>1930</v>
      </c>
      <c r="H75" s="289" t="n">
        <f aca="false">H74+(H$82-H$11)/71</f>
        <v>113.859154929577</v>
      </c>
      <c r="I75" s="289" t="n">
        <f aca="false">I74+(I$122-I$52)/70</f>
        <v>4694.28571428571</v>
      </c>
      <c r="J75" s="296" t="n">
        <f aca="false">J74+(J$122-J$52)/70</f>
        <v>70.6714285714285</v>
      </c>
      <c r="L75" s="244" t="n">
        <v>1930</v>
      </c>
      <c r="M75" s="289" t="n">
        <f aca="false">M74+(M$83-M$11)/72</f>
        <v>113.333333333333</v>
      </c>
      <c r="N75" s="289" t="n">
        <f aca="false">N74+(N$82-N$32)/50</f>
        <v>4760</v>
      </c>
      <c r="O75" s="296" t="n">
        <f aca="false">O74+(O$82-O$32)/50</f>
        <v>74.2799999999997</v>
      </c>
      <c r="Q75" s="244" t="n">
        <v>1930</v>
      </c>
      <c r="R75" s="219" t="n">
        <f aca="false">R74+(R$82-R$11)/71</f>
        <v>113.859154929577</v>
      </c>
      <c r="S75" s="289" t="n">
        <f aca="false">S74+(S$122-S$62)/60</f>
        <v>4616.66666666667</v>
      </c>
      <c r="T75" s="296" t="n">
        <f aca="false">T74+(T$122-T$62)/60</f>
        <v>74.5666666666667</v>
      </c>
      <c r="V75" s="244" t="n">
        <v>1930</v>
      </c>
      <c r="W75" s="219" t="n">
        <f aca="false">W74+($W$82-W$11)/71</f>
        <v>113.859154929577</v>
      </c>
      <c r="X75" s="219" t="n">
        <f aca="false">X74+(X$92-X$32)/60</f>
        <v>4631.66666666667</v>
      </c>
      <c r="Y75" s="246" t="n">
        <f aca="false">Y74+(Y$92-Y$32)/60</f>
        <v>78.5666666666668</v>
      </c>
      <c r="AA75" s="244" t="n">
        <v>1930</v>
      </c>
      <c r="AB75" s="219" t="n">
        <f aca="false">AB74+($AB$82-$AB$11)/71</f>
        <v>113.859154929577</v>
      </c>
      <c r="AC75" s="219" t="n">
        <f aca="false">AC74+(AC$112-AC$62)/50</f>
        <v>5334</v>
      </c>
      <c r="AD75" s="246" t="n">
        <f aca="false">AD74+(AD$112-AD$62)/50</f>
        <v>74.4799999999999</v>
      </c>
      <c r="AF75" s="244" t="n">
        <v>1930</v>
      </c>
      <c r="AG75" s="219" t="n">
        <f aca="false">AG74+($AG$82-$AG$11)/71</f>
        <v>113.859154929577</v>
      </c>
      <c r="AH75" s="219" t="n">
        <f aca="false">AH74+(AH$117-AH$42)/75</f>
        <v>5360</v>
      </c>
      <c r="AI75" s="246" t="n">
        <f aca="false">AI74+(AI$117-AI$42)/75</f>
        <v>77.6799999999998</v>
      </c>
      <c r="AK75" s="244" t="n">
        <v>1920</v>
      </c>
      <c r="AL75" s="219" t="n">
        <f aca="false">AL74+(AL$83-AL$11)/72</f>
        <v>113.333333333333</v>
      </c>
      <c r="AM75" s="219" t="n">
        <f aca="false">AM74+(AM$118-AM$73)/45</f>
        <v>5331.11111111111</v>
      </c>
      <c r="AN75" s="246" t="n">
        <f aca="false">AN74+(AN$118-AN$73)/45</f>
        <v>78.9111111111111</v>
      </c>
      <c r="AP75" s="244" t="n">
        <v>1930</v>
      </c>
      <c r="AQ75" s="219" t="n">
        <f aca="false">AQ74+(AQ$82-AQ$11)/71</f>
        <v>113.859154929577</v>
      </c>
      <c r="AR75" s="219" t="n">
        <f aca="false">AR74+(AR$122-AR$42)/80</f>
        <v>5260</v>
      </c>
      <c r="AS75" s="246" t="n">
        <f aca="false">AS74+(AS$122-AS$42)/80</f>
        <v>83.3500000000001</v>
      </c>
      <c r="AU75" s="244" t="n">
        <v>1920</v>
      </c>
      <c r="AV75" s="289" t="n">
        <f aca="false">AV74+(AV$83-AV$11)/72</f>
        <v>113.333333333333</v>
      </c>
      <c r="AW75" s="219" t="n">
        <f aca="false">AW74+(AW$123-AW$73)/50</f>
        <v>5232</v>
      </c>
      <c r="AX75" s="246" t="n">
        <f aca="false">AX74+(AX$123-AX$73)/50</f>
        <v>83.88</v>
      </c>
    </row>
    <row r="76" customFormat="false" ht="12.75" hidden="false" customHeight="false" outlineLevel="0" collapsed="false">
      <c r="B76" s="244" t="n">
        <v>1940</v>
      </c>
      <c r="C76" s="289" t="n">
        <f aca="false">C75+(C$82-C$11)/71</f>
        <v>114.450704225352</v>
      </c>
      <c r="D76" s="289" t="n">
        <f aca="false">D75+(D$122-D$72)/50</f>
        <v>4656</v>
      </c>
      <c r="E76" s="296" t="n">
        <f aca="false">E75+(E$122-E$72)/50</f>
        <v>66.84</v>
      </c>
      <c r="F76" s="250"/>
      <c r="G76" s="244" t="n">
        <v>1940</v>
      </c>
      <c r="H76" s="289" t="n">
        <f aca="false">H75+(H$82-H$11)/71</f>
        <v>114.450704225352</v>
      </c>
      <c r="I76" s="289" t="n">
        <f aca="false">I75+(I$122-I$52)/70</f>
        <v>4711.42857142857</v>
      </c>
      <c r="J76" s="296" t="n">
        <f aca="false">J75+(J$122-J$52)/70</f>
        <v>70.6571428571427</v>
      </c>
      <c r="L76" s="244" t="n">
        <v>1940</v>
      </c>
      <c r="M76" s="289" t="n">
        <f aca="false">M75+(M$83-M$11)/72</f>
        <v>113.916666666666</v>
      </c>
      <c r="N76" s="289" t="n">
        <f aca="false">N75+(N$82-N$32)/50</f>
        <v>4780</v>
      </c>
      <c r="O76" s="296" t="n">
        <f aca="false">O75+(O$82-O$32)/50</f>
        <v>74.2399999999997</v>
      </c>
      <c r="Q76" s="244" t="n">
        <v>1940</v>
      </c>
      <c r="R76" s="219" t="n">
        <f aca="false">R75+(R$82-R$11)/71</f>
        <v>114.450704225352</v>
      </c>
      <c r="S76" s="289" t="n">
        <f aca="false">S75+(S$122-S$62)/60</f>
        <v>4633.33333333334</v>
      </c>
      <c r="T76" s="296" t="n">
        <f aca="false">T75+(T$122-T$62)/60</f>
        <v>74.5333333333334</v>
      </c>
      <c r="V76" s="244" t="n">
        <v>1940</v>
      </c>
      <c r="W76" s="219" t="n">
        <f aca="false">W75+($W$82-W$11)/71</f>
        <v>114.450704225352</v>
      </c>
      <c r="X76" s="219" t="n">
        <f aca="false">X75+(X$92-X$32)/60</f>
        <v>4653.33333333334</v>
      </c>
      <c r="Y76" s="246" t="n">
        <f aca="false">Y75+(Y$92-Y$32)/60</f>
        <v>78.5333333333334</v>
      </c>
      <c r="AA76" s="244" t="n">
        <v>1940</v>
      </c>
      <c r="AB76" s="219" t="n">
        <f aca="false">AB75+($AB$82-$AB$11)/71</f>
        <v>114.450704225352</v>
      </c>
      <c r="AC76" s="219" t="n">
        <f aca="false">AC75+(AC$112-AC$62)/50</f>
        <v>5352</v>
      </c>
      <c r="AD76" s="246" t="n">
        <f aca="false">AD75+(AD$112-AD$62)/50</f>
        <v>74.4399999999999</v>
      </c>
      <c r="AF76" s="244" t="n">
        <v>1940</v>
      </c>
      <c r="AG76" s="219" t="n">
        <f aca="false">AG75+($AG$82-$AG$11)/71</f>
        <v>114.450704225352</v>
      </c>
      <c r="AH76" s="219" t="n">
        <f aca="false">AH75+(AH$117-AH$42)/75</f>
        <v>5380</v>
      </c>
      <c r="AI76" s="246" t="n">
        <f aca="false">AI75+(AI$117-AI$42)/75</f>
        <v>77.6399999999998</v>
      </c>
      <c r="AK76" s="244" t="n">
        <v>1930</v>
      </c>
      <c r="AL76" s="219" t="n">
        <f aca="false">AL75+(AL$83-AL$11)/72</f>
        <v>113.916666666666</v>
      </c>
      <c r="AM76" s="219" t="n">
        <f aca="false">AM75+(AM$118-AM$73)/45</f>
        <v>5346.66666666667</v>
      </c>
      <c r="AN76" s="246" t="n">
        <f aca="false">AN75+(AN$118-AN$73)/45</f>
        <v>78.8666666666667</v>
      </c>
      <c r="AP76" s="244" t="n">
        <v>1940</v>
      </c>
      <c r="AQ76" s="219" t="n">
        <f aca="false">AQ75+(AQ$82-AQ$11)/71</f>
        <v>114.450704225352</v>
      </c>
      <c r="AR76" s="219" t="n">
        <f aca="false">AR75+(AR$122-AR$42)/80</f>
        <v>5280</v>
      </c>
      <c r="AS76" s="246" t="n">
        <f aca="false">AS75+(AS$122-AS$42)/80</f>
        <v>83.3000000000001</v>
      </c>
      <c r="AU76" s="244" t="n">
        <v>1930</v>
      </c>
      <c r="AV76" s="289" t="n">
        <f aca="false">AV75+(AV$83-AV$11)/72</f>
        <v>113.916666666666</v>
      </c>
      <c r="AW76" s="219" t="n">
        <f aca="false">AW75+(AW$123-AW$73)/50</f>
        <v>5248</v>
      </c>
      <c r="AX76" s="246" t="n">
        <f aca="false">AX75+(AX$123-AX$73)/50</f>
        <v>83.82</v>
      </c>
    </row>
    <row r="77" customFormat="false" ht="12.75" hidden="false" customHeight="false" outlineLevel="0" collapsed="false">
      <c r="B77" s="244" t="n">
        <v>1950</v>
      </c>
      <c r="C77" s="289" t="n">
        <f aca="false">C76+(C$82-C$11)/71</f>
        <v>115.042253521126</v>
      </c>
      <c r="D77" s="289" t="n">
        <f aca="false">D76+(D$122-D$72)/50</f>
        <v>4670</v>
      </c>
      <c r="E77" s="296" t="n">
        <f aca="false">E76+(E$122-E$72)/50</f>
        <v>66.8</v>
      </c>
      <c r="F77" s="250"/>
      <c r="G77" s="244" t="n">
        <v>1950</v>
      </c>
      <c r="H77" s="289" t="n">
        <f aca="false">H76+(H$82-H$11)/71</f>
        <v>115.042253521126</v>
      </c>
      <c r="I77" s="289" t="n">
        <f aca="false">I76+(I$122-I$52)/70</f>
        <v>4728.57142857142</v>
      </c>
      <c r="J77" s="296" t="n">
        <f aca="false">J76+(J$122-J$52)/70</f>
        <v>70.642857142857</v>
      </c>
      <c r="L77" s="244" t="n">
        <v>1950</v>
      </c>
      <c r="M77" s="289" t="n">
        <f aca="false">M76+(M$83-M$11)/72</f>
        <v>114.5</v>
      </c>
      <c r="N77" s="289" t="n">
        <f aca="false">N76+(N$82-N$32)/50</f>
        <v>4800</v>
      </c>
      <c r="O77" s="296" t="n">
        <f aca="false">O76+(O$82-O$32)/50</f>
        <v>74.1999999999997</v>
      </c>
      <c r="Q77" s="244" t="n">
        <v>1950</v>
      </c>
      <c r="R77" s="219" t="n">
        <f aca="false">R76+(R$82-R$11)/71</f>
        <v>115.042253521126</v>
      </c>
      <c r="S77" s="289" t="n">
        <f aca="false">S76+(S$122-S$62)/60</f>
        <v>4650.00000000001</v>
      </c>
      <c r="T77" s="296" t="n">
        <f aca="false">T76+(T$122-T$62)/60</f>
        <v>74.5</v>
      </c>
      <c r="V77" s="244" t="n">
        <v>1950</v>
      </c>
      <c r="W77" s="219" t="n">
        <f aca="false">W76+($W$82-W$11)/71</f>
        <v>115.042253521126</v>
      </c>
      <c r="X77" s="219" t="n">
        <f aca="false">X76+(X$92-X$32)/60</f>
        <v>4675.00000000001</v>
      </c>
      <c r="Y77" s="246" t="n">
        <f aca="false">Y76+(Y$92-Y$32)/60</f>
        <v>78.5000000000001</v>
      </c>
      <c r="AA77" s="244" t="n">
        <v>1950</v>
      </c>
      <c r="AB77" s="219" t="n">
        <f aca="false">AB76+($AB$82-$AB$11)/71</f>
        <v>115.042253521126</v>
      </c>
      <c r="AC77" s="219" t="n">
        <f aca="false">AC76+(AC$112-AC$62)/50</f>
        <v>5370</v>
      </c>
      <c r="AD77" s="246" t="n">
        <f aca="false">AD76+(AD$112-AD$62)/50</f>
        <v>74.3999999999999</v>
      </c>
      <c r="AF77" s="244" t="n">
        <v>1950</v>
      </c>
      <c r="AG77" s="219" t="n">
        <f aca="false">AG76+($AG$82-$AG$11)/71</f>
        <v>115.042253521126</v>
      </c>
      <c r="AH77" s="219" t="n">
        <f aca="false">AH76+(AH$117-AH$42)/75</f>
        <v>5400</v>
      </c>
      <c r="AI77" s="246" t="n">
        <f aca="false">AI76+(AI$117-AI$42)/75</f>
        <v>77.5999999999998</v>
      </c>
      <c r="AK77" s="244" t="n">
        <v>1940</v>
      </c>
      <c r="AL77" s="219" t="n">
        <f aca="false">AL76+(AL$83-AL$11)/72</f>
        <v>114.5</v>
      </c>
      <c r="AM77" s="219" t="n">
        <f aca="false">AM76+(AM$118-AM$73)/45</f>
        <v>5362.22222222222</v>
      </c>
      <c r="AN77" s="246" t="n">
        <f aca="false">AN76+(AN$118-AN$73)/45</f>
        <v>78.8222222222222</v>
      </c>
      <c r="AP77" s="244" t="n">
        <v>1950</v>
      </c>
      <c r="AQ77" s="219" t="n">
        <f aca="false">AQ76+(AQ$82-AQ$11)/71</f>
        <v>115.042253521126</v>
      </c>
      <c r="AR77" s="219" t="n">
        <f aca="false">AR76+(AR$122-AR$42)/80</f>
        <v>5300</v>
      </c>
      <c r="AS77" s="246" t="n">
        <f aca="false">AS76+(AS$122-AS$42)/80</f>
        <v>83.2500000000001</v>
      </c>
      <c r="AU77" s="244" t="n">
        <v>1940</v>
      </c>
      <c r="AV77" s="289" t="n">
        <f aca="false">AV76+(AV$83-AV$11)/72</f>
        <v>114.5</v>
      </c>
      <c r="AW77" s="219" t="n">
        <f aca="false">AW76+(AW$123-AW$73)/50</f>
        <v>5264</v>
      </c>
      <c r="AX77" s="246" t="n">
        <f aca="false">AX76+(AX$123-AX$73)/50</f>
        <v>83.76</v>
      </c>
    </row>
    <row r="78" customFormat="false" ht="12.75" hidden="false" customHeight="false" outlineLevel="0" collapsed="false">
      <c r="B78" s="244" t="n">
        <v>1960</v>
      </c>
      <c r="C78" s="289" t="n">
        <f aca="false">C77+(C$82-C$11)/71</f>
        <v>115.633802816901</v>
      </c>
      <c r="D78" s="289" t="n">
        <f aca="false">D77+(D$122-D$72)/50</f>
        <v>4684</v>
      </c>
      <c r="E78" s="296" t="n">
        <f aca="false">E77+(E$122-E$72)/50</f>
        <v>66.76</v>
      </c>
      <c r="F78" s="250"/>
      <c r="G78" s="244" t="n">
        <v>1960</v>
      </c>
      <c r="H78" s="289" t="n">
        <f aca="false">H77+(H$82-H$11)/71</f>
        <v>115.633802816901</v>
      </c>
      <c r="I78" s="289" t="n">
        <f aca="false">I77+(I$122-I$52)/70</f>
        <v>4745.71428571428</v>
      </c>
      <c r="J78" s="296" t="n">
        <f aca="false">J77+(J$122-J$52)/70</f>
        <v>70.6285714285713</v>
      </c>
      <c r="L78" s="244" t="n">
        <v>1960</v>
      </c>
      <c r="M78" s="289" t="n">
        <f aca="false">M77+(M$83-M$11)/72</f>
        <v>115.083333333333</v>
      </c>
      <c r="N78" s="289" t="n">
        <f aca="false">N77+(N$82-N$32)/50</f>
        <v>4820</v>
      </c>
      <c r="O78" s="296" t="n">
        <f aca="false">O77+(O$82-O$32)/50</f>
        <v>74.1599999999997</v>
      </c>
      <c r="Q78" s="244" t="n">
        <v>1960</v>
      </c>
      <c r="R78" s="219" t="n">
        <f aca="false">R77+(R$82-R$11)/71</f>
        <v>115.633802816901</v>
      </c>
      <c r="S78" s="289" t="n">
        <f aca="false">S77+(S$122-S$62)/60</f>
        <v>4666.66666666667</v>
      </c>
      <c r="T78" s="296" t="n">
        <f aca="false">T77+(T$122-T$62)/60</f>
        <v>74.4666666666667</v>
      </c>
      <c r="V78" s="244" t="n">
        <v>1960</v>
      </c>
      <c r="W78" s="219" t="n">
        <f aca="false">W77+($W$82-W$11)/71</f>
        <v>115.633802816901</v>
      </c>
      <c r="X78" s="219" t="n">
        <f aca="false">X77+(X$92-X$32)/60</f>
        <v>4696.66666666667</v>
      </c>
      <c r="Y78" s="246" t="n">
        <f aca="false">Y77+(Y$92-Y$32)/60</f>
        <v>78.4666666666668</v>
      </c>
      <c r="AA78" s="244" t="n">
        <v>1960</v>
      </c>
      <c r="AB78" s="219" t="n">
        <f aca="false">AB77+($AB$82-$AB$11)/71</f>
        <v>115.633802816901</v>
      </c>
      <c r="AC78" s="219" t="n">
        <f aca="false">AC77+(AC$112-AC$62)/50</f>
        <v>5388</v>
      </c>
      <c r="AD78" s="246" t="n">
        <f aca="false">AD77+(AD$112-AD$62)/50</f>
        <v>74.3599999999999</v>
      </c>
      <c r="AF78" s="244" t="n">
        <v>1960</v>
      </c>
      <c r="AG78" s="219" t="n">
        <f aca="false">AG77+($AG$82-$AG$11)/71</f>
        <v>115.633802816901</v>
      </c>
      <c r="AH78" s="219" t="n">
        <f aca="false">AH77+(AH$117-AH$42)/75</f>
        <v>5420</v>
      </c>
      <c r="AI78" s="246" t="n">
        <f aca="false">AI77+(AI$117-AI$42)/75</f>
        <v>77.5599999999998</v>
      </c>
      <c r="AK78" s="244" t="n">
        <v>1950</v>
      </c>
      <c r="AL78" s="219" t="n">
        <f aca="false">AL77+(AL$83-AL$11)/72</f>
        <v>115.083333333333</v>
      </c>
      <c r="AM78" s="219" t="n">
        <f aca="false">AM77+(AM$118-AM$73)/45</f>
        <v>5377.77777777778</v>
      </c>
      <c r="AN78" s="246" t="n">
        <f aca="false">AN77+(AN$118-AN$73)/45</f>
        <v>78.7777777777777</v>
      </c>
      <c r="AP78" s="244" t="n">
        <v>1960</v>
      </c>
      <c r="AQ78" s="219" t="n">
        <f aca="false">AQ77+(AQ$82-AQ$11)/71</f>
        <v>115.633802816901</v>
      </c>
      <c r="AR78" s="219" t="n">
        <f aca="false">AR77+(AR$122-AR$42)/80</f>
        <v>5320</v>
      </c>
      <c r="AS78" s="246" t="n">
        <f aca="false">AS77+(AS$122-AS$42)/80</f>
        <v>83.2000000000001</v>
      </c>
      <c r="AU78" s="244" t="n">
        <v>1950</v>
      </c>
      <c r="AV78" s="289" t="n">
        <f aca="false">AV77+(AV$83-AV$11)/72</f>
        <v>115.083333333333</v>
      </c>
      <c r="AW78" s="219" t="n">
        <f aca="false">AW77+(AW$123-AW$73)/50</f>
        <v>5280</v>
      </c>
      <c r="AX78" s="246" t="n">
        <f aca="false">AX77+(AX$123-AX$73)/50</f>
        <v>83.7</v>
      </c>
    </row>
    <row r="79" customFormat="false" ht="12.75" hidden="false" customHeight="false" outlineLevel="0" collapsed="false">
      <c r="B79" s="244" t="n">
        <v>1970</v>
      </c>
      <c r="C79" s="289" t="n">
        <f aca="false">C78+(C$82-C$11)/71</f>
        <v>116.225352112676</v>
      </c>
      <c r="D79" s="289" t="n">
        <f aca="false">D78+(D$122-D$72)/50</f>
        <v>4698</v>
      </c>
      <c r="E79" s="296" t="n">
        <f aca="false">E78+(E$122-E$72)/50</f>
        <v>66.72</v>
      </c>
      <c r="F79" s="250"/>
      <c r="G79" s="244" t="n">
        <v>1970</v>
      </c>
      <c r="H79" s="289" t="n">
        <f aca="false">H78+(H$82-H$11)/71</f>
        <v>116.225352112676</v>
      </c>
      <c r="I79" s="289" t="n">
        <f aca="false">I78+(I$122-I$52)/70</f>
        <v>4762.85714285714</v>
      </c>
      <c r="J79" s="296" t="n">
        <f aca="false">J78+(J$122-J$52)/70</f>
        <v>70.6142857142856</v>
      </c>
      <c r="L79" s="244" t="n">
        <v>1970</v>
      </c>
      <c r="M79" s="289" t="n">
        <f aca="false">M78+(M$83-M$11)/72</f>
        <v>115.666666666666</v>
      </c>
      <c r="N79" s="289" t="n">
        <f aca="false">N78+(N$82-N$32)/50</f>
        <v>4840</v>
      </c>
      <c r="O79" s="296" t="n">
        <f aca="false">O78+(O$82-O$32)/50</f>
        <v>74.1199999999997</v>
      </c>
      <c r="Q79" s="244" t="n">
        <v>1970</v>
      </c>
      <c r="R79" s="219" t="n">
        <f aca="false">R78+(R$82-R$11)/71</f>
        <v>116.225352112676</v>
      </c>
      <c r="S79" s="289" t="n">
        <f aca="false">S78+(S$122-S$62)/60</f>
        <v>4683.33333333334</v>
      </c>
      <c r="T79" s="296" t="n">
        <f aca="false">T78+(T$122-T$62)/60</f>
        <v>74.4333333333334</v>
      </c>
      <c r="V79" s="244" t="n">
        <v>1970</v>
      </c>
      <c r="W79" s="219" t="n">
        <f aca="false">W78+($W$82-W$11)/71</f>
        <v>116.225352112676</v>
      </c>
      <c r="X79" s="219" t="n">
        <f aca="false">X78+(X$92-X$32)/60</f>
        <v>4718.33333333334</v>
      </c>
      <c r="Y79" s="246" t="n">
        <f aca="false">Y78+(Y$92-Y$32)/60</f>
        <v>78.4333333333334</v>
      </c>
      <c r="AA79" s="244" t="n">
        <v>1970</v>
      </c>
      <c r="AB79" s="219" t="n">
        <f aca="false">AB78+($AB$82-$AB$11)/71</f>
        <v>116.225352112676</v>
      </c>
      <c r="AC79" s="219" t="n">
        <f aca="false">AC78+(AC$112-AC$62)/50</f>
        <v>5406</v>
      </c>
      <c r="AD79" s="246" t="n">
        <f aca="false">AD78+(AD$112-AD$62)/50</f>
        <v>74.3199999999999</v>
      </c>
      <c r="AF79" s="244" t="n">
        <v>1970</v>
      </c>
      <c r="AG79" s="219" t="n">
        <f aca="false">AG78+($AG$82-$AG$11)/71</f>
        <v>116.225352112676</v>
      </c>
      <c r="AH79" s="219" t="n">
        <f aca="false">AH78+(AH$117-AH$42)/75</f>
        <v>5440</v>
      </c>
      <c r="AI79" s="246" t="n">
        <f aca="false">AI78+(AI$117-AI$42)/75</f>
        <v>77.5199999999998</v>
      </c>
      <c r="AK79" s="244" t="n">
        <v>1960</v>
      </c>
      <c r="AL79" s="219" t="n">
        <f aca="false">AL78+(AL$83-AL$11)/72</f>
        <v>115.666666666666</v>
      </c>
      <c r="AM79" s="219" t="n">
        <f aca="false">AM78+(AM$118-AM$73)/45</f>
        <v>5393.33333333333</v>
      </c>
      <c r="AN79" s="246" t="n">
        <f aca="false">AN78+(AN$118-AN$73)/45</f>
        <v>78.7333333333333</v>
      </c>
      <c r="AP79" s="244" t="n">
        <v>1970</v>
      </c>
      <c r="AQ79" s="219" t="n">
        <f aca="false">AQ78+(AQ$82-AQ$11)/71</f>
        <v>116.225352112676</v>
      </c>
      <c r="AR79" s="219" t="n">
        <f aca="false">AR78+(AR$122-AR$42)/80</f>
        <v>5340</v>
      </c>
      <c r="AS79" s="246" t="n">
        <f aca="false">AS78+(AS$122-AS$42)/80</f>
        <v>83.1500000000001</v>
      </c>
      <c r="AU79" s="244" t="n">
        <v>1960</v>
      </c>
      <c r="AV79" s="289" t="n">
        <f aca="false">AV78+(AV$83-AV$11)/72</f>
        <v>115.666666666666</v>
      </c>
      <c r="AW79" s="219" t="n">
        <f aca="false">AW78+(AW$123-AW$73)/50</f>
        <v>5296</v>
      </c>
      <c r="AX79" s="246" t="n">
        <f aca="false">AX78+(AX$123-AX$73)/50</f>
        <v>83.64</v>
      </c>
    </row>
    <row r="80" customFormat="false" ht="12.75" hidden="false" customHeight="false" outlineLevel="0" collapsed="false">
      <c r="B80" s="244" t="n">
        <v>1980</v>
      </c>
      <c r="C80" s="289" t="n">
        <f aca="false">C79+(C$82-C$11)/71</f>
        <v>116.81690140845</v>
      </c>
      <c r="D80" s="289" t="n">
        <f aca="false">D79+(D$122-D$72)/50</f>
        <v>4712</v>
      </c>
      <c r="E80" s="296" t="n">
        <f aca="false">E79+(E$122-E$72)/50</f>
        <v>66.68</v>
      </c>
      <c r="F80" s="250"/>
      <c r="G80" s="244" t="n">
        <v>1980</v>
      </c>
      <c r="H80" s="289" t="n">
        <f aca="false">H79+(H$82-H$11)/71</f>
        <v>116.81690140845</v>
      </c>
      <c r="I80" s="289" t="n">
        <f aca="false">I79+(I$122-I$52)/70</f>
        <v>4779.99999999999</v>
      </c>
      <c r="J80" s="296" t="n">
        <f aca="false">J79+(J$122-J$52)/70</f>
        <v>70.5999999999999</v>
      </c>
      <c r="L80" s="244" t="n">
        <v>1980</v>
      </c>
      <c r="M80" s="289" t="n">
        <f aca="false">M79+(M$83-M$11)/72</f>
        <v>116.25</v>
      </c>
      <c r="N80" s="289" t="n">
        <f aca="false">N79+(N$82-N$32)/50</f>
        <v>4860</v>
      </c>
      <c r="O80" s="296" t="n">
        <f aca="false">O79+(O$82-O$32)/50</f>
        <v>74.0799999999997</v>
      </c>
      <c r="Q80" s="244" t="n">
        <v>1980</v>
      </c>
      <c r="R80" s="219" t="n">
        <f aca="false">R79+(R$82-R$11)/71</f>
        <v>116.81690140845</v>
      </c>
      <c r="S80" s="289" t="n">
        <f aca="false">S79+(S$122-S$62)/60</f>
        <v>4700.00000000001</v>
      </c>
      <c r="T80" s="296" t="n">
        <f aca="false">T79+(T$122-T$62)/60</f>
        <v>74.4</v>
      </c>
      <c r="V80" s="244" t="n">
        <v>1980</v>
      </c>
      <c r="W80" s="219" t="n">
        <f aca="false">W79+($W$82-W$11)/71</f>
        <v>116.81690140845</v>
      </c>
      <c r="X80" s="219" t="n">
        <f aca="false">X79+(X$92-X$32)/60</f>
        <v>4740.00000000001</v>
      </c>
      <c r="Y80" s="246" t="n">
        <f aca="false">Y79+(Y$92-Y$32)/60</f>
        <v>78.4000000000001</v>
      </c>
      <c r="AA80" s="244" t="n">
        <v>1980</v>
      </c>
      <c r="AB80" s="219" t="n">
        <f aca="false">AB79+($AB$82-$AB$11)/71</f>
        <v>116.81690140845</v>
      </c>
      <c r="AC80" s="219" t="n">
        <f aca="false">AC79+(AC$112-AC$62)/50</f>
        <v>5424</v>
      </c>
      <c r="AD80" s="246" t="n">
        <f aca="false">AD79+(AD$112-AD$62)/50</f>
        <v>74.2799999999999</v>
      </c>
      <c r="AF80" s="244" t="n">
        <v>1980</v>
      </c>
      <c r="AG80" s="219" t="n">
        <f aca="false">AG79+($AG$82-$AG$11)/71</f>
        <v>116.81690140845</v>
      </c>
      <c r="AH80" s="219" t="n">
        <f aca="false">AH79+(AH$117-AH$42)/75</f>
        <v>5460</v>
      </c>
      <c r="AI80" s="246" t="n">
        <f aca="false">AI79+(AI$117-AI$42)/75</f>
        <v>77.4799999999998</v>
      </c>
      <c r="AK80" s="244" t="n">
        <v>1970</v>
      </c>
      <c r="AL80" s="219" t="n">
        <f aca="false">AL79+(AL$83-AL$11)/72</f>
        <v>116.25</v>
      </c>
      <c r="AM80" s="219" t="n">
        <f aca="false">AM79+(AM$118-AM$73)/45</f>
        <v>5408.88888888889</v>
      </c>
      <c r="AN80" s="246" t="n">
        <f aca="false">AN79+(AN$118-AN$73)/45</f>
        <v>78.6888888888888</v>
      </c>
      <c r="AP80" s="244" t="n">
        <v>1980</v>
      </c>
      <c r="AQ80" s="219" t="n">
        <f aca="false">AQ79+(AQ$82-AQ$11)/71</f>
        <v>116.81690140845</v>
      </c>
      <c r="AR80" s="219" t="n">
        <f aca="false">AR79+(AR$122-AR$42)/80</f>
        <v>5360</v>
      </c>
      <c r="AS80" s="246" t="n">
        <f aca="false">AS79+(AS$122-AS$42)/80</f>
        <v>83.1000000000001</v>
      </c>
      <c r="AU80" s="244" t="n">
        <v>1970</v>
      </c>
      <c r="AV80" s="289" t="n">
        <f aca="false">AV79+(AV$83-AV$11)/72</f>
        <v>116.25</v>
      </c>
      <c r="AW80" s="219" t="n">
        <f aca="false">AW79+(AW$123-AW$73)/50</f>
        <v>5312</v>
      </c>
      <c r="AX80" s="246" t="n">
        <f aca="false">AX79+(AX$123-AX$73)/50</f>
        <v>83.58</v>
      </c>
    </row>
    <row r="81" customFormat="false" ht="12.75" hidden="false" customHeight="false" outlineLevel="0" collapsed="false">
      <c r="B81" s="244" t="n">
        <v>1990</v>
      </c>
      <c r="C81" s="289" t="n">
        <f aca="false">C80+(C$82-C$11)/71</f>
        <v>117.408450704225</v>
      </c>
      <c r="D81" s="289" t="n">
        <f aca="false">D80+(D$122-D$72)/50</f>
        <v>4726</v>
      </c>
      <c r="E81" s="296" t="n">
        <f aca="false">E80+(E$122-E$72)/50</f>
        <v>66.6399999999999</v>
      </c>
      <c r="F81" s="250"/>
      <c r="G81" s="244" t="n">
        <v>1990</v>
      </c>
      <c r="H81" s="289" t="n">
        <f aca="false">H80+(H$82-H$11)/71</f>
        <v>117.408450704225</v>
      </c>
      <c r="I81" s="289" t="n">
        <f aca="false">I80+(I$122-I$52)/70</f>
        <v>4797.14285714285</v>
      </c>
      <c r="J81" s="296" t="n">
        <f aca="false">J80+(J$122-J$52)/70</f>
        <v>70.5857142857141</v>
      </c>
      <c r="L81" s="244" t="n">
        <v>1990</v>
      </c>
      <c r="M81" s="289" t="n">
        <f aca="false">M80+(M$83-M$11)/72</f>
        <v>116.833333333333</v>
      </c>
      <c r="N81" s="289" t="n">
        <f aca="false">N80+(N$82-N$32)/50</f>
        <v>4880</v>
      </c>
      <c r="O81" s="296" t="n">
        <f aca="false">O80+(O$82-O$32)/50</f>
        <v>74.0399999999997</v>
      </c>
      <c r="Q81" s="244" t="n">
        <v>1990</v>
      </c>
      <c r="R81" s="219" t="n">
        <f aca="false">R80+(R$82-R$11)/71</f>
        <v>117.408450704225</v>
      </c>
      <c r="S81" s="289" t="n">
        <f aca="false">S80+(S$122-S$62)/60</f>
        <v>4716.66666666667</v>
      </c>
      <c r="T81" s="296" t="n">
        <f aca="false">T80+(T$122-T$62)/60</f>
        <v>74.3666666666667</v>
      </c>
      <c r="V81" s="244" t="n">
        <v>1990</v>
      </c>
      <c r="W81" s="219" t="n">
        <f aca="false">W80+($W$82-W$11)/71</f>
        <v>117.408450704225</v>
      </c>
      <c r="X81" s="219" t="n">
        <f aca="false">X80+(X$92-X$32)/60</f>
        <v>4761.66666666667</v>
      </c>
      <c r="Y81" s="246" t="n">
        <f aca="false">Y80+(Y$92-Y$32)/60</f>
        <v>78.3666666666668</v>
      </c>
      <c r="AA81" s="244" t="n">
        <v>1990</v>
      </c>
      <c r="AB81" s="219" t="n">
        <f aca="false">AB80+($AB$82-$AB$11)/71</f>
        <v>117.408450704225</v>
      </c>
      <c r="AC81" s="219" t="n">
        <f aca="false">AC80+(AC$112-AC$62)/50</f>
        <v>5442</v>
      </c>
      <c r="AD81" s="246" t="n">
        <f aca="false">AD80+(AD$112-AD$62)/50</f>
        <v>74.2399999999999</v>
      </c>
      <c r="AF81" s="244" t="n">
        <v>1990</v>
      </c>
      <c r="AG81" s="219" t="n">
        <f aca="false">AG80+($AG$82-$AG$11)/71</f>
        <v>117.408450704225</v>
      </c>
      <c r="AH81" s="219" t="n">
        <f aca="false">AH80+(AH$117-AH$42)/75</f>
        <v>5480</v>
      </c>
      <c r="AI81" s="246" t="n">
        <f aca="false">AI80+(AI$117-AI$42)/75</f>
        <v>77.4399999999998</v>
      </c>
      <c r="AK81" s="244" t="n">
        <v>1980</v>
      </c>
      <c r="AL81" s="219" t="n">
        <f aca="false">AL80+(AL$83-AL$11)/72</f>
        <v>116.833333333333</v>
      </c>
      <c r="AM81" s="219" t="n">
        <f aca="false">AM80+(AM$118-AM$73)/45</f>
        <v>5424.44444444445</v>
      </c>
      <c r="AN81" s="246" t="n">
        <f aca="false">AN80+(AN$118-AN$73)/45</f>
        <v>78.6444444444444</v>
      </c>
      <c r="AP81" s="244" t="n">
        <v>1990</v>
      </c>
      <c r="AQ81" s="219" t="n">
        <f aca="false">AQ80+(AQ$82-AQ$11)/71</f>
        <v>117.408450704225</v>
      </c>
      <c r="AR81" s="219" t="n">
        <f aca="false">AR80+(AR$122-AR$42)/80</f>
        <v>5380</v>
      </c>
      <c r="AS81" s="246" t="n">
        <f aca="false">AS80+(AS$122-AS$42)/80</f>
        <v>83.0500000000001</v>
      </c>
      <c r="AU81" s="244" t="n">
        <v>1980</v>
      </c>
      <c r="AV81" s="289" t="n">
        <f aca="false">AV80+(AV$83-AV$11)/72</f>
        <v>116.833333333333</v>
      </c>
      <c r="AW81" s="219" t="n">
        <f aca="false">AW80+(AW$123-AW$73)/50</f>
        <v>5328</v>
      </c>
      <c r="AX81" s="246" t="n">
        <f aca="false">AX80+(AX$123-AX$73)/50</f>
        <v>83.52</v>
      </c>
    </row>
    <row r="82" customFormat="false" ht="12.75" hidden="false" customHeight="false" outlineLevel="0" collapsed="false">
      <c r="B82" s="244" t="n">
        <v>2000</v>
      </c>
      <c r="C82" s="219" t="n">
        <v>118</v>
      </c>
      <c r="D82" s="289" t="n">
        <f aca="false">D81+(D$122-D$72)/50</f>
        <v>4740</v>
      </c>
      <c r="E82" s="296" t="n">
        <f aca="false">E81+(E$122-E$72)/50</f>
        <v>66.5999999999999</v>
      </c>
      <c r="F82" s="250"/>
      <c r="G82" s="244" t="n">
        <v>2000</v>
      </c>
      <c r="H82" s="219" t="n">
        <v>118</v>
      </c>
      <c r="I82" s="289" t="n">
        <f aca="false">I81+(I$122-I$52)/70</f>
        <v>4814.28571428571</v>
      </c>
      <c r="J82" s="296" t="n">
        <f aca="false">J81+(J$122-J$52)/70</f>
        <v>70.5714285714284</v>
      </c>
      <c r="L82" s="290" t="n">
        <v>1999</v>
      </c>
      <c r="M82" s="294" t="n">
        <f aca="false">M81+(M$83-M$11)/72</f>
        <v>117.416666666666</v>
      </c>
      <c r="N82" s="292" t="n">
        <v>4900</v>
      </c>
      <c r="O82" s="293" t="n">
        <v>74</v>
      </c>
      <c r="Q82" s="244" t="n">
        <v>2000</v>
      </c>
      <c r="R82" s="219" t="n">
        <v>118</v>
      </c>
      <c r="S82" s="289" t="n">
        <f aca="false">S81+(S$122-S$62)/60</f>
        <v>4733.33333333334</v>
      </c>
      <c r="T82" s="296" t="n">
        <f aca="false">T81+(T$122-T$62)/60</f>
        <v>74.3333333333334</v>
      </c>
      <c r="V82" s="244" t="n">
        <v>2000</v>
      </c>
      <c r="W82" s="219" t="n">
        <v>118</v>
      </c>
      <c r="X82" s="219" t="n">
        <f aca="false">X81+(X$92-X$32)/60</f>
        <v>4783.33333333334</v>
      </c>
      <c r="Y82" s="246" t="n">
        <f aca="false">Y81+(Y$92-Y$32)/60</f>
        <v>78.3333333333334</v>
      </c>
      <c r="AA82" s="244" t="n">
        <v>2000</v>
      </c>
      <c r="AB82" s="219" t="n">
        <v>118</v>
      </c>
      <c r="AC82" s="219" t="n">
        <f aca="false">AC81+(AC$112-AC$62)/50</f>
        <v>5460</v>
      </c>
      <c r="AD82" s="246" t="n">
        <f aca="false">AD81+(AD$112-AD$62)/50</f>
        <v>74.1999999999999</v>
      </c>
      <c r="AF82" s="244" t="n">
        <v>2000</v>
      </c>
      <c r="AG82" s="219" t="n">
        <v>118</v>
      </c>
      <c r="AH82" s="219" t="n">
        <f aca="false">AH81+(AH$117-AH$42)/75</f>
        <v>5500</v>
      </c>
      <c r="AI82" s="246" t="n">
        <f aca="false">AI81+(AI$117-AI$42)/75</f>
        <v>77.3999999999998</v>
      </c>
      <c r="AK82" s="244" t="n">
        <v>1990</v>
      </c>
      <c r="AL82" s="219" t="n">
        <f aca="false">AL81+(AL$83-AL$11)/72</f>
        <v>117.416666666666</v>
      </c>
      <c r="AM82" s="219" t="n">
        <f aca="false">AM81+(AM$118-AM$73)/45</f>
        <v>5440</v>
      </c>
      <c r="AN82" s="246" t="n">
        <f aca="false">AN81+(AN$118-AN$73)/45</f>
        <v>78.5999999999999</v>
      </c>
      <c r="AP82" s="244" t="n">
        <v>2000</v>
      </c>
      <c r="AQ82" s="219" t="n">
        <v>118</v>
      </c>
      <c r="AR82" s="219" t="n">
        <f aca="false">AR81+(AR$122-AR$42)/80</f>
        <v>5400</v>
      </c>
      <c r="AS82" s="246" t="n">
        <f aca="false">AS81+(AS$122-AS$42)/80</f>
        <v>83.0000000000001</v>
      </c>
      <c r="AU82" s="244" t="n">
        <v>1990</v>
      </c>
      <c r="AV82" s="289" t="n">
        <f aca="false">AV81+(AV$83-AV$11)/72</f>
        <v>117.416666666666</v>
      </c>
      <c r="AW82" s="219" t="n">
        <f aca="false">AW81+(AW$123-AW$73)/50</f>
        <v>5344</v>
      </c>
      <c r="AX82" s="246" t="n">
        <f aca="false">AX81+(AX$123-AX$73)/50</f>
        <v>83.46</v>
      </c>
    </row>
    <row r="83" customFormat="false" ht="12.75" hidden="false" customHeight="false" outlineLevel="0" collapsed="false">
      <c r="B83" s="244" t="n">
        <v>2010</v>
      </c>
      <c r="C83" s="245"/>
      <c r="D83" s="289" t="n">
        <f aca="false">D82+(D$122-D$72)/50</f>
        <v>4754</v>
      </c>
      <c r="E83" s="296" t="n">
        <f aca="false">E82+(E$122-E$72)/50</f>
        <v>66.5599999999999</v>
      </c>
      <c r="F83" s="250"/>
      <c r="G83" s="244" t="n">
        <v>2010</v>
      </c>
      <c r="H83" s="219"/>
      <c r="I83" s="289" t="n">
        <f aca="false">I82+(I$122-I$52)/70</f>
        <v>4831.42857142856</v>
      </c>
      <c r="J83" s="296" t="n">
        <f aca="false">J82+(J$122-J$52)/70</f>
        <v>70.5571428571427</v>
      </c>
      <c r="L83" s="290" t="n">
        <v>2000</v>
      </c>
      <c r="M83" s="299" t="n">
        <v>118</v>
      </c>
      <c r="N83" s="292" t="n">
        <v>4700</v>
      </c>
      <c r="O83" s="293" t="n">
        <v>71</v>
      </c>
      <c r="Q83" s="244" t="n">
        <v>2010</v>
      </c>
      <c r="R83" s="219"/>
      <c r="S83" s="289" t="n">
        <f aca="false">S82+(S$122-S$62)/60</f>
        <v>4750.00000000001</v>
      </c>
      <c r="T83" s="296" t="n">
        <f aca="false">T82+(T$122-T$62)/60</f>
        <v>74.3</v>
      </c>
      <c r="V83" s="244" t="n">
        <v>2010</v>
      </c>
      <c r="W83" s="219"/>
      <c r="X83" s="219" t="n">
        <f aca="false">X82+(X$92-X$32)/60</f>
        <v>4805.00000000001</v>
      </c>
      <c r="Y83" s="246" t="n">
        <f aca="false">Y82+(Y$92-Y$32)/60</f>
        <v>78.3000000000001</v>
      </c>
      <c r="AA83" s="244" t="n">
        <v>2010</v>
      </c>
      <c r="AB83" s="219"/>
      <c r="AC83" s="219" t="n">
        <f aca="false">AC82+(AC$112-AC$62)/50</f>
        <v>5478</v>
      </c>
      <c r="AD83" s="246" t="n">
        <f aca="false">AD82+(AD$112-AD$62)/50</f>
        <v>74.1599999999999</v>
      </c>
      <c r="AF83" s="244" t="n">
        <v>2010</v>
      </c>
      <c r="AG83" s="219"/>
      <c r="AH83" s="219" t="n">
        <f aca="false">AH82+(AH$117-AH$42)/75</f>
        <v>5520</v>
      </c>
      <c r="AI83" s="246" t="n">
        <f aca="false">AI82+(AI$117-AI$42)/75</f>
        <v>77.3599999999997</v>
      </c>
      <c r="AK83" s="244" t="n">
        <v>2000</v>
      </c>
      <c r="AL83" s="245" t="n">
        <v>118</v>
      </c>
      <c r="AM83" s="219" t="n">
        <f aca="false">AM82+(AM$118-AM$73)/45</f>
        <v>5455.55555555556</v>
      </c>
      <c r="AN83" s="246" t="n">
        <f aca="false">AN82+(AN$118-AN$73)/45</f>
        <v>78.5555555555555</v>
      </c>
      <c r="AP83" s="244" t="n">
        <v>2010</v>
      </c>
      <c r="AQ83" s="219"/>
      <c r="AR83" s="219" t="n">
        <f aca="false">AR82+(AR$122-AR$42)/80</f>
        <v>5420</v>
      </c>
      <c r="AS83" s="246" t="n">
        <f aca="false">AS82+(AS$122-AS$42)/80</f>
        <v>82.9500000000001</v>
      </c>
      <c r="AU83" s="244" t="n">
        <v>2000</v>
      </c>
      <c r="AV83" s="245" t="n">
        <v>118</v>
      </c>
      <c r="AW83" s="219" t="n">
        <f aca="false">AW82+(AW$123-AW$73)/50</f>
        <v>5360</v>
      </c>
      <c r="AX83" s="246" t="n">
        <f aca="false">AX82+(AX$123-AX$73)/50</f>
        <v>83.4</v>
      </c>
    </row>
    <row r="84" customFormat="false" ht="12.75" hidden="false" customHeight="false" outlineLevel="0" collapsed="false">
      <c r="B84" s="244" t="n">
        <v>2020</v>
      </c>
      <c r="C84" s="245"/>
      <c r="D84" s="289" t="n">
        <f aca="false">D83+(D$122-D$72)/50</f>
        <v>4768</v>
      </c>
      <c r="E84" s="296" t="n">
        <f aca="false">E83+(E$122-E$72)/50</f>
        <v>66.5199999999999</v>
      </c>
      <c r="F84" s="250"/>
      <c r="G84" s="244" t="n">
        <v>2020</v>
      </c>
      <c r="H84" s="219"/>
      <c r="I84" s="289" t="n">
        <f aca="false">I83+(I$122-I$52)/70</f>
        <v>4848.57142857142</v>
      </c>
      <c r="J84" s="296" t="n">
        <f aca="false">J83+(J$122-J$52)/70</f>
        <v>70.542857142857</v>
      </c>
      <c r="L84" s="244" t="n">
        <v>2010</v>
      </c>
      <c r="M84" s="245"/>
      <c r="N84" s="289" t="n">
        <f aca="false">N83+(N$123-N$83)/40</f>
        <v>4715</v>
      </c>
      <c r="O84" s="296" t="n">
        <f aca="false">O83+(O$123-O$83)/40</f>
        <v>70.95</v>
      </c>
      <c r="Q84" s="244" t="n">
        <v>2020</v>
      </c>
      <c r="R84" s="219"/>
      <c r="S84" s="289" t="n">
        <f aca="false">S83+(S$122-S$62)/60</f>
        <v>4766.66666666667</v>
      </c>
      <c r="T84" s="296" t="n">
        <f aca="false">T83+(T$122-T$62)/60</f>
        <v>74.2666666666667</v>
      </c>
      <c r="V84" s="244" t="n">
        <v>2020</v>
      </c>
      <c r="W84" s="219"/>
      <c r="X84" s="219" t="n">
        <f aca="false">X83+(X$92-X$32)/60</f>
        <v>4826.66666666667</v>
      </c>
      <c r="Y84" s="246" t="n">
        <f aca="false">Y83+(Y$92-Y$32)/60</f>
        <v>78.2666666666668</v>
      </c>
      <c r="AA84" s="244" t="n">
        <v>2020</v>
      </c>
      <c r="AB84" s="219"/>
      <c r="AC84" s="219" t="n">
        <f aca="false">AC83+(AC$112-AC$62)/50</f>
        <v>5496</v>
      </c>
      <c r="AD84" s="246" t="n">
        <f aca="false">AD83+(AD$112-AD$62)/50</f>
        <v>74.1199999999999</v>
      </c>
      <c r="AF84" s="244" t="n">
        <v>2020</v>
      </c>
      <c r="AG84" s="219"/>
      <c r="AH84" s="219" t="n">
        <f aca="false">AH83+(AH$117-AH$42)/75</f>
        <v>5540</v>
      </c>
      <c r="AI84" s="246" t="n">
        <f aca="false">AI83+(AI$117-AI$42)/75</f>
        <v>77.3199999999997</v>
      </c>
      <c r="AK84" s="244" t="n">
        <v>2010</v>
      </c>
      <c r="AL84" s="245"/>
      <c r="AM84" s="219" t="n">
        <f aca="false">AM83+(AM$118-AM$73)/45</f>
        <v>5471.11111111111</v>
      </c>
      <c r="AN84" s="246" t="n">
        <f aca="false">AN83+(AN$118-AN$73)/45</f>
        <v>78.511111111111</v>
      </c>
      <c r="AP84" s="244" t="n">
        <v>2020</v>
      </c>
      <c r="AQ84" s="219"/>
      <c r="AR84" s="219" t="n">
        <f aca="false">AR83+(AR$122-AR$42)/80</f>
        <v>5440</v>
      </c>
      <c r="AS84" s="246" t="n">
        <f aca="false">AS83+(AS$122-AS$42)/80</f>
        <v>82.9000000000001</v>
      </c>
      <c r="AU84" s="244" t="n">
        <v>2010</v>
      </c>
      <c r="AV84" s="245"/>
      <c r="AW84" s="219" t="n">
        <f aca="false">AW83+(AW$123-AW$73)/50</f>
        <v>5376</v>
      </c>
      <c r="AX84" s="246" t="n">
        <f aca="false">AX83+(AX$123-AX$73)/50</f>
        <v>83.34</v>
      </c>
    </row>
    <row r="85" customFormat="false" ht="12.75" hidden="false" customHeight="false" outlineLevel="0" collapsed="false">
      <c r="B85" s="244" t="n">
        <v>2030</v>
      </c>
      <c r="C85" s="245"/>
      <c r="D85" s="289" t="n">
        <f aca="false">D84+(D$122-D$72)/50</f>
        <v>4782</v>
      </c>
      <c r="E85" s="296" t="n">
        <f aca="false">E84+(E$122-E$72)/50</f>
        <v>66.4799999999999</v>
      </c>
      <c r="F85" s="250"/>
      <c r="G85" s="244" t="n">
        <v>2030</v>
      </c>
      <c r="H85" s="219"/>
      <c r="I85" s="289" t="n">
        <f aca="false">I84+(I$122-I$52)/70</f>
        <v>4865.71428571428</v>
      </c>
      <c r="J85" s="296" t="n">
        <f aca="false">J84+(J$122-J$52)/70</f>
        <v>70.5285714285713</v>
      </c>
      <c r="L85" s="244" t="n">
        <v>2020</v>
      </c>
      <c r="M85" s="245"/>
      <c r="N85" s="289" t="n">
        <f aca="false">N84+(N$123-N$83)/40</f>
        <v>4730</v>
      </c>
      <c r="O85" s="296" t="n">
        <f aca="false">O84+(O$123-O$83)/40</f>
        <v>70.9</v>
      </c>
      <c r="Q85" s="244" t="n">
        <v>2030</v>
      </c>
      <c r="R85" s="219"/>
      <c r="S85" s="289" t="n">
        <f aca="false">S84+(S$122-S$62)/60</f>
        <v>4783.33333333334</v>
      </c>
      <c r="T85" s="296" t="n">
        <f aca="false">T84+(T$122-T$62)/60</f>
        <v>74.2333333333334</v>
      </c>
      <c r="V85" s="244" t="n">
        <v>2030</v>
      </c>
      <c r="W85" s="219"/>
      <c r="X85" s="219" t="n">
        <f aca="false">X84+(X$92-X$32)/60</f>
        <v>4848.33333333334</v>
      </c>
      <c r="Y85" s="246" t="n">
        <f aca="false">Y84+(Y$92-Y$32)/60</f>
        <v>78.2333333333334</v>
      </c>
      <c r="AA85" s="244" t="n">
        <v>2030</v>
      </c>
      <c r="AB85" s="219"/>
      <c r="AC85" s="219" t="n">
        <f aca="false">AC84+(AC$112-AC$62)/50</f>
        <v>5514</v>
      </c>
      <c r="AD85" s="246" t="n">
        <f aca="false">AD84+(AD$112-AD$62)/50</f>
        <v>74.0799999999999</v>
      </c>
      <c r="AF85" s="244" t="n">
        <v>2030</v>
      </c>
      <c r="AG85" s="219"/>
      <c r="AH85" s="219" t="n">
        <f aca="false">AH84+(AH$117-AH$42)/75</f>
        <v>5560</v>
      </c>
      <c r="AI85" s="246" t="n">
        <f aca="false">AI84+(AI$117-AI$42)/75</f>
        <v>77.2799999999997</v>
      </c>
      <c r="AK85" s="244" t="n">
        <v>2020</v>
      </c>
      <c r="AL85" s="245"/>
      <c r="AM85" s="219" t="n">
        <f aca="false">AM84+(AM$118-AM$73)/45</f>
        <v>5486.66666666667</v>
      </c>
      <c r="AN85" s="246" t="n">
        <f aca="false">AN84+(AN$118-AN$73)/45</f>
        <v>78.4666666666666</v>
      </c>
      <c r="AP85" s="244" t="n">
        <v>2030</v>
      </c>
      <c r="AQ85" s="219"/>
      <c r="AR85" s="219" t="n">
        <f aca="false">AR84+(AR$122-AR$42)/80</f>
        <v>5460</v>
      </c>
      <c r="AS85" s="246" t="n">
        <f aca="false">AS84+(AS$122-AS$42)/80</f>
        <v>82.8500000000001</v>
      </c>
      <c r="AU85" s="244" t="n">
        <v>2020</v>
      </c>
      <c r="AV85" s="245"/>
      <c r="AW85" s="219" t="n">
        <f aca="false">AW84+(AW$123-AW$73)/50</f>
        <v>5392</v>
      </c>
      <c r="AX85" s="246" t="n">
        <f aca="false">AX84+(AX$123-AX$73)/50</f>
        <v>83.28</v>
      </c>
    </row>
    <row r="86" customFormat="false" ht="12.75" hidden="false" customHeight="false" outlineLevel="0" collapsed="false">
      <c r="B86" s="244" t="n">
        <v>2040</v>
      </c>
      <c r="C86" s="245"/>
      <c r="D86" s="289" t="n">
        <f aca="false">D85+(D$122-D$72)/50</f>
        <v>4796</v>
      </c>
      <c r="E86" s="296" t="n">
        <f aca="false">E85+(E$122-E$72)/50</f>
        <v>66.4399999999999</v>
      </c>
      <c r="F86" s="250"/>
      <c r="G86" s="244" t="n">
        <v>2040</v>
      </c>
      <c r="H86" s="219"/>
      <c r="I86" s="289" t="n">
        <f aca="false">I85+(I$122-I$52)/70</f>
        <v>4882.85714285713</v>
      </c>
      <c r="J86" s="296" t="n">
        <f aca="false">J85+(J$122-J$52)/70</f>
        <v>70.5142857142855</v>
      </c>
      <c r="L86" s="244" t="n">
        <v>2030</v>
      </c>
      <c r="M86" s="245"/>
      <c r="N86" s="289" t="n">
        <f aca="false">N85+(N$123-N$83)/40</f>
        <v>4745</v>
      </c>
      <c r="O86" s="296" t="n">
        <f aca="false">O85+(O$123-O$83)/40</f>
        <v>70.85</v>
      </c>
      <c r="Q86" s="244" t="n">
        <v>2040</v>
      </c>
      <c r="R86" s="219"/>
      <c r="S86" s="289" t="n">
        <f aca="false">S85+(S$122-S$62)/60</f>
        <v>4800.00000000001</v>
      </c>
      <c r="T86" s="296" t="n">
        <f aca="false">T85+(T$122-T$62)/60</f>
        <v>74.2000000000001</v>
      </c>
      <c r="V86" s="244" t="n">
        <v>2040</v>
      </c>
      <c r="W86" s="219"/>
      <c r="X86" s="219" t="n">
        <f aca="false">X85+(X$92-X$32)/60</f>
        <v>4870.00000000001</v>
      </c>
      <c r="Y86" s="246" t="n">
        <f aca="false">Y85+(Y$92-Y$32)/60</f>
        <v>78.2000000000001</v>
      </c>
      <c r="AA86" s="244" t="n">
        <v>2040</v>
      </c>
      <c r="AB86" s="219"/>
      <c r="AC86" s="219" t="n">
        <f aca="false">AC85+(AC$112-AC$62)/50</f>
        <v>5532</v>
      </c>
      <c r="AD86" s="246" t="n">
        <f aca="false">AD85+(AD$112-AD$62)/50</f>
        <v>74.0399999999999</v>
      </c>
      <c r="AF86" s="244" t="n">
        <v>2040</v>
      </c>
      <c r="AG86" s="219"/>
      <c r="AH86" s="219" t="n">
        <f aca="false">AH85+(AH$117-AH$42)/75</f>
        <v>5580</v>
      </c>
      <c r="AI86" s="246" t="n">
        <f aca="false">AI85+(AI$117-AI$42)/75</f>
        <v>77.2399999999997</v>
      </c>
      <c r="AK86" s="244" t="n">
        <v>2030</v>
      </c>
      <c r="AL86" s="245"/>
      <c r="AM86" s="219" t="n">
        <f aca="false">AM85+(AM$118-AM$73)/45</f>
        <v>5502.22222222222</v>
      </c>
      <c r="AN86" s="246" t="n">
        <f aca="false">AN85+(AN$118-AN$73)/45</f>
        <v>78.4222222222221</v>
      </c>
      <c r="AP86" s="244" t="n">
        <v>2040</v>
      </c>
      <c r="AQ86" s="219"/>
      <c r="AR86" s="219" t="n">
        <f aca="false">AR85+(AR$122-AR$42)/80</f>
        <v>5480</v>
      </c>
      <c r="AS86" s="246" t="n">
        <f aca="false">AS85+(AS$122-AS$42)/80</f>
        <v>82.8000000000001</v>
      </c>
      <c r="AU86" s="244" t="n">
        <v>2030</v>
      </c>
      <c r="AV86" s="245"/>
      <c r="AW86" s="219" t="n">
        <f aca="false">AW85+(AW$123-AW$73)/50</f>
        <v>5408</v>
      </c>
      <c r="AX86" s="246" t="n">
        <f aca="false">AX85+(AX$123-AX$73)/50</f>
        <v>83.22</v>
      </c>
    </row>
    <row r="87" customFormat="false" ht="12.75" hidden="false" customHeight="false" outlineLevel="0" collapsed="false">
      <c r="B87" s="244" t="n">
        <v>2050</v>
      </c>
      <c r="C87" s="245"/>
      <c r="D87" s="289" t="n">
        <f aca="false">D86+(D$122-D$72)/50</f>
        <v>4810</v>
      </c>
      <c r="E87" s="296" t="n">
        <f aca="false">E86+(E$122-E$72)/50</f>
        <v>66.3999999999999</v>
      </c>
      <c r="F87" s="250"/>
      <c r="G87" s="244" t="n">
        <v>2050</v>
      </c>
      <c r="H87" s="219"/>
      <c r="I87" s="289" t="n">
        <f aca="false">I86+(I$122-I$52)/70</f>
        <v>4899.99999999999</v>
      </c>
      <c r="J87" s="296" t="n">
        <f aca="false">J86+(J$122-J$52)/70</f>
        <v>70.4999999999998</v>
      </c>
      <c r="L87" s="244" t="n">
        <v>2040</v>
      </c>
      <c r="M87" s="245"/>
      <c r="N87" s="289" t="n">
        <f aca="false">N86+(N$123-N$83)/40</f>
        <v>4760</v>
      </c>
      <c r="O87" s="296" t="n">
        <f aca="false">O86+(O$123-O$83)/40</f>
        <v>70.8</v>
      </c>
      <c r="Q87" s="244" t="n">
        <v>2050</v>
      </c>
      <c r="R87" s="219"/>
      <c r="S87" s="289" t="n">
        <f aca="false">S86+(S$122-S$62)/60</f>
        <v>4816.66666666667</v>
      </c>
      <c r="T87" s="296" t="n">
        <f aca="false">T86+(T$122-T$62)/60</f>
        <v>74.1666666666667</v>
      </c>
      <c r="V87" s="244" t="n">
        <v>2050</v>
      </c>
      <c r="W87" s="219"/>
      <c r="X87" s="219" t="n">
        <f aca="false">X86+(X$92-X$32)/60</f>
        <v>4891.66666666668</v>
      </c>
      <c r="Y87" s="246" t="n">
        <f aca="false">Y86+(Y$92-Y$32)/60</f>
        <v>78.1666666666668</v>
      </c>
      <c r="AA87" s="244" t="n">
        <v>2050</v>
      </c>
      <c r="AB87" s="219"/>
      <c r="AC87" s="219" t="n">
        <f aca="false">AC86+(AC$112-AC$62)/50</f>
        <v>5550</v>
      </c>
      <c r="AD87" s="246" t="n">
        <f aca="false">AD86+(AD$112-AD$62)/50</f>
        <v>73.9999999999998</v>
      </c>
      <c r="AF87" s="244" t="n">
        <v>2050</v>
      </c>
      <c r="AG87" s="219"/>
      <c r="AH87" s="219" t="n">
        <f aca="false">AH86+(AH$117-AH$42)/75</f>
        <v>5600</v>
      </c>
      <c r="AI87" s="246" t="n">
        <f aca="false">AI86+(AI$117-AI$42)/75</f>
        <v>77.1999999999997</v>
      </c>
      <c r="AK87" s="244" t="n">
        <v>2040</v>
      </c>
      <c r="AL87" s="245"/>
      <c r="AM87" s="219" t="n">
        <f aca="false">AM86+(AM$118-AM$73)/45</f>
        <v>5517.77777777778</v>
      </c>
      <c r="AN87" s="246" t="n">
        <f aca="false">AN86+(AN$118-AN$73)/45</f>
        <v>78.3777777777777</v>
      </c>
      <c r="AP87" s="244" t="n">
        <v>2050</v>
      </c>
      <c r="AQ87" s="219"/>
      <c r="AR87" s="219" t="n">
        <f aca="false">AR86+(AR$122-AR$42)/80</f>
        <v>5500</v>
      </c>
      <c r="AS87" s="246" t="n">
        <f aca="false">AS86+(AS$122-AS$42)/80</f>
        <v>82.7500000000001</v>
      </c>
      <c r="AU87" s="244" t="n">
        <v>2040</v>
      </c>
      <c r="AV87" s="245"/>
      <c r="AW87" s="219" t="n">
        <f aca="false">AW86+(AW$123-AW$73)/50</f>
        <v>5424</v>
      </c>
      <c r="AX87" s="246" t="n">
        <f aca="false">AX86+(AX$123-AX$73)/50</f>
        <v>83.16</v>
      </c>
    </row>
    <row r="88" customFormat="false" ht="12.75" hidden="false" customHeight="false" outlineLevel="0" collapsed="false">
      <c r="B88" s="244" t="n">
        <v>2060</v>
      </c>
      <c r="C88" s="245"/>
      <c r="D88" s="289" t="n">
        <f aca="false">D87+(D$122-D$72)/50</f>
        <v>4824</v>
      </c>
      <c r="E88" s="296" t="n">
        <f aca="false">E87+(E$122-E$72)/50</f>
        <v>66.3599999999999</v>
      </c>
      <c r="F88" s="250"/>
      <c r="G88" s="244" t="n">
        <v>2060</v>
      </c>
      <c r="H88" s="219"/>
      <c r="I88" s="289" t="n">
        <f aca="false">I87+(I$122-I$52)/70</f>
        <v>4917.14285714285</v>
      </c>
      <c r="J88" s="296" t="n">
        <f aca="false">J87+(J$122-J$52)/70</f>
        <v>70.4857142857141</v>
      </c>
      <c r="L88" s="244" t="n">
        <v>2050</v>
      </c>
      <c r="M88" s="245"/>
      <c r="N88" s="289" t="n">
        <f aca="false">N87+(N$123-N$83)/40</f>
        <v>4775</v>
      </c>
      <c r="O88" s="296" t="n">
        <f aca="false">O87+(O$123-O$83)/40</f>
        <v>70.75</v>
      </c>
      <c r="Q88" s="244" t="n">
        <v>2060</v>
      </c>
      <c r="R88" s="219"/>
      <c r="S88" s="289" t="n">
        <f aca="false">S87+(S$122-S$62)/60</f>
        <v>4833.33333333334</v>
      </c>
      <c r="T88" s="296" t="n">
        <f aca="false">T87+(T$122-T$62)/60</f>
        <v>74.1333333333334</v>
      </c>
      <c r="V88" s="244" t="n">
        <v>2060</v>
      </c>
      <c r="W88" s="219"/>
      <c r="X88" s="219" t="n">
        <f aca="false">X87+(X$92-X$32)/60</f>
        <v>4913.33333333334</v>
      </c>
      <c r="Y88" s="246" t="n">
        <f aca="false">Y87+(Y$92-Y$32)/60</f>
        <v>78.1333333333334</v>
      </c>
      <c r="AA88" s="244" t="n">
        <v>2060</v>
      </c>
      <c r="AB88" s="219"/>
      <c r="AC88" s="219" t="n">
        <f aca="false">AC87+(AC$112-AC$62)/50</f>
        <v>5568</v>
      </c>
      <c r="AD88" s="246" t="n">
        <f aca="false">AD87+(AD$112-AD$62)/50</f>
        <v>73.9599999999998</v>
      </c>
      <c r="AF88" s="244" t="n">
        <v>2060</v>
      </c>
      <c r="AG88" s="219"/>
      <c r="AH88" s="219" t="n">
        <f aca="false">AH87+(AH$117-AH$42)/75</f>
        <v>5620</v>
      </c>
      <c r="AI88" s="246" t="n">
        <f aca="false">AI87+(AI$117-AI$42)/75</f>
        <v>77.1599999999997</v>
      </c>
      <c r="AK88" s="244" t="n">
        <v>2050</v>
      </c>
      <c r="AL88" s="245"/>
      <c r="AM88" s="219" t="n">
        <f aca="false">AM87+(AM$118-AM$73)/45</f>
        <v>5533.33333333334</v>
      </c>
      <c r="AN88" s="246" t="n">
        <f aca="false">AN87+(AN$118-AN$73)/45</f>
        <v>78.3333333333332</v>
      </c>
      <c r="AP88" s="244" t="n">
        <v>2060</v>
      </c>
      <c r="AQ88" s="219"/>
      <c r="AR88" s="219" t="n">
        <f aca="false">AR87+(AR$122-AR$42)/80</f>
        <v>5520</v>
      </c>
      <c r="AS88" s="246" t="n">
        <f aca="false">AS87+(AS$122-AS$42)/80</f>
        <v>82.7000000000001</v>
      </c>
      <c r="AU88" s="244" t="n">
        <v>2050</v>
      </c>
      <c r="AV88" s="245"/>
      <c r="AW88" s="219" t="n">
        <f aca="false">AW87+(AW$123-AW$73)/50</f>
        <v>5440</v>
      </c>
      <c r="AX88" s="246" t="n">
        <f aca="false">AX87+(AX$123-AX$73)/50</f>
        <v>83.1</v>
      </c>
    </row>
    <row r="89" customFormat="false" ht="12.75" hidden="false" customHeight="false" outlineLevel="0" collapsed="false">
      <c r="B89" s="244" t="n">
        <v>2070</v>
      </c>
      <c r="C89" s="245"/>
      <c r="D89" s="289" t="n">
        <f aca="false">D88+(D$122-D$72)/50</f>
        <v>4838</v>
      </c>
      <c r="E89" s="296" t="n">
        <f aca="false">E88+(E$122-E$72)/50</f>
        <v>66.3199999999999</v>
      </c>
      <c r="F89" s="250"/>
      <c r="G89" s="244" t="n">
        <v>2070</v>
      </c>
      <c r="H89" s="219"/>
      <c r="I89" s="289" t="n">
        <f aca="false">I88+(I$122-I$52)/70</f>
        <v>4934.28571428571</v>
      </c>
      <c r="J89" s="296" t="n">
        <f aca="false">J88+(J$122-J$52)/70</f>
        <v>70.4714285714284</v>
      </c>
      <c r="L89" s="244" t="n">
        <v>2060</v>
      </c>
      <c r="M89" s="245"/>
      <c r="N89" s="289" t="n">
        <f aca="false">N88+(N$123-N$83)/40</f>
        <v>4790</v>
      </c>
      <c r="O89" s="296" t="n">
        <f aca="false">O88+(O$123-O$83)/40</f>
        <v>70.7</v>
      </c>
      <c r="Q89" s="244" t="n">
        <v>2070</v>
      </c>
      <c r="R89" s="219"/>
      <c r="S89" s="289" t="n">
        <f aca="false">S88+(S$122-S$62)/60</f>
        <v>4850.00000000001</v>
      </c>
      <c r="T89" s="296" t="n">
        <f aca="false">T88+(T$122-T$62)/60</f>
        <v>74.1000000000001</v>
      </c>
      <c r="V89" s="244" t="n">
        <v>2070</v>
      </c>
      <c r="W89" s="219"/>
      <c r="X89" s="219" t="n">
        <f aca="false">X88+(X$92-X$32)/60</f>
        <v>4935.00000000001</v>
      </c>
      <c r="Y89" s="246" t="n">
        <f aca="false">Y88+(Y$92-Y$32)/60</f>
        <v>78.1000000000001</v>
      </c>
      <c r="AA89" s="244" t="n">
        <v>2070</v>
      </c>
      <c r="AB89" s="219"/>
      <c r="AC89" s="219" t="n">
        <f aca="false">AC88+(AC$112-AC$62)/50</f>
        <v>5586</v>
      </c>
      <c r="AD89" s="246" t="n">
        <f aca="false">AD88+(AD$112-AD$62)/50</f>
        <v>73.9199999999998</v>
      </c>
      <c r="AF89" s="244" t="n">
        <v>2070</v>
      </c>
      <c r="AG89" s="219"/>
      <c r="AH89" s="219" t="n">
        <f aca="false">AH88+(AH$117-AH$42)/75</f>
        <v>5640</v>
      </c>
      <c r="AI89" s="246" t="n">
        <f aca="false">AI88+(AI$117-AI$42)/75</f>
        <v>77.1199999999997</v>
      </c>
      <c r="AK89" s="244" t="n">
        <v>2060</v>
      </c>
      <c r="AL89" s="245"/>
      <c r="AM89" s="219" t="n">
        <f aca="false">AM88+(AM$118-AM$73)/45</f>
        <v>5548.88888888889</v>
      </c>
      <c r="AN89" s="246" t="n">
        <f aca="false">AN88+(AN$118-AN$73)/45</f>
        <v>78.2888888888888</v>
      </c>
      <c r="AP89" s="244" t="n">
        <v>2070</v>
      </c>
      <c r="AQ89" s="219"/>
      <c r="AR89" s="219" t="n">
        <f aca="false">AR88+(AR$122-AR$42)/80</f>
        <v>5540</v>
      </c>
      <c r="AS89" s="246" t="n">
        <f aca="false">AS88+(AS$122-AS$42)/80</f>
        <v>82.6500000000001</v>
      </c>
      <c r="AU89" s="244" t="n">
        <v>2060</v>
      </c>
      <c r="AV89" s="245"/>
      <c r="AW89" s="219" t="n">
        <f aca="false">AW88+(AW$123-AW$73)/50</f>
        <v>5456</v>
      </c>
      <c r="AX89" s="246" t="n">
        <f aca="false">AX88+(AX$123-AX$73)/50</f>
        <v>83.04</v>
      </c>
    </row>
    <row r="90" customFormat="false" ht="12.75" hidden="false" customHeight="false" outlineLevel="0" collapsed="false">
      <c r="B90" s="244" t="n">
        <v>2080</v>
      </c>
      <c r="C90" s="245"/>
      <c r="D90" s="289" t="n">
        <f aca="false">D89+(D$122-D$72)/50</f>
        <v>4852</v>
      </c>
      <c r="E90" s="296" t="n">
        <f aca="false">E89+(E$122-E$72)/50</f>
        <v>66.2799999999999</v>
      </c>
      <c r="F90" s="250"/>
      <c r="G90" s="244" t="n">
        <v>2080</v>
      </c>
      <c r="H90" s="219"/>
      <c r="I90" s="289" t="n">
        <f aca="false">I89+(I$122-I$52)/70</f>
        <v>4951.42857142856</v>
      </c>
      <c r="J90" s="296" t="n">
        <f aca="false">J89+(J$122-J$52)/70</f>
        <v>70.4571428571427</v>
      </c>
      <c r="L90" s="244" t="n">
        <v>2070</v>
      </c>
      <c r="M90" s="245"/>
      <c r="N90" s="289" t="n">
        <f aca="false">N89+(N$123-N$83)/40</f>
        <v>4805</v>
      </c>
      <c r="O90" s="296" t="n">
        <f aca="false">O89+(O$123-O$83)/40</f>
        <v>70.65</v>
      </c>
      <c r="Q90" s="244" t="n">
        <v>2080</v>
      </c>
      <c r="R90" s="219"/>
      <c r="S90" s="289" t="n">
        <f aca="false">S89+(S$122-S$62)/60</f>
        <v>4866.66666666668</v>
      </c>
      <c r="T90" s="296" t="n">
        <f aca="false">T89+(T$122-T$62)/60</f>
        <v>74.0666666666667</v>
      </c>
      <c r="V90" s="244" t="n">
        <v>2080</v>
      </c>
      <c r="W90" s="219"/>
      <c r="X90" s="219" t="n">
        <f aca="false">X89+(X$92-X$32)/60</f>
        <v>4956.66666666668</v>
      </c>
      <c r="Y90" s="246" t="n">
        <f aca="false">Y89+(Y$92-Y$32)/60</f>
        <v>78.0666666666668</v>
      </c>
      <c r="AA90" s="244" t="n">
        <v>2080</v>
      </c>
      <c r="AB90" s="219"/>
      <c r="AC90" s="219" t="n">
        <f aca="false">AC89+(AC$112-AC$62)/50</f>
        <v>5604</v>
      </c>
      <c r="AD90" s="246" t="n">
        <f aca="false">AD89+(AD$112-AD$62)/50</f>
        <v>73.8799999999998</v>
      </c>
      <c r="AF90" s="244" t="n">
        <v>2080</v>
      </c>
      <c r="AG90" s="219"/>
      <c r="AH90" s="219" t="n">
        <f aca="false">AH89+(AH$117-AH$42)/75</f>
        <v>5660</v>
      </c>
      <c r="AI90" s="246" t="n">
        <f aca="false">AI89+(AI$117-AI$42)/75</f>
        <v>77.0799999999997</v>
      </c>
      <c r="AK90" s="244" t="n">
        <v>2070</v>
      </c>
      <c r="AL90" s="245"/>
      <c r="AM90" s="219" t="n">
        <f aca="false">AM89+(AM$118-AM$73)/45</f>
        <v>5564.44444444445</v>
      </c>
      <c r="AN90" s="246" t="n">
        <f aca="false">AN89+(AN$118-AN$73)/45</f>
        <v>78.2444444444443</v>
      </c>
      <c r="AP90" s="244" t="n">
        <v>2080</v>
      </c>
      <c r="AQ90" s="219"/>
      <c r="AR90" s="219" t="n">
        <f aca="false">AR89+(AR$122-AR$42)/80</f>
        <v>5560</v>
      </c>
      <c r="AS90" s="246" t="n">
        <f aca="false">AS89+(AS$122-AS$42)/80</f>
        <v>82.6000000000001</v>
      </c>
      <c r="AU90" s="244" t="n">
        <v>2070</v>
      </c>
      <c r="AV90" s="245"/>
      <c r="AW90" s="219" t="n">
        <f aca="false">AW89+(AW$123-AW$73)/50</f>
        <v>5472</v>
      </c>
      <c r="AX90" s="246" t="n">
        <f aca="false">AX89+(AX$123-AX$73)/50</f>
        <v>82.98</v>
      </c>
    </row>
    <row r="91" customFormat="false" ht="12.75" hidden="false" customHeight="false" outlineLevel="0" collapsed="false">
      <c r="B91" s="244" t="n">
        <v>2090</v>
      </c>
      <c r="C91" s="245"/>
      <c r="D91" s="289" t="n">
        <f aca="false">D90+(D$122-D$72)/50</f>
        <v>4866</v>
      </c>
      <c r="E91" s="296" t="n">
        <f aca="false">E90+(E$122-E$72)/50</f>
        <v>66.2399999999999</v>
      </c>
      <c r="F91" s="250"/>
      <c r="G91" s="244" t="n">
        <v>2090</v>
      </c>
      <c r="H91" s="219"/>
      <c r="I91" s="289" t="n">
        <f aca="false">I90+(I$122-I$52)/70</f>
        <v>4968.57142857142</v>
      </c>
      <c r="J91" s="296" t="n">
        <f aca="false">J90+(J$122-J$52)/70</f>
        <v>70.4428571428569</v>
      </c>
      <c r="L91" s="244" t="n">
        <v>2080</v>
      </c>
      <c r="M91" s="245"/>
      <c r="N91" s="289" t="n">
        <f aca="false">N90+(N$123-N$83)/40</f>
        <v>4820</v>
      </c>
      <c r="O91" s="296" t="n">
        <f aca="false">O90+(O$123-O$83)/40</f>
        <v>70.6</v>
      </c>
      <c r="Q91" s="244" t="n">
        <v>2090</v>
      </c>
      <c r="R91" s="219"/>
      <c r="S91" s="289" t="n">
        <f aca="false">S90+(S$122-S$62)/60</f>
        <v>4883.33333333334</v>
      </c>
      <c r="T91" s="296" t="n">
        <f aca="false">T90+(T$122-T$62)/60</f>
        <v>74.0333333333334</v>
      </c>
      <c r="V91" s="244" t="n">
        <v>2090</v>
      </c>
      <c r="W91" s="219"/>
      <c r="X91" s="219" t="n">
        <f aca="false">X90+(X$92-X$32)/60</f>
        <v>4978.33333333334</v>
      </c>
      <c r="Y91" s="246" t="n">
        <f aca="false">Y90+(Y$92-Y$32)/60</f>
        <v>78.0333333333335</v>
      </c>
      <c r="AA91" s="244" t="n">
        <v>2090</v>
      </c>
      <c r="AB91" s="219"/>
      <c r="AC91" s="219" t="n">
        <f aca="false">AC90+(AC$112-AC$62)/50</f>
        <v>5622</v>
      </c>
      <c r="AD91" s="246" t="n">
        <f aca="false">AD90+(AD$112-AD$62)/50</f>
        <v>73.8399999999998</v>
      </c>
      <c r="AF91" s="244" t="n">
        <v>2090</v>
      </c>
      <c r="AG91" s="219"/>
      <c r="AH91" s="219" t="n">
        <f aca="false">AH90+(AH$117-AH$42)/75</f>
        <v>5680</v>
      </c>
      <c r="AI91" s="246" t="n">
        <f aca="false">AI90+(AI$117-AI$42)/75</f>
        <v>77.0399999999997</v>
      </c>
      <c r="AK91" s="244" t="n">
        <v>2080</v>
      </c>
      <c r="AL91" s="245"/>
      <c r="AM91" s="219" t="n">
        <f aca="false">AM90+(AM$118-AM$73)/45</f>
        <v>5580</v>
      </c>
      <c r="AN91" s="246" t="n">
        <f aca="false">AN90+(AN$118-AN$73)/45</f>
        <v>78.1999999999999</v>
      </c>
      <c r="AP91" s="244" t="n">
        <v>2090</v>
      </c>
      <c r="AQ91" s="219"/>
      <c r="AR91" s="219" t="n">
        <f aca="false">AR90+(AR$122-AR$42)/80</f>
        <v>5580</v>
      </c>
      <c r="AS91" s="246" t="n">
        <f aca="false">AS90+(AS$122-AS$42)/80</f>
        <v>82.5500000000001</v>
      </c>
      <c r="AU91" s="244" t="n">
        <v>2080</v>
      </c>
      <c r="AV91" s="245"/>
      <c r="AW91" s="219" t="n">
        <f aca="false">AW90+(AW$123-AW$73)/50</f>
        <v>5488</v>
      </c>
      <c r="AX91" s="246" t="n">
        <f aca="false">AX90+(AX$123-AX$73)/50</f>
        <v>82.92</v>
      </c>
    </row>
    <row r="92" customFormat="false" ht="12.75" hidden="false" customHeight="false" outlineLevel="0" collapsed="false">
      <c r="B92" s="244" t="n">
        <v>2100</v>
      </c>
      <c r="C92" s="245"/>
      <c r="D92" s="289" t="n">
        <f aca="false">D91+(D$122-D$72)/50</f>
        <v>4880</v>
      </c>
      <c r="E92" s="296" t="n">
        <f aca="false">E91+(E$122-E$72)/50</f>
        <v>66.1999999999999</v>
      </c>
      <c r="F92" s="250"/>
      <c r="G92" s="244" t="n">
        <v>2100</v>
      </c>
      <c r="H92" s="219"/>
      <c r="I92" s="289" t="n">
        <f aca="false">I91+(I$122-I$52)/70</f>
        <v>4985.71428571428</v>
      </c>
      <c r="J92" s="296" t="n">
        <f aca="false">J91+(J$122-J$52)/70</f>
        <v>70.4285714285712</v>
      </c>
      <c r="L92" s="244" t="n">
        <v>2090</v>
      </c>
      <c r="M92" s="245"/>
      <c r="N92" s="289" t="n">
        <f aca="false">N91+(N$123-N$83)/40</f>
        <v>4835</v>
      </c>
      <c r="O92" s="296" t="n">
        <f aca="false">O91+(O$123-O$83)/40</f>
        <v>70.55</v>
      </c>
      <c r="Q92" s="244" t="n">
        <v>2100</v>
      </c>
      <c r="R92" s="219"/>
      <c r="S92" s="289" t="n">
        <f aca="false">S91+(S$122-S$62)/60</f>
        <v>4900.00000000001</v>
      </c>
      <c r="T92" s="296" t="n">
        <f aca="false">T91+(T$122-T$62)/60</f>
        <v>74.0000000000001</v>
      </c>
      <c r="V92" s="290" t="n">
        <v>2099</v>
      </c>
      <c r="W92" s="291"/>
      <c r="X92" s="292" t="n">
        <v>5000</v>
      </c>
      <c r="Y92" s="293" t="n">
        <v>78</v>
      </c>
      <c r="AA92" s="244" t="n">
        <v>2100</v>
      </c>
      <c r="AB92" s="219"/>
      <c r="AC92" s="219" t="n">
        <f aca="false">AC91+(AC$112-AC$62)/50</f>
        <v>5640</v>
      </c>
      <c r="AD92" s="246" t="n">
        <f aca="false">AD91+(AD$112-AD$62)/50</f>
        <v>73.7999999999998</v>
      </c>
      <c r="AF92" s="244" t="n">
        <v>2100</v>
      </c>
      <c r="AG92" s="219"/>
      <c r="AH92" s="219" t="n">
        <f aca="false">AH91+(AH$117-AH$42)/75</f>
        <v>5700</v>
      </c>
      <c r="AI92" s="246" t="n">
        <f aca="false">AI91+(AI$117-AI$42)/75</f>
        <v>76.9999999999997</v>
      </c>
      <c r="AK92" s="244" t="n">
        <v>2090</v>
      </c>
      <c r="AL92" s="245"/>
      <c r="AM92" s="219" t="n">
        <f aca="false">AM91+(AM$118-AM$73)/45</f>
        <v>5595.55555555556</v>
      </c>
      <c r="AN92" s="246" t="n">
        <f aca="false">AN91+(AN$118-AN$73)/45</f>
        <v>78.1555555555554</v>
      </c>
      <c r="AP92" s="244" t="n">
        <v>2100</v>
      </c>
      <c r="AQ92" s="219"/>
      <c r="AR92" s="219" t="n">
        <f aca="false">AR91+(AR$122-AR$42)/80</f>
        <v>5600</v>
      </c>
      <c r="AS92" s="246" t="n">
        <f aca="false">AS91+(AS$122-AS$42)/80</f>
        <v>82.5000000000001</v>
      </c>
      <c r="AU92" s="244" t="n">
        <v>2090</v>
      </c>
      <c r="AV92" s="245"/>
      <c r="AW92" s="219" t="n">
        <f aca="false">AW91+(AW$123-AW$73)/50</f>
        <v>5504</v>
      </c>
      <c r="AX92" s="246" t="n">
        <f aca="false">AX91+(AX$123-AX$73)/50</f>
        <v>82.86</v>
      </c>
    </row>
    <row r="93" customFormat="false" ht="12.75" hidden="false" customHeight="false" outlineLevel="0" collapsed="false">
      <c r="B93" s="244" t="n">
        <v>2110</v>
      </c>
      <c r="C93" s="245"/>
      <c r="D93" s="289" t="n">
        <f aca="false">D92+(D$122-D$72)/50</f>
        <v>4894</v>
      </c>
      <c r="E93" s="296" t="n">
        <f aca="false">E92+(E$122-E$72)/50</f>
        <v>66.1599999999999</v>
      </c>
      <c r="F93" s="250"/>
      <c r="G93" s="244" t="n">
        <v>2110</v>
      </c>
      <c r="H93" s="219"/>
      <c r="I93" s="289" t="n">
        <f aca="false">I92+(I$122-I$52)/70</f>
        <v>5002.85714285713</v>
      </c>
      <c r="J93" s="296" t="n">
        <f aca="false">J92+(J$122-J$52)/70</f>
        <v>70.4142857142855</v>
      </c>
      <c r="L93" s="244" t="n">
        <v>2100</v>
      </c>
      <c r="M93" s="245"/>
      <c r="N93" s="289" t="n">
        <f aca="false">N92+(N$123-N$83)/40</f>
        <v>4850</v>
      </c>
      <c r="O93" s="296" t="n">
        <f aca="false">O92+(O$123-O$83)/40</f>
        <v>70.5</v>
      </c>
      <c r="Q93" s="244" t="n">
        <v>2110</v>
      </c>
      <c r="R93" s="219"/>
      <c r="S93" s="289" t="n">
        <f aca="false">S92+(S$122-S$62)/60</f>
        <v>4916.66666666668</v>
      </c>
      <c r="T93" s="296" t="n">
        <f aca="false">T92+(T$122-T$62)/60</f>
        <v>73.9666666666667</v>
      </c>
      <c r="V93" s="290" t="n">
        <v>2100</v>
      </c>
      <c r="W93" s="299"/>
      <c r="X93" s="292" t="n">
        <v>4700</v>
      </c>
      <c r="Y93" s="298" t="n">
        <v>75</v>
      </c>
      <c r="AA93" s="244" t="n">
        <v>2110</v>
      </c>
      <c r="AB93" s="219"/>
      <c r="AC93" s="219" t="n">
        <f aca="false">AC92+(AC$112-AC$62)/50</f>
        <v>5658</v>
      </c>
      <c r="AD93" s="246" t="n">
        <f aca="false">AD92+(AD$112-AD$62)/50</f>
        <v>73.7599999999998</v>
      </c>
      <c r="AF93" s="244" t="n">
        <v>2110</v>
      </c>
      <c r="AG93" s="219"/>
      <c r="AH93" s="219" t="n">
        <f aca="false">AH92+(AH$117-AH$42)/75</f>
        <v>5720</v>
      </c>
      <c r="AI93" s="246" t="n">
        <f aca="false">AI92+(AI$117-AI$42)/75</f>
        <v>76.9599999999997</v>
      </c>
      <c r="AK93" s="244" t="n">
        <v>2100</v>
      </c>
      <c r="AL93" s="245"/>
      <c r="AM93" s="219" t="n">
        <f aca="false">AM92+(AM$118-AM$73)/45</f>
        <v>5611.11111111111</v>
      </c>
      <c r="AN93" s="246" t="n">
        <f aca="false">AN92+(AN$118-AN$73)/45</f>
        <v>78.111111111111</v>
      </c>
      <c r="AP93" s="244" t="n">
        <v>2110</v>
      </c>
      <c r="AQ93" s="219"/>
      <c r="AR93" s="219" t="n">
        <f aca="false">AR92+(AR$122-AR$42)/80</f>
        <v>5620</v>
      </c>
      <c r="AS93" s="246" t="n">
        <f aca="false">AS92+(AS$122-AS$42)/80</f>
        <v>82.4500000000001</v>
      </c>
      <c r="AU93" s="244" t="n">
        <v>2100</v>
      </c>
      <c r="AV93" s="245"/>
      <c r="AW93" s="219" t="n">
        <f aca="false">AW92+(AW$123-AW$73)/50</f>
        <v>5520</v>
      </c>
      <c r="AX93" s="246" t="n">
        <f aca="false">AX92+(AX$123-AX$73)/50</f>
        <v>82.8</v>
      </c>
    </row>
    <row r="94" customFormat="false" ht="12.75" hidden="false" customHeight="false" outlineLevel="0" collapsed="false">
      <c r="B94" s="244" t="n">
        <v>2120</v>
      </c>
      <c r="C94" s="245"/>
      <c r="D94" s="289" t="n">
        <f aca="false">D93+(D$122-D$72)/50</f>
        <v>4908</v>
      </c>
      <c r="E94" s="296" t="n">
        <f aca="false">E93+(E$122-E$72)/50</f>
        <v>66.1199999999999</v>
      </c>
      <c r="F94" s="250"/>
      <c r="G94" s="244" t="n">
        <v>2120</v>
      </c>
      <c r="H94" s="219"/>
      <c r="I94" s="289" t="n">
        <f aca="false">I93+(I$122-I$52)/70</f>
        <v>5019.99999999999</v>
      </c>
      <c r="J94" s="296" t="n">
        <f aca="false">J93+(J$122-J$52)/70</f>
        <v>70.3999999999998</v>
      </c>
      <c r="L94" s="244" t="n">
        <v>2110</v>
      </c>
      <c r="M94" s="245"/>
      <c r="N94" s="289" t="n">
        <f aca="false">N93+(N$123-N$83)/40</f>
        <v>4865</v>
      </c>
      <c r="O94" s="296" t="n">
        <f aca="false">O93+(O$123-O$83)/40</f>
        <v>70.45</v>
      </c>
      <c r="Q94" s="244" t="n">
        <v>2120</v>
      </c>
      <c r="R94" s="219"/>
      <c r="S94" s="289" t="n">
        <f aca="false">S93+(S$122-S$62)/60</f>
        <v>4933.33333333334</v>
      </c>
      <c r="T94" s="296" t="n">
        <f aca="false">T93+(T$122-T$62)/60</f>
        <v>73.9333333333334</v>
      </c>
      <c r="V94" s="244" t="n">
        <v>2110</v>
      </c>
      <c r="W94" s="245"/>
      <c r="X94" s="289" t="n">
        <f aca="false">X93+(X$123-X$93)/30</f>
        <v>4720</v>
      </c>
      <c r="Y94" s="296" t="n">
        <f aca="false">Y93+(Y$123-Y$93)/30</f>
        <v>74.9666666666667</v>
      </c>
      <c r="AA94" s="244" t="n">
        <v>2120</v>
      </c>
      <c r="AB94" s="219"/>
      <c r="AC94" s="219" t="n">
        <f aca="false">AC93+(AC$112-AC$62)/50</f>
        <v>5676</v>
      </c>
      <c r="AD94" s="246" t="n">
        <f aca="false">AD93+(AD$112-AD$62)/50</f>
        <v>73.7199999999998</v>
      </c>
      <c r="AF94" s="244" t="n">
        <v>2120</v>
      </c>
      <c r="AG94" s="219"/>
      <c r="AH94" s="219" t="n">
        <f aca="false">AH93+(AH$117-AH$42)/75</f>
        <v>5740</v>
      </c>
      <c r="AI94" s="246" t="n">
        <f aca="false">AI93+(AI$117-AI$42)/75</f>
        <v>76.9199999999997</v>
      </c>
      <c r="AK94" s="244" t="n">
        <v>2110</v>
      </c>
      <c r="AL94" s="245"/>
      <c r="AM94" s="219" t="n">
        <f aca="false">AM93+(AM$118-AM$73)/45</f>
        <v>5626.66666666667</v>
      </c>
      <c r="AN94" s="246" t="n">
        <f aca="false">AN93+(AN$118-AN$73)/45</f>
        <v>78.0666666666665</v>
      </c>
      <c r="AP94" s="244" t="n">
        <v>2120</v>
      </c>
      <c r="AQ94" s="219"/>
      <c r="AR94" s="219" t="n">
        <f aca="false">AR93+(AR$122-AR$42)/80</f>
        <v>5640</v>
      </c>
      <c r="AS94" s="246" t="n">
        <f aca="false">AS93+(AS$122-AS$42)/80</f>
        <v>82.4000000000002</v>
      </c>
      <c r="AU94" s="244" t="n">
        <v>2110</v>
      </c>
      <c r="AV94" s="245"/>
      <c r="AW94" s="219" t="n">
        <f aca="false">AW93+(AW$123-AW$73)/50</f>
        <v>5536</v>
      </c>
      <c r="AX94" s="246" t="n">
        <f aca="false">AX93+(AX$123-AX$73)/50</f>
        <v>82.74</v>
      </c>
    </row>
    <row r="95" customFormat="false" ht="12.75" hidden="false" customHeight="false" outlineLevel="0" collapsed="false">
      <c r="B95" s="244" t="n">
        <v>2130</v>
      </c>
      <c r="C95" s="245"/>
      <c r="D95" s="289" t="n">
        <f aca="false">D94+(D$122-D$72)/50</f>
        <v>4922</v>
      </c>
      <c r="E95" s="296" t="n">
        <f aca="false">E94+(E$122-E$72)/50</f>
        <v>66.0799999999999</v>
      </c>
      <c r="F95" s="250"/>
      <c r="G95" s="244" t="n">
        <v>2130</v>
      </c>
      <c r="H95" s="219"/>
      <c r="I95" s="289" t="n">
        <f aca="false">I94+(I$122-I$52)/70</f>
        <v>5037.14285714285</v>
      </c>
      <c r="J95" s="296" t="n">
        <f aca="false">J94+(J$122-J$52)/70</f>
        <v>70.3857142857141</v>
      </c>
      <c r="L95" s="244" t="n">
        <v>2120</v>
      </c>
      <c r="M95" s="245"/>
      <c r="N95" s="289" t="n">
        <f aca="false">N94+(N$123-N$83)/40</f>
        <v>4880</v>
      </c>
      <c r="O95" s="296" t="n">
        <f aca="false">O94+(O$123-O$83)/40</f>
        <v>70.4</v>
      </c>
      <c r="Q95" s="244" t="n">
        <v>2130</v>
      </c>
      <c r="R95" s="219"/>
      <c r="S95" s="289" t="n">
        <f aca="false">S94+(S$122-S$62)/60</f>
        <v>4950.00000000001</v>
      </c>
      <c r="T95" s="296" t="n">
        <f aca="false">T94+(T$122-T$62)/60</f>
        <v>73.9000000000001</v>
      </c>
      <c r="V95" s="244" t="n">
        <v>2120</v>
      </c>
      <c r="W95" s="245"/>
      <c r="X95" s="289" t="n">
        <f aca="false">X94+(X$123-X$93)/30</f>
        <v>4740</v>
      </c>
      <c r="Y95" s="296" t="n">
        <f aca="false">Y94+(Y$123-Y$93)/30</f>
        <v>74.9333333333333</v>
      </c>
      <c r="AA95" s="244" t="n">
        <v>2130</v>
      </c>
      <c r="AB95" s="219"/>
      <c r="AC95" s="219" t="n">
        <f aca="false">AC94+(AC$112-AC$62)/50</f>
        <v>5694</v>
      </c>
      <c r="AD95" s="246" t="n">
        <f aca="false">AD94+(AD$112-AD$62)/50</f>
        <v>73.6799999999998</v>
      </c>
      <c r="AF95" s="244" t="n">
        <v>2130</v>
      </c>
      <c r="AG95" s="219"/>
      <c r="AH95" s="219" t="n">
        <f aca="false">AH94+(AH$117-AH$42)/75</f>
        <v>5760</v>
      </c>
      <c r="AI95" s="246" t="n">
        <f aca="false">AI94+(AI$117-AI$42)/75</f>
        <v>76.8799999999997</v>
      </c>
      <c r="AK95" s="244" t="n">
        <v>2120</v>
      </c>
      <c r="AL95" s="245"/>
      <c r="AM95" s="219" t="n">
        <f aca="false">AM94+(AM$118-AM$73)/45</f>
        <v>5642.22222222222</v>
      </c>
      <c r="AN95" s="246" t="n">
        <f aca="false">AN94+(AN$118-AN$73)/45</f>
        <v>78.0222222222221</v>
      </c>
      <c r="AP95" s="244" t="n">
        <v>2130</v>
      </c>
      <c r="AQ95" s="219"/>
      <c r="AR95" s="219" t="n">
        <f aca="false">AR94+(AR$122-AR$42)/80</f>
        <v>5660</v>
      </c>
      <c r="AS95" s="246" t="n">
        <f aca="false">AS94+(AS$122-AS$42)/80</f>
        <v>82.3500000000002</v>
      </c>
      <c r="AU95" s="244" t="n">
        <v>2120</v>
      </c>
      <c r="AV95" s="245"/>
      <c r="AW95" s="219" t="n">
        <f aca="false">AW94+(AW$123-AW$73)/50</f>
        <v>5552</v>
      </c>
      <c r="AX95" s="246" t="n">
        <f aca="false">AX94+(AX$123-AX$73)/50</f>
        <v>82.68</v>
      </c>
    </row>
    <row r="96" customFormat="false" ht="12.75" hidden="false" customHeight="false" outlineLevel="0" collapsed="false">
      <c r="B96" s="244" t="n">
        <v>2140</v>
      </c>
      <c r="C96" s="245"/>
      <c r="D96" s="289" t="n">
        <f aca="false">D95+(D$122-D$72)/50</f>
        <v>4936</v>
      </c>
      <c r="E96" s="296" t="n">
        <f aca="false">E95+(E$122-E$72)/50</f>
        <v>66.0399999999999</v>
      </c>
      <c r="F96" s="250"/>
      <c r="G96" s="244" t="n">
        <v>2140</v>
      </c>
      <c r="H96" s="219"/>
      <c r="I96" s="289" t="n">
        <f aca="false">I95+(I$122-I$52)/70</f>
        <v>5054.2857142857</v>
      </c>
      <c r="J96" s="296" t="n">
        <f aca="false">J95+(J$122-J$52)/70</f>
        <v>70.3714285714283</v>
      </c>
      <c r="L96" s="244" t="n">
        <v>2130</v>
      </c>
      <c r="M96" s="245"/>
      <c r="N96" s="289" t="n">
        <f aca="false">N95+(N$123-N$83)/40</f>
        <v>4895</v>
      </c>
      <c r="O96" s="296" t="n">
        <f aca="false">O95+(O$123-O$83)/40</f>
        <v>70.35</v>
      </c>
      <c r="Q96" s="244" t="n">
        <v>2140</v>
      </c>
      <c r="R96" s="219"/>
      <c r="S96" s="289" t="n">
        <f aca="false">S95+(S$122-S$62)/60</f>
        <v>4966.66666666668</v>
      </c>
      <c r="T96" s="296" t="n">
        <f aca="false">T95+(T$122-T$62)/60</f>
        <v>73.8666666666667</v>
      </c>
      <c r="V96" s="244" t="n">
        <v>2130</v>
      </c>
      <c r="W96" s="245"/>
      <c r="X96" s="289" t="n">
        <f aca="false">X95+(X$123-X$93)/30</f>
        <v>4760</v>
      </c>
      <c r="Y96" s="296" t="n">
        <f aca="false">Y95+(Y$123-Y$93)/30</f>
        <v>74.9</v>
      </c>
      <c r="AA96" s="244" t="n">
        <v>2140</v>
      </c>
      <c r="AB96" s="219"/>
      <c r="AC96" s="219" t="n">
        <f aca="false">AC95+(AC$112-AC$62)/50</f>
        <v>5712</v>
      </c>
      <c r="AD96" s="246" t="n">
        <f aca="false">AD95+(AD$112-AD$62)/50</f>
        <v>73.6399999999998</v>
      </c>
      <c r="AF96" s="244" t="n">
        <v>2140</v>
      </c>
      <c r="AG96" s="219"/>
      <c r="AH96" s="219" t="n">
        <f aca="false">AH95+(AH$117-AH$42)/75</f>
        <v>5780</v>
      </c>
      <c r="AI96" s="246" t="n">
        <f aca="false">AI95+(AI$117-AI$42)/75</f>
        <v>76.8399999999997</v>
      </c>
      <c r="AK96" s="244" t="n">
        <v>2130</v>
      </c>
      <c r="AL96" s="245"/>
      <c r="AM96" s="219" t="n">
        <f aca="false">AM95+(AM$118-AM$73)/45</f>
        <v>5657.77777777778</v>
      </c>
      <c r="AN96" s="246" t="n">
        <f aca="false">AN95+(AN$118-AN$73)/45</f>
        <v>77.9777777777776</v>
      </c>
      <c r="AP96" s="244" t="n">
        <v>2140</v>
      </c>
      <c r="AQ96" s="219"/>
      <c r="AR96" s="219" t="n">
        <f aca="false">AR95+(AR$122-AR$42)/80</f>
        <v>5680</v>
      </c>
      <c r="AS96" s="246" t="n">
        <f aca="false">AS95+(AS$122-AS$42)/80</f>
        <v>82.3000000000002</v>
      </c>
      <c r="AU96" s="244" t="n">
        <v>2130</v>
      </c>
      <c r="AV96" s="245"/>
      <c r="AW96" s="219" t="n">
        <f aca="false">AW95+(AW$123-AW$73)/50</f>
        <v>5568</v>
      </c>
      <c r="AX96" s="246" t="n">
        <f aca="false">AX95+(AX$123-AX$73)/50</f>
        <v>82.62</v>
      </c>
    </row>
    <row r="97" customFormat="false" ht="12.75" hidden="false" customHeight="false" outlineLevel="0" collapsed="false">
      <c r="B97" s="244" t="n">
        <v>2150</v>
      </c>
      <c r="C97" s="245"/>
      <c r="D97" s="289" t="n">
        <f aca="false">D96+(D$122-D$72)/50</f>
        <v>4950</v>
      </c>
      <c r="E97" s="296" t="n">
        <f aca="false">E96+(E$122-E$72)/50</f>
        <v>65.9999999999998</v>
      </c>
      <c r="F97" s="250"/>
      <c r="G97" s="244" t="n">
        <v>2150</v>
      </c>
      <c r="H97" s="219"/>
      <c r="I97" s="289" t="n">
        <f aca="false">I96+(I$122-I$52)/70</f>
        <v>5071.42857142856</v>
      </c>
      <c r="J97" s="296" t="n">
        <f aca="false">J96+(J$122-J$52)/70</f>
        <v>70.3571428571426</v>
      </c>
      <c r="L97" s="244" t="n">
        <v>2140</v>
      </c>
      <c r="M97" s="245"/>
      <c r="N97" s="289" t="n">
        <f aca="false">N96+(N$123-N$83)/40</f>
        <v>4910</v>
      </c>
      <c r="O97" s="296" t="n">
        <f aca="false">O96+(O$123-O$83)/40</f>
        <v>70.3</v>
      </c>
      <c r="Q97" s="244" t="n">
        <v>2150</v>
      </c>
      <c r="R97" s="219"/>
      <c r="S97" s="289" t="n">
        <f aca="false">S96+(S$122-S$62)/60</f>
        <v>4983.33333333334</v>
      </c>
      <c r="T97" s="296" t="n">
        <f aca="false">T96+(T$122-T$62)/60</f>
        <v>73.8333333333334</v>
      </c>
      <c r="V97" s="244" t="n">
        <v>2140</v>
      </c>
      <c r="W97" s="245"/>
      <c r="X97" s="289" t="n">
        <f aca="false">X96+(X$123-X$93)/30</f>
        <v>4780</v>
      </c>
      <c r="Y97" s="296" t="n">
        <f aca="false">Y96+(Y$123-Y$93)/30</f>
        <v>74.8666666666667</v>
      </c>
      <c r="AA97" s="244" t="n">
        <v>2150</v>
      </c>
      <c r="AB97" s="219"/>
      <c r="AC97" s="219" t="n">
        <f aca="false">AC96+(AC$112-AC$62)/50</f>
        <v>5730</v>
      </c>
      <c r="AD97" s="246" t="n">
        <f aca="false">AD96+(AD$112-AD$62)/50</f>
        <v>73.5999999999998</v>
      </c>
      <c r="AF97" s="244" t="n">
        <v>2150</v>
      </c>
      <c r="AG97" s="219"/>
      <c r="AH97" s="219" t="n">
        <f aca="false">AH96+(AH$117-AH$42)/75</f>
        <v>5800</v>
      </c>
      <c r="AI97" s="246" t="n">
        <f aca="false">AI96+(AI$117-AI$42)/75</f>
        <v>76.7999999999997</v>
      </c>
      <c r="AK97" s="244" t="n">
        <v>2140</v>
      </c>
      <c r="AL97" s="245"/>
      <c r="AM97" s="219" t="n">
        <f aca="false">AM96+(AM$118-AM$73)/45</f>
        <v>5673.33333333334</v>
      </c>
      <c r="AN97" s="246" t="n">
        <f aca="false">AN96+(AN$118-AN$73)/45</f>
        <v>77.9333333333332</v>
      </c>
      <c r="AP97" s="244" t="n">
        <v>2150</v>
      </c>
      <c r="AQ97" s="219"/>
      <c r="AR97" s="219" t="n">
        <f aca="false">AR96+(AR$122-AR$42)/80</f>
        <v>5700</v>
      </c>
      <c r="AS97" s="246" t="n">
        <f aca="false">AS96+(AS$122-AS$42)/80</f>
        <v>82.2500000000002</v>
      </c>
      <c r="AU97" s="244" t="n">
        <v>2140</v>
      </c>
      <c r="AV97" s="245"/>
      <c r="AW97" s="219" t="n">
        <f aca="false">AW96+(AW$123-AW$73)/50</f>
        <v>5584</v>
      </c>
      <c r="AX97" s="246" t="n">
        <f aca="false">AX96+(AX$123-AX$73)/50</f>
        <v>82.56</v>
      </c>
    </row>
    <row r="98" customFormat="false" ht="12.75" hidden="false" customHeight="false" outlineLevel="0" collapsed="false">
      <c r="B98" s="244" t="n">
        <v>2160</v>
      </c>
      <c r="C98" s="245"/>
      <c r="D98" s="289" t="n">
        <f aca="false">D97+(D$122-D$72)/50</f>
        <v>4964</v>
      </c>
      <c r="E98" s="296" t="n">
        <f aca="false">E97+(E$122-E$72)/50</f>
        <v>65.9599999999998</v>
      </c>
      <c r="F98" s="250"/>
      <c r="G98" s="244" t="n">
        <v>2160</v>
      </c>
      <c r="H98" s="219"/>
      <c r="I98" s="289" t="n">
        <f aca="false">I97+(I$122-I$52)/70</f>
        <v>5088.57142857142</v>
      </c>
      <c r="J98" s="296" t="n">
        <f aca="false">J97+(J$122-J$52)/70</f>
        <v>70.3428571428569</v>
      </c>
      <c r="L98" s="244" t="n">
        <v>2150</v>
      </c>
      <c r="M98" s="245"/>
      <c r="N98" s="289" t="n">
        <f aca="false">N97+(N$123-N$83)/40</f>
        <v>4925</v>
      </c>
      <c r="O98" s="296" t="n">
        <f aca="false">O97+(O$123-O$83)/40</f>
        <v>70.25</v>
      </c>
      <c r="Q98" s="244" t="n">
        <v>2160</v>
      </c>
      <c r="R98" s="219"/>
      <c r="S98" s="289" t="n">
        <f aca="false">S97+(S$122-S$62)/60</f>
        <v>5000.00000000001</v>
      </c>
      <c r="T98" s="296" t="n">
        <f aca="false">T97+(T$122-T$62)/60</f>
        <v>73.8000000000001</v>
      </c>
      <c r="V98" s="244" t="n">
        <v>2150</v>
      </c>
      <c r="W98" s="245"/>
      <c r="X98" s="289" t="n">
        <f aca="false">X97+(X$123-X$93)/30</f>
        <v>4800</v>
      </c>
      <c r="Y98" s="296" t="n">
        <f aca="false">Y97+(Y$123-Y$93)/30</f>
        <v>74.8333333333333</v>
      </c>
      <c r="AA98" s="244" t="n">
        <v>2160</v>
      </c>
      <c r="AB98" s="219"/>
      <c r="AC98" s="219" t="n">
        <f aca="false">AC97+(AC$112-AC$62)/50</f>
        <v>5748</v>
      </c>
      <c r="AD98" s="246" t="n">
        <f aca="false">AD97+(AD$112-AD$62)/50</f>
        <v>73.5599999999998</v>
      </c>
      <c r="AF98" s="244" t="n">
        <v>2160</v>
      </c>
      <c r="AG98" s="219"/>
      <c r="AH98" s="219" t="n">
        <f aca="false">AH97+(AH$117-AH$42)/75</f>
        <v>5820</v>
      </c>
      <c r="AI98" s="246" t="n">
        <f aca="false">AI97+(AI$117-AI$42)/75</f>
        <v>76.7599999999997</v>
      </c>
      <c r="AK98" s="244" t="n">
        <v>2150</v>
      </c>
      <c r="AL98" s="245"/>
      <c r="AM98" s="219" t="n">
        <f aca="false">AM97+(AM$118-AM$73)/45</f>
        <v>5688.88888888889</v>
      </c>
      <c r="AN98" s="246" t="n">
        <f aca="false">AN97+(AN$118-AN$73)/45</f>
        <v>77.8888888888887</v>
      </c>
      <c r="AP98" s="244" t="n">
        <v>2160</v>
      </c>
      <c r="AQ98" s="219"/>
      <c r="AR98" s="219" t="n">
        <f aca="false">AR97+(AR$122-AR$42)/80</f>
        <v>5720</v>
      </c>
      <c r="AS98" s="246" t="n">
        <f aca="false">AS97+(AS$122-AS$42)/80</f>
        <v>82.2000000000002</v>
      </c>
      <c r="AU98" s="244" t="n">
        <v>2150</v>
      </c>
      <c r="AV98" s="245"/>
      <c r="AW98" s="219" t="n">
        <f aca="false">AW97+(AW$123-AW$73)/50</f>
        <v>5600</v>
      </c>
      <c r="AX98" s="246" t="n">
        <f aca="false">AX97+(AX$123-AX$73)/50</f>
        <v>82.4999999999999</v>
      </c>
    </row>
    <row r="99" customFormat="false" ht="12.75" hidden="false" customHeight="false" outlineLevel="0" collapsed="false">
      <c r="B99" s="244" t="n">
        <v>2170</v>
      </c>
      <c r="C99" s="245"/>
      <c r="D99" s="289" t="n">
        <f aca="false">D98+(D$122-D$72)/50</f>
        <v>4978</v>
      </c>
      <c r="E99" s="296" t="n">
        <f aca="false">E98+(E$122-E$72)/50</f>
        <v>65.9199999999998</v>
      </c>
      <c r="F99" s="250"/>
      <c r="G99" s="244" t="n">
        <v>2170</v>
      </c>
      <c r="H99" s="219"/>
      <c r="I99" s="289" t="n">
        <f aca="false">I98+(I$122-I$52)/70</f>
        <v>5105.71428571427</v>
      </c>
      <c r="J99" s="296" t="n">
        <f aca="false">J98+(J$122-J$52)/70</f>
        <v>70.3285714285712</v>
      </c>
      <c r="L99" s="244" t="n">
        <v>2160</v>
      </c>
      <c r="M99" s="245"/>
      <c r="N99" s="289" t="n">
        <f aca="false">N98+(N$123-N$83)/40</f>
        <v>4940</v>
      </c>
      <c r="O99" s="296" t="n">
        <f aca="false">O98+(O$123-O$83)/40</f>
        <v>70.2000000000001</v>
      </c>
      <c r="Q99" s="244" t="n">
        <v>2170</v>
      </c>
      <c r="R99" s="219"/>
      <c r="S99" s="289" t="n">
        <f aca="false">S98+(S$122-S$62)/60</f>
        <v>5016.66666666668</v>
      </c>
      <c r="T99" s="296" t="n">
        <f aca="false">T98+(T$122-T$62)/60</f>
        <v>73.7666666666667</v>
      </c>
      <c r="V99" s="244" t="n">
        <v>2160</v>
      </c>
      <c r="W99" s="245"/>
      <c r="X99" s="289" t="n">
        <f aca="false">X98+(X$123-X$93)/30</f>
        <v>4820</v>
      </c>
      <c r="Y99" s="296" t="n">
        <f aca="false">Y98+(Y$123-Y$93)/30</f>
        <v>74.8</v>
      </c>
      <c r="AA99" s="244" t="n">
        <v>2170</v>
      </c>
      <c r="AB99" s="219"/>
      <c r="AC99" s="219" t="n">
        <f aca="false">AC98+(AC$112-AC$62)/50</f>
        <v>5766</v>
      </c>
      <c r="AD99" s="246" t="n">
        <f aca="false">AD98+(AD$112-AD$62)/50</f>
        <v>73.5199999999998</v>
      </c>
      <c r="AF99" s="244" t="n">
        <v>2170</v>
      </c>
      <c r="AG99" s="219"/>
      <c r="AH99" s="219" t="n">
        <f aca="false">AH98+(AH$117-AH$42)/75</f>
        <v>5840</v>
      </c>
      <c r="AI99" s="246" t="n">
        <f aca="false">AI98+(AI$117-AI$42)/75</f>
        <v>76.7199999999996</v>
      </c>
      <c r="AK99" s="244" t="n">
        <v>2160</v>
      </c>
      <c r="AL99" s="245"/>
      <c r="AM99" s="219" t="n">
        <f aca="false">AM98+(AM$118-AM$73)/45</f>
        <v>5704.44444444445</v>
      </c>
      <c r="AN99" s="246" t="n">
        <f aca="false">AN98+(AN$118-AN$73)/45</f>
        <v>77.8444444444443</v>
      </c>
      <c r="AP99" s="244" t="n">
        <v>2170</v>
      </c>
      <c r="AQ99" s="219"/>
      <c r="AR99" s="219" t="n">
        <f aca="false">AR98+(AR$122-AR$42)/80</f>
        <v>5740</v>
      </c>
      <c r="AS99" s="246" t="n">
        <f aca="false">AS98+(AS$122-AS$42)/80</f>
        <v>82.1500000000002</v>
      </c>
      <c r="AU99" s="244" t="n">
        <v>2160</v>
      </c>
      <c r="AV99" s="245"/>
      <c r="AW99" s="219" t="n">
        <f aca="false">AW98+(AW$123-AW$73)/50</f>
        <v>5616</v>
      </c>
      <c r="AX99" s="246" t="n">
        <f aca="false">AX98+(AX$123-AX$73)/50</f>
        <v>82.4399999999999</v>
      </c>
    </row>
    <row r="100" customFormat="false" ht="12.75" hidden="false" customHeight="false" outlineLevel="0" collapsed="false">
      <c r="B100" s="244" t="n">
        <v>2180</v>
      </c>
      <c r="C100" s="245"/>
      <c r="D100" s="289" t="n">
        <f aca="false">D99+(D$122-D$72)/50</f>
        <v>4992</v>
      </c>
      <c r="E100" s="296" t="n">
        <f aca="false">E99+(E$122-E$72)/50</f>
        <v>65.8799999999998</v>
      </c>
      <c r="F100" s="250"/>
      <c r="G100" s="244" t="n">
        <v>2180</v>
      </c>
      <c r="H100" s="219"/>
      <c r="I100" s="289" t="n">
        <f aca="false">I99+(I$122-I$52)/70</f>
        <v>5122.85714285713</v>
      </c>
      <c r="J100" s="296" t="n">
        <f aca="false">J99+(J$122-J$52)/70</f>
        <v>70.3142857142855</v>
      </c>
      <c r="L100" s="244" t="n">
        <v>2170</v>
      </c>
      <c r="M100" s="245"/>
      <c r="N100" s="289" t="n">
        <f aca="false">N99+(N$123-N$83)/40</f>
        <v>4955</v>
      </c>
      <c r="O100" s="296" t="n">
        <f aca="false">O99+(O$123-O$83)/40</f>
        <v>70.1500000000001</v>
      </c>
      <c r="Q100" s="244" t="n">
        <v>2180</v>
      </c>
      <c r="R100" s="219"/>
      <c r="S100" s="289" t="n">
        <f aca="false">S99+(S$122-S$62)/60</f>
        <v>5033.33333333335</v>
      </c>
      <c r="T100" s="296" t="n">
        <f aca="false">T99+(T$122-T$62)/60</f>
        <v>73.7333333333334</v>
      </c>
      <c r="V100" s="244" t="n">
        <v>2170</v>
      </c>
      <c r="W100" s="245"/>
      <c r="X100" s="289" t="n">
        <f aca="false">X99+(X$123-X$93)/30</f>
        <v>4840</v>
      </c>
      <c r="Y100" s="296" t="n">
        <f aca="false">Y99+(Y$123-Y$93)/30</f>
        <v>74.7666666666667</v>
      </c>
      <c r="AA100" s="244" t="n">
        <v>2180</v>
      </c>
      <c r="AB100" s="219"/>
      <c r="AC100" s="219" t="n">
        <f aca="false">AC99+(AC$112-AC$62)/50</f>
        <v>5784</v>
      </c>
      <c r="AD100" s="246" t="n">
        <f aca="false">AD99+(AD$112-AD$62)/50</f>
        <v>73.4799999999998</v>
      </c>
      <c r="AF100" s="244" t="n">
        <v>2180</v>
      </c>
      <c r="AG100" s="219"/>
      <c r="AH100" s="219" t="n">
        <f aca="false">AH99+(AH$117-AH$42)/75</f>
        <v>5860</v>
      </c>
      <c r="AI100" s="246" t="n">
        <f aca="false">AI99+(AI$117-AI$42)/75</f>
        <v>76.6799999999996</v>
      </c>
      <c r="AK100" s="244" t="n">
        <v>2170</v>
      </c>
      <c r="AL100" s="245"/>
      <c r="AM100" s="219" t="n">
        <f aca="false">AM99+(AM$118-AM$73)/45</f>
        <v>5720</v>
      </c>
      <c r="AN100" s="246" t="n">
        <f aca="false">AN99+(AN$118-AN$73)/45</f>
        <v>77.7999999999998</v>
      </c>
      <c r="AP100" s="244" t="n">
        <v>2180</v>
      </c>
      <c r="AQ100" s="219"/>
      <c r="AR100" s="219" t="n">
        <f aca="false">AR99+(AR$122-AR$42)/80</f>
        <v>5760</v>
      </c>
      <c r="AS100" s="246" t="n">
        <f aca="false">AS99+(AS$122-AS$42)/80</f>
        <v>82.1000000000002</v>
      </c>
      <c r="AU100" s="244" t="n">
        <v>2170</v>
      </c>
      <c r="AV100" s="245"/>
      <c r="AW100" s="219" t="n">
        <f aca="false">AW99+(AW$123-AW$73)/50</f>
        <v>5632</v>
      </c>
      <c r="AX100" s="246" t="n">
        <f aca="false">AX99+(AX$123-AX$73)/50</f>
        <v>82.3799999999999</v>
      </c>
    </row>
    <row r="101" customFormat="false" ht="12.75" hidden="false" customHeight="false" outlineLevel="0" collapsed="false">
      <c r="B101" s="244" t="n">
        <v>2190</v>
      </c>
      <c r="C101" s="245"/>
      <c r="D101" s="289" t="n">
        <f aca="false">D100+(D$122-D$72)/50</f>
        <v>5006</v>
      </c>
      <c r="E101" s="296" t="n">
        <f aca="false">E100+(E$122-E$72)/50</f>
        <v>65.8399999999998</v>
      </c>
      <c r="F101" s="250"/>
      <c r="G101" s="244" t="n">
        <v>2190</v>
      </c>
      <c r="H101" s="219"/>
      <c r="I101" s="289" t="n">
        <f aca="false">I100+(I$122-I$52)/70</f>
        <v>5139.99999999999</v>
      </c>
      <c r="J101" s="296" t="n">
        <f aca="false">J100+(J$122-J$52)/70</f>
        <v>70.2999999999997</v>
      </c>
      <c r="L101" s="244" t="n">
        <v>2180</v>
      </c>
      <c r="M101" s="245"/>
      <c r="N101" s="289" t="n">
        <f aca="false">N100+(N$123-N$83)/40</f>
        <v>4970</v>
      </c>
      <c r="O101" s="296" t="n">
        <f aca="false">O100+(O$123-O$83)/40</f>
        <v>70.1000000000001</v>
      </c>
      <c r="Q101" s="244" t="n">
        <v>2190</v>
      </c>
      <c r="R101" s="219"/>
      <c r="S101" s="289" t="n">
        <f aca="false">S100+(S$122-S$62)/60</f>
        <v>5050.00000000001</v>
      </c>
      <c r="T101" s="296" t="n">
        <f aca="false">T100+(T$122-T$62)/60</f>
        <v>73.7000000000001</v>
      </c>
      <c r="V101" s="244" t="n">
        <v>2180</v>
      </c>
      <c r="W101" s="245"/>
      <c r="X101" s="289" t="n">
        <f aca="false">X100+(X$123-X$93)/30</f>
        <v>4860</v>
      </c>
      <c r="Y101" s="296" t="n">
        <f aca="false">Y100+(Y$123-Y$93)/30</f>
        <v>74.7333333333334</v>
      </c>
      <c r="AA101" s="244" t="n">
        <v>2190</v>
      </c>
      <c r="AB101" s="219"/>
      <c r="AC101" s="219" t="n">
        <f aca="false">AC100+(AC$112-AC$62)/50</f>
        <v>5802</v>
      </c>
      <c r="AD101" s="246" t="n">
        <f aca="false">AD100+(AD$112-AD$62)/50</f>
        <v>73.4399999999998</v>
      </c>
      <c r="AF101" s="244" t="n">
        <v>2190</v>
      </c>
      <c r="AG101" s="219"/>
      <c r="AH101" s="219" t="n">
        <f aca="false">AH100+(AH$117-AH$42)/75</f>
        <v>5880</v>
      </c>
      <c r="AI101" s="246" t="n">
        <f aca="false">AI100+(AI$117-AI$42)/75</f>
        <v>76.6399999999996</v>
      </c>
      <c r="AK101" s="244" t="n">
        <v>2180</v>
      </c>
      <c r="AL101" s="245"/>
      <c r="AM101" s="219" t="n">
        <f aca="false">AM100+(AM$118-AM$73)/45</f>
        <v>5735.55555555556</v>
      </c>
      <c r="AN101" s="246" t="n">
        <f aca="false">AN100+(AN$118-AN$73)/45</f>
        <v>77.7555555555554</v>
      </c>
      <c r="AP101" s="244" t="n">
        <v>2190</v>
      </c>
      <c r="AQ101" s="219"/>
      <c r="AR101" s="219" t="n">
        <f aca="false">AR100+(AR$122-AR$42)/80</f>
        <v>5780</v>
      </c>
      <c r="AS101" s="246" t="n">
        <f aca="false">AS100+(AS$122-AS$42)/80</f>
        <v>82.0500000000002</v>
      </c>
      <c r="AU101" s="244" t="n">
        <v>2180</v>
      </c>
      <c r="AV101" s="245"/>
      <c r="AW101" s="219" t="n">
        <f aca="false">AW100+(AW$123-AW$73)/50</f>
        <v>5648</v>
      </c>
      <c r="AX101" s="246" t="n">
        <f aca="false">AX100+(AX$123-AX$73)/50</f>
        <v>82.3199999999999</v>
      </c>
    </row>
    <row r="102" customFormat="false" ht="12.75" hidden="false" customHeight="false" outlineLevel="0" collapsed="false">
      <c r="B102" s="244" t="n">
        <v>2200</v>
      </c>
      <c r="C102" s="245"/>
      <c r="D102" s="289" t="n">
        <f aca="false">D101+(D$122-D$72)/50</f>
        <v>5020</v>
      </c>
      <c r="E102" s="296" t="n">
        <f aca="false">E101+(E$122-E$72)/50</f>
        <v>65.7999999999998</v>
      </c>
      <c r="F102" s="250"/>
      <c r="G102" s="244" t="n">
        <v>2200</v>
      </c>
      <c r="H102" s="219"/>
      <c r="I102" s="289" t="n">
        <f aca="false">I101+(I$122-I$52)/70</f>
        <v>5157.14285714284</v>
      </c>
      <c r="J102" s="296" t="n">
        <f aca="false">J101+(J$122-J$52)/70</f>
        <v>70.285714285714</v>
      </c>
      <c r="L102" s="244" t="n">
        <v>2190</v>
      </c>
      <c r="M102" s="245"/>
      <c r="N102" s="289" t="n">
        <f aca="false">N101+(N$123-N$83)/40</f>
        <v>4985</v>
      </c>
      <c r="O102" s="296" t="n">
        <f aca="false">O101+(O$123-O$83)/40</f>
        <v>70.0500000000001</v>
      </c>
      <c r="Q102" s="244" t="n">
        <v>2200</v>
      </c>
      <c r="R102" s="219"/>
      <c r="S102" s="289" t="n">
        <f aca="false">S101+(S$122-S$62)/60</f>
        <v>5066.66666666668</v>
      </c>
      <c r="T102" s="296" t="n">
        <f aca="false">T101+(T$122-T$62)/60</f>
        <v>73.6666666666667</v>
      </c>
      <c r="V102" s="244" t="n">
        <v>2190</v>
      </c>
      <c r="W102" s="245"/>
      <c r="X102" s="289" t="n">
        <f aca="false">X101+(X$123-X$93)/30</f>
        <v>4880</v>
      </c>
      <c r="Y102" s="296" t="n">
        <f aca="false">Y101+(Y$123-Y$93)/30</f>
        <v>74.7</v>
      </c>
      <c r="AA102" s="244" t="n">
        <v>2200</v>
      </c>
      <c r="AB102" s="219"/>
      <c r="AC102" s="219" t="n">
        <f aca="false">AC101+(AC$112-AC$62)/50</f>
        <v>5820</v>
      </c>
      <c r="AD102" s="246" t="n">
        <f aca="false">AD101+(AD$112-AD$62)/50</f>
        <v>73.3999999999998</v>
      </c>
      <c r="AF102" s="244" t="n">
        <v>2200</v>
      </c>
      <c r="AG102" s="219"/>
      <c r="AH102" s="219" t="n">
        <f aca="false">AH101+(AH$117-AH$42)/75</f>
        <v>5900</v>
      </c>
      <c r="AI102" s="246" t="n">
        <f aca="false">AI101+(AI$117-AI$42)/75</f>
        <v>76.5999999999996</v>
      </c>
      <c r="AK102" s="244" t="n">
        <v>2190</v>
      </c>
      <c r="AL102" s="245"/>
      <c r="AM102" s="219" t="n">
        <f aca="false">AM101+(AM$118-AM$73)/45</f>
        <v>5751.11111111111</v>
      </c>
      <c r="AN102" s="246" t="n">
        <f aca="false">AN101+(AN$118-AN$73)/45</f>
        <v>77.7111111111109</v>
      </c>
      <c r="AP102" s="244" t="n">
        <v>2200</v>
      </c>
      <c r="AQ102" s="219"/>
      <c r="AR102" s="219" t="n">
        <f aca="false">AR101+(AR$122-AR$42)/80</f>
        <v>5800</v>
      </c>
      <c r="AS102" s="246" t="n">
        <f aca="false">AS101+(AS$122-AS$42)/80</f>
        <v>82.0000000000002</v>
      </c>
      <c r="AU102" s="244" t="n">
        <v>2190</v>
      </c>
      <c r="AV102" s="245"/>
      <c r="AW102" s="219" t="n">
        <f aca="false">AW101+(AW$123-AW$73)/50</f>
        <v>5664</v>
      </c>
      <c r="AX102" s="246" t="n">
        <f aca="false">AX101+(AX$123-AX$73)/50</f>
        <v>82.2599999999999</v>
      </c>
    </row>
    <row r="103" customFormat="false" ht="12.75" hidden="false" customHeight="false" outlineLevel="0" collapsed="false">
      <c r="B103" s="244" t="n">
        <v>2210</v>
      </c>
      <c r="C103" s="245"/>
      <c r="D103" s="289" t="n">
        <f aca="false">D102+(D$122-D$72)/50</f>
        <v>5034</v>
      </c>
      <c r="E103" s="296" t="n">
        <f aca="false">E102+(E$122-E$72)/50</f>
        <v>65.7599999999998</v>
      </c>
      <c r="F103" s="250"/>
      <c r="G103" s="244" t="n">
        <v>2210</v>
      </c>
      <c r="H103" s="219"/>
      <c r="I103" s="289" t="n">
        <f aca="false">I102+(I$122-I$52)/70</f>
        <v>5174.2857142857</v>
      </c>
      <c r="J103" s="296" t="n">
        <f aca="false">J102+(J$122-J$52)/70</f>
        <v>70.2714285714283</v>
      </c>
      <c r="L103" s="244" t="n">
        <v>2200</v>
      </c>
      <c r="M103" s="245"/>
      <c r="N103" s="289" t="n">
        <f aca="false">N102+(N$123-N$83)/40</f>
        <v>5000</v>
      </c>
      <c r="O103" s="296" t="n">
        <f aca="false">O102+(O$123-O$83)/40</f>
        <v>70.0000000000001</v>
      </c>
      <c r="Q103" s="244" t="n">
        <v>2210</v>
      </c>
      <c r="R103" s="219"/>
      <c r="S103" s="289" t="n">
        <f aca="false">S102+(S$122-S$62)/60</f>
        <v>5083.33333333335</v>
      </c>
      <c r="T103" s="296" t="n">
        <f aca="false">T102+(T$122-T$62)/60</f>
        <v>73.6333333333334</v>
      </c>
      <c r="V103" s="244" t="n">
        <v>2200</v>
      </c>
      <c r="W103" s="245"/>
      <c r="X103" s="289" t="n">
        <f aca="false">X102+(X$123-X$93)/30</f>
        <v>4900</v>
      </c>
      <c r="Y103" s="296" t="n">
        <f aca="false">Y102+(Y$123-Y$93)/30</f>
        <v>74.6666666666667</v>
      </c>
      <c r="AA103" s="244" t="n">
        <v>2210</v>
      </c>
      <c r="AB103" s="219"/>
      <c r="AC103" s="219" t="n">
        <f aca="false">AC102+(AC$112-AC$62)/50</f>
        <v>5838</v>
      </c>
      <c r="AD103" s="246" t="n">
        <f aca="false">AD102+(AD$112-AD$62)/50</f>
        <v>73.3599999999997</v>
      </c>
      <c r="AF103" s="244" t="n">
        <v>2210</v>
      </c>
      <c r="AG103" s="219"/>
      <c r="AH103" s="219" t="n">
        <f aca="false">AH102+(AH$117-AH$42)/75</f>
        <v>5920</v>
      </c>
      <c r="AI103" s="246" t="n">
        <f aca="false">AI102+(AI$117-AI$42)/75</f>
        <v>76.5599999999996</v>
      </c>
      <c r="AK103" s="244" t="n">
        <v>2200</v>
      </c>
      <c r="AL103" s="245"/>
      <c r="AM103" s="219" t="n">
        <f aca="false">AM102+(AM$118-AM$73)/45</f>
        <v>5766.66666666667</v>
      </c>
      <c r="AN103" s="246" t="n">
        <f aca="false">AN102+(AN$118-AN$73)/45</f>
        <v>77.6666666666665</v>
      </c>
      <c r="AP103" s="244" t="n">
        <v>2210</v>
      </c>
      <c r="AQ103" s="219"/>
      <c r="AR103" s="219" t="n">
        <f aca="false">AR102+(AR$122-AR$42)/80</f>
        <v>5820</v>
      </c>
      <c r="AS103" s="246" t="n">
        <f aca="false">AS102+(AS$122-AS$42)/80</f>
        <v>81.9500000000002</v>
      </c>
      <c r="AU103" s="244" t="n">
        <v>2200</v>
      </c>
      <c r="AV103" s="245"/>
      <c r="AW103" s="219" t="n">
        <f aca="false">AW102+(AW$123-AW$73)/50</f>
        <v>5680</v>
      </c>
      <c r="AX103" s="246" t="n">
        <f aca="false">AX102+(AX$123-AX$73)/50</f>
        <v>82.1999999999999</v>
      </c>
    </row>
    <row r="104" customFormat="false" ht="12.75" hidden="false" customHeight="false" outlineLevel="0" collapsed="false">
      <c r="B104" s="244" t="n">
        <v>2220</v>
      </c>
      <c r="C104" s="245"/>
      <c r="D104" s="289" t="n">
        <f aca="false">D103+(D$122-D$72)/50</f>
        <v>5048</v>
      </c>
      <c r="E104" s="296" t="n">
        <f aca="false">E103+(E$122-E$72)/50</f>
        <v>65.7199999999998</v>
      </c>
      <c r="F104" s="250"/>
      <c r="G104" s="244" t="n">
        <v>2220</v>
      </c>
      <c r="H104" s="219"/>
      <c r="I104" s="289" t="n">
        <f aca="false">I103+(I$122-I$52)/70</f>
        <v>5191.42857142856</v>
      </c>
      <c r="J104" s="296" t="n">
        <f aca="false">J103+(J$122-J$52)/70</f>
        <v>70.2571428571426</v>
      </c>
      <c r="L104" s="244" t="n">
        <v>2210</v>
      </c>
      <c r="M104" s="245"/>
      <c r="N104" s="289" t="n">
        <f aca="false">N103+(N$123-N$83)/40</f>
        <v>5015</v>
      </c>
      <c r="O104" s="296" t="n">
        <f aca="false">O103+(O$123-O$83)/40</f>
        <v>69.9500000000001</v>
      </c>
      <c r="Q104" s="244" t="n">
        <v>2220</v>
      </c>
      <c r="R104" s="219"/>
      <c r="S104" s="289" t="n">
        <f aca="false">S103+(S$122-S$62)/60</f>
        <v>5100.00000000001</v>
      </c>
      <c r="T104" s="296" t="n">
        <f aca="false">T103+(T$122-T$62)/60</f>
        <v>73.6000000000001</v>
      </c>
      <c r="V104" s="244" t="n">
        <v>2210</v>
      </c>
      <c r="W104" s="245"/>
      <c r="X104" s="289" t="n">
        <f aca="false">X103+(X$123-X$93)/30</f>
        <v>4920</v>
      </c>
      <c r="Y104" s="296" t="n">
        <f aca="false">Y103+(Y$123-Y$93)/30</f>
        <v>74.6333333333334</v>
      </c>
      <c r="AA104" s="244" t="n">
        <v>2220</v>
      </c>
      <c r="AB104" s="219"/>
      <c r="AC104" s="219" t="n">
        <f aca="false">AC103+(AC$112-AC$62)/50</f>
        <v>5856</v>
      </c>
      <c r="AD104" s="246" t="n">
        <f aca="false">AD103+(AD$112-AD$62)/50</f>
        <v>73.3199999999997</v>
      </c>
      <c r="AF104" s="244" t="n">
        <v>2220</v>
      </c>
      <c r="AG104" s="219"/>
      <c r="AH104" s="219" t="n">
        <f aca="false">AH103+(AH$117-AH$42)/75</f>
        <v>5940</v>
      </c>
      <c r="AI104" s="246" t="n">
        <f aca="false">AI103+(AI$117-AI$42)/75</f>
        <v>76.5199999999996</v>
      </c>
      <c r="AK104" s="244" t="n">
        <v>2210</v>
      </c>
      <c r="AL104" s="245"/>
      <c r="AM104" s="219" t="n">
        <f aca="false">AM103+(AM$118-AM$73)/45</f>
        <v>5782.22222222223</v>
      </c>
      <c r="AN104" s="246" t="n">
        <f aca="false">AN103+(AN$118-AN$73)/45</f>
        <v>77.622222222222</v>
      </c>
      <c r="AP104" s="244" t="n">
        <v>2220</v>
      </c>
      <c r="AQ104" s="219"/>
      <c r="AR104" s="219" t="n">
        <f aca="false">AR103+(AR$122-AR$42)/80</f>
        <v>5840</v>
      </c>
      <c r="AS104" s="246" t="n">
        <f aca="false">AS103+(AS$122-AS$42)/80</f>
        <v>81.9000000000002</v>
      </c>
      <c r="AU104" s="244" t="n">
        <v>2210</v>
      </c>
      <c r="AV104" s="245"/>
      <c r="AW104" s="219" t="n">
        <f aca="false">AW103+(AW$123-AW$73)/50</f>
        <v>5696</v>
      </c>
      <c r="AX104" s="246" t="n">
        <f aca="false">AX103+(AX$123-AX$73)/50</f>
        <v>82.1399999999999</v>
      </c>
    </row>
    <row r="105" customFormat="false" ht="12.75" hidden="false" customHeight="false" outlineLevel="0" collapsed="false">
      <c r="B105" s="244" t="n">
        <v>2230</v>
      </c>
      <c r="C105" s="245"/>
      <c r="D105" s="289" t="n">
        <f aca="false">D104+(D$122-D$72)/50</f>
        <v>5062</v>
      </c>
      <c r="E105" s="296" t="n">
        <f aca="false">E104+(E$122-E$72)/50</f>
        <v>65.6799999999998</v>
      </c>
      <c r="F105" s="250"/>
      <c r="G105" s="244" t="n">
        <v>2230</v>
      </c>
      <c r="H105" s="219"/>
      <c r="I105" s="289" t="n">
        <f aca="false">I104+(I$122-I$52)/70</f>
        <v>5208.57142857142</v>
      </c>
      <c r="J105" s="296" t="n">
        <f aca="false">J104+(J$122-J$52)/70</f>
        <v>70.2428571428569</v>
      </c>
      <c r="L105" s="244" t="n">
        <v>2220</v>
      </c>
      <c r="M105" s="245"/>
      <c r="N105" s="289" t="n">
        <f aca="false">N104+(N$123-N$83)/40</f>
        <v>5030</v>
      </c>
      <c r="O105" s="296" t="n">
        <f aca="false">O104+(O$123-O$83)/40</f>
        <v>69.9000000000001</v>
      </c>
      <c r="Q105" s="244" t="n">
        <v>2230</v>
      </c>
      <c r="R105" s="219"/>
      <c r="S105" s="289" t="n">
        <f aca="false">S104+(S$122-S$62)/60</f>
        <v>5116.66666666668</v>
      </c>
      <c r="T105" s="296" t="n">
        <f aca="false">T104+(T$122-T$62)/60</f>
        <v>73.5666666666668</v>
      </c>
      <c r="V105" s="244" t="n">
        <v>2220</v>
      </c>
      <c r="W105" s="245"/>
      <c r="X105" s="289" t="n">
        <f aca="false">X104+(X$123-X$93)/30</f>
        <v>4940</v>
      </c>
      <c r="Y105" s="296" t="n">
        <f aca="false">Y104+(Y$123-Y$93)/30</f>
        <v>74.6</v>
      </c>
      <c r="AA105" s="244" t="n">
        <v>2230</v>
      </c>
      <c r="AB105" s="219"/>
      <c r="AC105" s="219" t="n">
        <f aca="false">AC104+(AC$112-AC$62)/50</f>
        <v>5874</v>
      </c>
      <c r="AD105" s="246" t="n">
        <f aca="false">AD104+(AD$112-AD$62)/50</f>
        <v>73.2799999999997</v>
      </c>
      <c r="AF105" s="244" t="n">
        <v>2230</v>
      </c>
      <c r="AG105" s="219"/>
      <c r="AH105" s="219" t="n">
        <f aca="false">AH104+(AH$117-AH$42)/75</f>
        <v>5960</v>
      </c>
      <c r="AI105" s="246" t="n">
        <f aca="false">AI104+(AI$117-AI$42)/75</f>
        <v>76.4799999999996</v>
      </c>
      <c r="AK105" s="244" t="n">
        <v>2220</v>
      </c>
      <c r="AL105" s="245"/>
      <c r="AM105" s="219" t="n">
        <f aca="false">AM104+(AM$118-AM$73)/45</f>
        <v>5797.77777777778</v>
      </c>
      <c r="AN105" s="246" t="n">
        <f aca="false">AN104+(AN$118-AN$73)/45</f>
        <v>77.5777777777776</v>
      </c>
      <c r="AP105" s="244" t="n">
        <v>2230</v>
      </c>
      <c r="AQ105" s="219"/>
      <c r="AR105" s="219" t="n">
        <f aca="false">AR104+(AR$122-AR$42)/80</f>
        <v>5860</v>
      </c>
      <c r="AS105" s="246" t="n">
        <f aca="false">AS104+(AS$122-AS$42)/80</f>
        <v>81.8500000000002</v>
      </c>
      <c r="AU105" s="244" t="n">
        <v>2220</v>
      </c>
      <c r="AV105" s="245"/>
      <c r="AW105" s="219" t="n">
        <f aca="false">AW104+(AW$123-AW$73)/50</f>
        <v>5712</v>
      </c>
      <c r="AX105" s="246" t="n">
        <f aca="false">AX104+(AX$123-AX$73)/50</f>
        <v>82.0799999999999</v>
      </c>
    </row>
    <row r="106" customFormat="false" ht="12.75" hidden="false" customHeight="false" outlineLevel="0" collapsed="false">
      <c r="B106" s="244" t="n">
        <v>2240</v>
      </c>
      <c r="C106" s="245"/>
      <c r="D106" s="289" t="n">
        <f aca="false">D105+(D$122-D$72)/50</f>
        <v>5076</v>
      </c>
      <c r="E106" s="296" t="n">
        <f aca="false">E105+(E$122-E$72)/50</f>
        <v>65.6399999999998</v>
      </c>
      <c r="F106" s="250"/>
      <c r="G106" s="244" t="n">
        <v>2240</v>
      </c>
      <c r="H106" s="219"/>
      <c r="I106" s="289" t="n">
        <f aca="false">I105+(I$122-I$52)/70</f>
        <v>5225.71428571427</v>
      </c>
      <c r="J106" s="296" t="n">
        <f aca="false">J105+(J$122-J$52)/70</f>
        <v>70.2285714285711</v>
      </c>
      <c r="L106" s="244" t="n">
        <v>2230</v>
      </c>
      <c r="M106" s="245"/>
      <c r="N106" s="289" t="n">
        <f aca="false">N105+(N$123-N$83)/40</f>
        <v>5045</v>
      </c>
      <c r="O106" s="296" t="n">
        <f aca="false">O105+(O$123-O$83)/40</f>
        <v>69.8500000000001</v>
      </c>
      <c r="Q106" s="244" t="n">
        <v>2240</v>
      </c>
      <c r="R106" s="219"/>
      <c r="S106" s="289" t="n">
        <f aca="false">S105+(S$122-S$62)/60</f>
        <v>5133.33333333335</v>
      </c>
      <c r="T106" s="296" t="n">
        <f aca="false">T105+(T$122-T$62)/60</f>
        <v>73.5333333333334</v>
      </c>
      <c r="V106" s="244" t="n">
        <v>2230</v>
      </c>
      <c r="W106" s="245"/>
      <c r="X106" s="289" t="n">
        <f aca="false">X105+(X$123-X$93)/30</f>
        <v>4960</v>
      </c>
      <c r="Y106" s="296" t="n">
        <f aca="false">Y105+(Y$123-Y$93)/30</f>
        <v>74.5666666666667</v>
      </c>
      <c r="AA106" s="244" t="n">
        <v>2240</v>
      </c>
      <c r="AB106" s="219"/>
      <c r="AC106" s="219" t="n">
        <f aca="false">AC105+(AC$112-AC$62)/50</f>
        <v>5892</v>
      </c>
      <c r="AD106" s="246" t="n">
        <f aca="false">AD105+(AD$112-AD$62)/50</f>
        <v>73.2399999999997</v>
      </c>
      <c r="AF106" s="244" t="n">
        <v>2240</v>
      </c>
      <c r="AG106" s="219"/>
      <c r="AH106" s="219" t="n">
        <f aca="false">AH105+(AH$117-AH$42)/75</f>
        <v>5980</v>
      </c>
      <c r="AI106" s="246" t="n">
        <f aca="false">AI105+(AI$117-AI$42)/75</f>
        <v>76.4399999999996</v>
      </c>
      <c r="AK106" s="244" t="n">
        <v>2230</v>
      </c>
      <c r="AL106" s="245"/>
      <c r="AM106" s="219" t="n">
        <f aca="false">AM105+(AM$118-AM$73)/45</f>
        <v>5813.33333333334</v>
      </c>
      <c r="AN106" s="246" t="n">
        <f aca="false">AN105+(AN$118-AN$73)/45</f>
        <v>77.5333333333331</v>
      </c>
      <c r="AP106" s="244" t="n">
        <v>2240</v>
      </c>
      <c r="AQ106" s="219"/>
      <c r="AR106" s="219" t="n">
        <f aca="false">AR105+(AR$122-AR$42)/80</f>
        <v>5880</v>
      </c>
      <c r="AS106" s="246" t="n">
        <f aca="false">AS105+(AS$122-AS$42)/80</f>
        <v>81.8000000000002</v>
      </c>
      <c r="AU106" s="244" t="n">
        <v>2230</v>
      </c>
      <c r="AV106" s="245"/>
      <c r="AW106" s="219" t="n">
        <f aca="false">AW105+(AW$123-AW$73)/50</f>
        <v>5728</v>
      </c>
      <c r="AX106" s="246" t="n">
        <f aca="false">AX105+(AX$123-AX$73)/50</f>
        <v>82.0199999999999</v>
      </c>
    </row>
    <row r="107" customFormat="false" ht="12.75" hidden="false" customHeight="false" outlineLevel="0" collapsed="false">
      <c r="B107" s="244" t="n">
        <v>2250</v>
      </c>
      <c r="C107" s="245"/>
      <c r="D107" s="289" t="n">
        <f aca="false">D106+(D$122-D$72)/50</f>
        <v>5090</v>
      </c>
      <c r="E107" s="296" t="n">
        <f aca="false">E106+(E$122-E$72)/50</f>
        <v>65.5999999999998</v>
      </c>
      <c r="F107" s="250"/>
      <c r="G107" s="244" t="n">
        <v>2250</v>
      </c>
      <c r="H107" s="219"/>
      <c r="I107" s="289" t="n">
        <f aca="false">I106+(I$122-I$52)/70</f>
        <v>5242.85714285713</v>
      </c>
      <c r="J107" s="296" t="n">
        <f aca="false">J106+(J$122-J$52)/70</f>
        <v>70.2142857142854</v>
      </c>
      <c r="L107" s="244" t="n">
        <v>2240</v>
      </c>
      <c r="M107" s="245"/>
      <c r="N107" s="289" t="n">
        <f aca="false">N106+(N$123-N$83)/40</f>
        <v>5060</v>
      </c>
      <c r="O107" s="296" t="n">
        <f aca="false">O106+(O$123-O$83)/40</f>
        <v>69.8000000000001</v>
      </c>
      <c r="Q107" s="244" t="n">
        <v>2250</v>
      </c>
      <c r="R107" s="219"/>
      <c r="S107" s="289" t="n">
        <f aca="false">S106+(S$122-S$62)/60</f>
        <v>5150.00000000001</v>
      </c>
      <c r="T107" s="296" t="n">
        <f aca="false">T106+(T$122-T$62)/60</f>
        <v>73.5000000000001</v>
      </c>
      <c r="V107" s="244" t="n">
        <v>2240</v>
      </c>
      <c r="W107" s="245"/>
      <c r="X107" s="289" t="n">
        <f aca="false">X106+(X$123-X$93)/30</f>
        <v>4980</v>
      </c>
      <c r="Y107" s="296" t="n">
        <f aca="false">Y106+(Y$123-Y$93)/30</f>
        <v>74.5333333333334</v>
      </c>
      <c r="AA107" s="244" t="n">
        <v>2250</v>
      </c>
      <c r="AB107" s="219"/>
      <c r="AC107" s="219" t="n">
        <f aca="false">AC106+(AC$112-AC$62)/50</f>
        <v>5910</v>
      </c>
      <c r="AD107" s="246" t="n">
        <f aca="false">AD106+(AD$112-AD$62)/50</f>
        <v>73.1999999999997</v>
      </c>
      <c r="AF107" s="244" t="n">
        <v>2250</v>
      </c>
      <c r="AG107" s="219"/>
      <c r="AH107" s="219" t="n">
        <f aca="false">AH106+(AH$117-AH$42)/75</f>
        <v>6000</v>
      </c>
      <c r="AI107" s="246" t="n">
        <f aca="false">AI106+(AI$117-AI$42)/75</f>
        <v>76.3999999999996</v>
      </c>
      <c r="AK107" s="244" t="n">
        <v>2240</v>
      </c>
      <c r="AL107" s="245"/>
      <c r="AM107" s="219" t="n">
        <f aca="false">AM106+(AM$118-AM$73)/45</f>
        <v>5828.88888888889</v>
      </c>
      <c r="AN107" s="246" t="n">
        <f aca="false">AN106+(AN$118-AN$73)/45</f>
        <v>77.4888888888887</v>
      </c>
      <c r="AP107" s="244" t="n">
        <v>2250</v>
      </c>
      <c r="AQ107" s="219"/>
      <c r="AR107" s="219" t="n">
        <f aca="false">AR106+(AR$122-AR$42)/80</f>
        <v>5900</v>
      </c>
      <c r="AS107" s="246" t="n">
        <f aca="false">AS106+(AS$122-AS$42)/80</f>
        <v>81.7500000000002</v>
      </c>
      <c r="AU107" s="244" t="n">
        <v>2240</v>
      </c>
      <c r="AV107" s="245"/>
      <c r="AW107" s="219" t="n">
        <f aca="false">AW106+(AW$123-AW$73)/50</f>
        <v>5744</v>
      </c>
      <c r="AX107" s="246" t="n">
        <f aca="false">AX106+(AX$123-AX$73)/50</f>
        <v>81.9599999999999</v>
      </c>
    </row>
    <row r="108" customFormat="false" ht="12.75" hidden="false" customHeight="false" outlineLevel="0" collapsed="false">
      <c r="B108" s="244" t="n">
        <v>2260</v>
      </c>
      <c r="C108" s="245"/>
      <c r="D108" s="289" t="n">
        <f aca="false">D107+(D$122-D$72)/50</f>
        <v>5104</v>
      </c>
      <c r="E108" s="296" t="n">
        <f aca="false">E107+(E$122-E$72)/50</f>
        <v>65.5599999999998</v>
      </c>
      <c r="F108" s="250"/>
      <c r="G108" s="244" t="n">
        <v>2260</v>
      </c>
      <c r="H108" s="219"/>
      <c r="I108" s="289" t="n">
        <f aca="false">I107+(I$122-I$52)/70</f>
        <v>5259.99999999999</v>
      </c>
      <c r="J108" s="296" t="n">
        <f aca="false">J107+(J$122-J$52)/70</f>
        <v>70.1999999999997</v>
      </c>
      <c r="L108" s="244" t="n">
        <v>2250</v>
      </c>
      <c r="M108" s="245"/>
      <c r="N108" s="289" t="n">
        <f aca="false">N107+(N$123-N$83)/40</f>
        <v>5075</v>
      </c>
      <c r="O108" s="296" t="n">
        <f aca="false">O107+(O$123-O$83)/40</f>
        <v>69.7500000000001</v>
      </c>
      <c r="Q108" s="244" t="n">
        <v>2260</v>
      </c>
      <c r="R108" s="219"/>
      <c r="S108" s="289" t="n">
        <f aca="false">S107+(S$122-S$62)/60</f>
        <v>5166.66666666668</v>
      </c>
      <c r="T108" s="296" t="n">
        <f aca="false">T107+(T$122-T$62)/60</f>
        <v>73.4666666666668</v>
      </c>
      <c r="V108" s="244" t="n">
        <v>2250</v>
      </c>
      <c r="W108" s="245"/>
      <c r="X108" s="289" t="n">
        <f aca="false">X107+(X$123-X$93)/30</f>
        <v>5000</v>
      </c>
      <c r="Y108" s="296" t="n">
        <f aca="false">Y107+(Y$123-Y$93)/30</f>
        <v>74.5</v>
      </c>
      <c r="AA108" s="244" t="n">
        <v>2260</v>
      </c>
      <c r="AB108" s="219"/>
      <c r="AC108" s="219" t="n">
        <f aca="false">AC107+(AC$112-AC$62)/50</f>
        <v>5928</v>
      </c>
      <c r="AD108" s="246" t="n">
        <f aca="false">AD107+(AD$112-AD$62)/50</f>
        <v>73.1599999999997</v>
      </c>
      <c r="AF108" s="244" t="n">
        <v>2260</v>
      </c>
      <c r="AG108" s="219"/>
      <c r="AH108" s="219" t="n">
        <f aca="false">AH107+(AH$117-AH$42)/75</f>
        <v>6020</v>
      </c>
      <c r="AI108" s="246" t="n">
        <f aca="false">AI107+(AI$117-AI$42)/75</f>
        <v>76.3599999999996</v>
      </c>
      <c r="AK108" s="244" t="n">
        <v>2250</v>
      </c>
      <c r="AL108" s="245"/>
      <c r="AM108" s="219" t="n">
        <f aca="false">AM107+(AM$118-AM$73)/45</f>
        <v>5844.44444444445</v>
      </c>
      <c r="AN108" s="246" t="n">
        <f aca="false">AN107+(AN$118-AN$73)/45</f>
        <v>77.4444444444442</v>
      </c>
      <c r="AP108" s="244" t="n">
        <v>2260</v>
      </c>
      <c r="AQ108" s="219"/>
      <c r="AR108" s="219" t="n">
        <f aca="false">AR107+(AR$122-AR$42)/80</f>
        <v>5920</v>
      </c>
      <c r="AS108" s="246" t="n">
        <f aca="false">AS107+(AS$122-AS$42)/80</f>
        <v>81.7000000000002</v>
      </c>
      <c r="AU108" s="244" t="n">
        <v>2250</v>
      </c>
      <c r="AV108" s="245"/>
      <c r="AW108" s="219" t="n">
        <f aca="false">AW107+(AW$123-AW$73)/50</f>
        <v>5760</v>
      </c>
      <c r="AX108" s="246" t="n">
        <f aca="false">AX107+(AX$123-AX$73)/50</f>
        <v>81.8999999999999</v>
      </c>
    </row>
    <row r="109" customFormat="false" ht="12.75" hidden="false" customHeight="false" outlineLevel="0" collapsed="false">
      <c r="B109" s="244" t="n">
        <v>2270</v>
      </c>
      <c r="C109" s="245"/>
      <c r="D109" s="289" t="n">
        <f aca="false">D108+(D$122-D$72)/50</f>
        <v>5118</v>
      </c>
      <c r="E109" s="296" t="n">
        <f aca="false">E108+(E$122-E$72)/50</f>
        <v>65.5199999999998</v>
      </c>
      <c r="F109" s="250"/>
      <c r="G109" s="244" t="n">
        <v>2270</v>
      </c>
      <c r="H109" s="219"/>
      <c r="I109" s="289" t="n">
        <f aca="false">I108+(I$122-I$52)/70</f>
        <v>5277.14285714284</v>
      </c>
      <c r="J109" s="296" t="n">
        <f aca="false">J108+(J$122-J$52)/70</f>
        <v>70.185714285714</v>
      </c>
      <c r="L109" s="244" t="n">
        <v>2260</v>
      </c>
      <c r="M109" s="245"/>
      <c r="N109" s="289" t="n">
        <f aca="false">N108+(N$123-N$83)/40</f>
        <v>5090</v>
      </c>
      <c r="O109" s="296" t="n">
        <f aca="false">O108+(O$123-O$83)/40</f>
        <v>69.7000000000001</v>
      </c>
      <c r="Q109" s="244" t="n">
        <v>2270</v>
      </c>
      <c r="R109" s="219"/>
      <c r="S109" s="289" t="n">
        <f aca="false">S108+(S$122-S$62)/60</f>
        <v>5183.33333333335</v>
      </c>
      <c r="T109" s="296" t="n">
        <f aca="false">T108+(T$122-T$62)/60</f>
        <v>73.4333333333334</v>
      </c>
      <c r="V109" s="244" t="n">
        <v>2260</v>
      </c>
      <c r="W109" s="245"/>
      <c r="X109" s="289" t="n">
        <f aca="false">X108+(X$123-X$93)/30</f>
        <v>5020</v>
      </c>
      <c r="Y109" s="296" t="n">
        <f aca="false">Y108+(Y$123-Y$93)/30</f>
        <v>74.4666666666667</v>
      </c>
      <c r="AA109" s="244" t="n">
        <v>2270</v>
      </c>
      <c r="AB109" s="219"/>
      <c r="AC109" s="219" t="n">
        <f aca="false">AC108+(AC$112-AC$62)/50</f>
        <v>5946</v>
      </c>
      <c r="AD109" s="246" t="n">
        <f aca="false">AD108+(AD$112-AD$62)/50</f>
        <v>73.1199999999997</v>
      </c>
      <c r="AF109" s="244" t="n">
        <v>2270</v>
      </c>
      <c r="AG109" s="219"/>
      <c r="AH109" s="219" t="n">
        <f aca="false">AH108+(AH$117-AH$42)/75</f>
        <v>6040</v>
      </c>
      <c r="AI109" s="246" t="n">
        <f aca="false">AI108+(AI$117-AI$42)/75</f>
        <v>76.3199999999996</v>
      </c>
      <c r="AK109" s="244" t="n">
        <v>2260</v>
      </c>
      <c r="AL109" s="245"/>
      <c r="AM109" s="219" t="n">
        <f aca="false">AM108+(AM$118-AM$73)/45</f>
        <v>5860</v>
      </c>
      <c r="AN109" s="246" t="n">
        <f aca="false">AN108+(AN$118-AN$73)/45</f>
        <v>77.3999999999998</v>
      </c>
      <c r="AP109" s="244" t="n">
        <v>2270</v>
      </c>
      <c r="AQ109" s="219"/>
      <c r="AR109" s="219" t="n">
        <f aca="false">AR108+(AR$122-AR$42)/80</f>
        <v>5940</v>
      </c>
      <c r="AS109" s="246" t="n">
        <f aca="false">AS108+(AS$122-AS$42)/80</f>
        <v>81.6500000000002</v>
      </c>
      <c r="AU109" s="244" t="n">
        <v>2260</v>
      </c>
      <c r="AV109" s="245"/>
      <c r="AW109" s="219" t="n">
        <f aca="false">AW108+(AW$123-AW$73)/50</f>
        <v>5776</v>
      </c>
      <c r="AX109" s="246" t="n">
        <f aca="false">AX108+(AX$123-AX$73)/50</f>
        <v>81.8399999999999</v>
      </c>
    </row>
    <row r="110" customFormat="false" ht="12.75" hidden="false" customHeight="false" outlineLevel="0" collapsed="false">
      <c r="B110" s="244" t="n">
        <v>2280</v>
      </c>
      <c r="C110" s="245"/>
      <c r="D110" s="289" t="n">
        <f aca="false">D109+(D$122-D$72)/50</f>
        <v>5132</v>
      </c>
      <c r="E110" s="296" t="n">
        <f aca="false">E109+(E$122-E$72)/50</f>
        <v>65.4799999999998</v>
      </c>
      <c r="F110" s="250"/>
      <c r="G110" s="244" t="n">
        <v>2280</v>
      </c>
      <c r="H110" s="219"/>
      <c r="I110" s="289" t="n">
        <f aca="false">I109+(I$122-I$52)/70</f>
        <v>5294.2857142857</v>
      </c>
      <c r="J110" s="296" t="n">
        <f aca="false">J109+(J$122-J$52)/70</f>
        <v>70.1714285714283</v>
      </c>
      <c r="L110" s="244" t="n">
        <v>2270</v>
      </c>
      <c r="M110" s="245"/>
      <c r="N110" s="289" t="n">
        <f aca="false">N109+(N$123-N$83)/40</f>
        <v>5105</v>
      </c>
      <c r="O110" s="296" t="n">
        <f aca="false">O109+(O$123-O$83)/40</f>
        <v>69.6500000000001</v>
      </c>
      <c r="Q110" s="244" t="n">
        <v>2280</v>
      </c>
      <c r="R110" s="219"/>
      <c r="S110" s="289" t="n">
        <f aca="false">S109+(S$122-S$62)/60</f>
        <v>5200.00000000002</v>
      </c>
      <c r="T110" s="296" t="n">
        <f aca="false">T109+(T$122-T$62)/60</f>
        <v>73.4000000000001</v>
      </c>
      <c r="V110" s="244" t="n">
        <v>2270</v>
      </c>
      <c r="W110" s="245"/>
      <c r="X110" s="289" t="n">
        <f aca="false">X109+(X$123-X$93)/30</f>
        <v>5040</v>
      </c>
      <c r="Y110" s="296" t="n">
        <f aca="false">Y109+(Y$123-Y$93)/30</f>
        <v>74.4333333333334</v>
      </c>
      <c r="AA110" s="244" t="n">
        <v>2280</v>
      </c>
      <c r="AB110" s="219"/>
      <c r="AC110" s="219" t="n">
        <f aca="false">AC109+(AC$112-AC$62)/50</f>
        <v>5964</v>
      </c>
      <c r="AD110" s="246" t="n">
        <f aca="false">AD109+(AD$112-AD$62)/50</f>
        <v>73.0799999999997</v>
      </c>
      <c r="AF110" s="244" t="n">
        <v>2280</v>
      </c>
      <c r="AG110" s="219"/>
      <c r="AH110" s="219" t="n">
        <f aca="false">AH109+(AH$117-AH$42)/75</f>
        <v>6060</v>
      </c>
      <c r="AI110" s="246" t="n">
        <f aca="false">AI109+(AI$117-AI$42)/75</f>
        <v>76.2799999999996</v>
      </c>
      <c r="AK110" s="244" t="n">
        <v>2270</v>
      </c>
      <c r="AL110" s="245"/>
      <c r="AM110" s="219" t="n">
        <f aca="false">AM109+(AM$118-AM$73)/45</f>
        <v>5875.55555555556</v>
      </c>
      <c r="AN110" s="246" t="n">
        <f aca="false">AN109+(AN$118-AN$73)/45</f>
        <v>77.3555555555553</v>
      </c>
      <c r="AP110" s="244" t="n">
        <v>2280</v>
      </c>
      <c r="AQ110" s="219"/>
      <c r="AR110" s="219" t="n">
        <f aca="false">AR109+(AR$122-AR$42)/80</f>
        <v>5960</v>
      </c>
      <c r="AS110" s="246" t="n">
        <f aca="false">AS109+(AS$122-AS$42)/80</f>
        <v>81.6000000000002</v>
      </c>
      <c r="AU110" s="244" t="n">
        <v>2270</v>
      </c>
      <c r="AV110" s="245"/>
      <c r="AW110" s="219" t="n">
        <f aca="false">AW109+(AW$123-AW$73)/50</f>
        <v>5792</v>
      </c>
      <c r="AX110" s="246" t="n">
        <f aca="false">AX109+(AX$123-AX$73)/50</f>
        <v>81.7799999999999</v>
      </c>
    </row>
    <row r="111" customFormat="false" ht="12.75" hidden="false" customHeight="false" outlineLevel="0" collapsed="false">
      <c r="B111" s="244" t="n">
        <v>2290</v>
      </c>
      <c r="C111" s="245"/>
      <c r="D111" s="289" t="n">
        <f aca="false">D110+(D$122-D$72)/50</f>
        <v>5146</v>
      </c>
      <c r="E111" s="296" t="n">
        <f aca="false">E110+(E$122-E$72)/50</f>
        <v>65.4399999999998</v>
      </c>
      <c r="F111" s="250"/>
      <c r="G111" s="244" t="n">
        <v>2290</v>
      </c>
      <c r="H111" s="219"/>
      <c r="I111" s="289" t="n">
        <f aca="false">I110+(I$122-I$52)/70</f>
        <v>5311.42857142856</v>
      </c>
      <c r="J111" s="296" t="n">
        <f aca="false">J110+(J$122-J$52)/70</f>
        <v>70.1571428571426</v>
      </c>
      <c r="L111" s="244" t="n">
        <v>2280</v>
      </c>
      <c r="M111" s="245"/>
      <c r="N111" s="289" t="n">
        <f aca="false">N110+(N$123-N$83)/40</f>
        <v>5120</v>
      </c>
      <c r="O111" s="296" t="n">
        <f aca="false">O110+(O$123-O$83)/40</f>
        <v>69.6000000000001</v>
      </c>
      <c r="Q111" s="244" t="n">
        <v>2290</v>
      </c>
      <c r="R111" s="219"/>
      <c r="S111" s="289" t="n">
        <f aca="false">S110+(S$122-S$62)/60</f>
        <v>5216.66666666668</v>
      </c>
      <c r="T111" s="296" t="n">
        <f aca="false">T110+(T$122-T$62)/60</f>
        <v>73.3666666666668</v>
      </c>
      <c r="V111" s="244" t="n">
        <v>2280</v>
      </c>
      <c r="W111" s="245"/>
      <c r="X111" s="289" t="n">
        <f aca="false">X110+(X$123-X$93)/30</f>
        <v>5060</v>
      </c>
      <c r="Y111" s="296" t="n">
        <f aca="false">Y110+(Y$123-Y$93)/30</f>
        <v>74.4</v>
      </c>
      <c r="AA111" s="244" t="n">
        <v>2290</v>
      </c>
      <c r="AB111" s="245"/>
      <c r="AC111" s="219" t="n">
        <f aca="false">AC110+(AC$112-AC$62)/50</f>
        <v>5982</v>
      </c>
      <c r="AD111" s="246" t="n">
        <f aca="false">AD110+(AD$112-AD$62)/50</f>
        <v>73.0399999999997</v>
      </c>
      <c r="AF111" s="244" t="n">
        <v>2290</v>
      </c>
      <c r="AG111" s="245"/>
      <c r="AH111" s="219" t="n">
        <f aca="false">AH110+(AH$117-AH$42)/75</f>
        <v>6080</v>
      </c>
      <c r="AI111" s="246" t="n">
        <f aca="false">AI110+(AI$117-AI$42)/75</f>
        <v>76.2399999999996</v>
      </c>
      <c r="AK111" s="244" t="n">
        <v>2280</v>
      </c>
      <c r="AL111" s="245"/>
      <c r="AM111" s="219" t="n">
        <f aca="false">AM110+(AM$118-AM$73)/45</f>
        <v>5891.11111111112</v>
      </c>
      <c r="AN111" s="246" t="n">
        <f aca="false">AN110+(AN$118-AN$73)/45</f>
        <v>77.3111111111109</v>
      </c>
      <c r="AP111" s="244" t="n">
        <v>2290</v>
      </c>
      <c r="AQ111" s="219"/>
      <c r="AR111" s="219" t="n">
        <f aca="false">AR110+(AR$122-AR$42)/80</f>
        <v>5980</v>
      </c>
      <c r="AS111" s="246" t="n">
        <f aca="false">AS110+(AS$122-AS$42)/80</f>
        <v>81.5500000000002</v>
      </c>
      <c r="AU111" s="244" t="n">
        <v>2280</v>
      </c>
      <c r="AV111" s="245"/>
      <c r="AW111" s="219" t="n">
        <f aca="false">AW110+(AW$123-AW$73)/50</f>
        <v>5808</v>
      </c>
      <c r="AX111" s="246" t="n">
        <f aca="false">AX110+(AX$123-AX$73)/50</f>
        <v>81.7199999999999</v>
      </c>
    </row>
    <row r="112" customFormat="false" ht="12.75" hidden="false" customHeight="false" outlineLevel="0" collapsed="false">
      <c r="B112" s="244" t="n">
        <v>2300</v>
      </c>
      <c r="C112" s="245"/>
      <c r="D112" s="289" t="n">
        <f aca="false">D111+(D$122-D$72)/50</f>
        <v>5160</v>
      </c>
      <c r="E112" s="296" t="n">
        <f aca="false">E111+(E$122-E$72)/50</f>
        <v>65.3999999999998</v>
      </c>
      <c r="F112" s="250"/>
      <c r="G112" s="244" t="n">
        <v>2300</v>
      </c>
      <c r="H112" s="219"/>
      <c r="I112" s="289" t="n">
        <f aca="false">I111+(I$122-I$52)/70</f>
        <v>5328.57142857141</v>
      </c>
      <c r="J112" s="296" t="n">
        <f aca="false">J111+(J$122-J$52)/70</f>
        <v>70.1428571428568</v>
      </c>
      <c r="L112" s="244" t="n">
        <v>2290</v>
      </c>
      <c r="M112" s="245"/>
      <c r="N112" s="289" t="n">
        <f aca="false">N111+(N$123-N$83)/40</f>
        <v>5135</v>
      </c>
      <c r="O112" s="296" t="n">
        <f aca="false">O111+(O$123-O$83)/40</f>
        <v>69.5500000000001</v>
      </c>
      <c r="Q112" s="244" t="n">
        <v>2300</v>
      </c>
      <c r="R112" s="219"/>
      <c r="S112" s="289" t="n">
        <f aca="false">S111+(S$122-S$62)/60</f>
        <v>5233.33333333335</v>
      </c>
      <c r="T112" s="296" t="n">
        <f aca="false">T111+(T$122-T$62)/60</f>
        <v>73.3333333333334</v>
      </c>
      <c r="V112" s="244" t="n">
        <v>2290</v>
      </c>
      <c r="W112" s="245"/>
      <c r="X112" s="289" t="n">
        <f aca="false">X111+(X$123-X$93)/30</f>
        <v>5080</v>
      </c>
      <c r="Y112" s="296" t="n">
        <f aca="false">Y111+(Y$123-Y$93)/30</f>
        <v>74.3666666666667</v>
      </c>
      <c r="AA112" s="300" t="n">
        <v>2300</v>
      </c>
      <c r="AB112" s="301"/>
      <c r="AC112" s="302" t="n">
        <v>6000</v>
      </c>
      <c r="AD112" s="303" t="n">
        <v>73</v>
      </c>
      <c r="AF112" s="244" t="n">
        <v>2300</v>
      </c>
      <c r="AG112" s="245"/>
      <c r="AH112" s="219" t="n">
        <f aca="false">AH111+(AH$117-AH$42)/75</f>
        <v>6100</v>
      </c>
      <c r="AI112" s="246" t="n">
        <f aca="false">AI111+(AI$117-AI$42)/75</f>
        <v>76.1999999999996</v>
      </c>
      <c r="AK112" s="244" t="n">
        <v>2290</v>
      </c>
      <c r="AL112" s="245"/>
      <c r="AM112" s="219" t="n">
        <f aca="false">AM111+(AM$118-AM$73)/45</f>
        <v>5906.66666666667</v>
      </c>
      <c r="AN112" s="246" t="n">
        <f aca="false">AN111+(AN$118-AN$73)/45</f>
        <v>77.2666666666664</v>
      </c>
      <c r="AP112" s="244" t="n">
        <v>2300</v>
      </c>
      <c r="AQ112" s="219"/>
      <c r="AR112" s="219" t="n">
        <f aca="false">AR111+(AR$122-AR$42)/80</f>
        <v>6000</v>
      </c>
      <c r="AS112" s="246" t="n">
        <f aca="false">AS111+(AS$122-AS$42)/80</f>
        <v>81.5000000000002</v>
      </c>
      <c r="AU112" s="244" t="n">
        <v>2290</v>
      </c>
      <c r="AV112" s="245"/>
      <c r="AW112" s="219" t="n">
        <f aca="false">AW111+(AW$123-AW$73)/50</f>
        <v>5824</v>
      </c>
      <c r="AX112" s="246" t="n">
        <f aca="false">AX111+(AX$123-AX$73)/50</f>
        <v>81.6599999999999</v>
      </c>
    </row>
    <row r="113" customFormat="false" ht="12.75" hidden="false" customHeight="false" outlineLevel="0" collapsed="false">
      <c r="B113" s="244" t="n">
        <v>2310</v>
      </c>
      <c r="C113" s="245"/>
      <c r="D113" s="289" t="n">
        <f aca="false">D112+(D$122-D$72)/50</f>
        <v>5174</v>
      </c>
      <c r="E113" s="296" t="n">
        <f aca="false">E112+(E$122-E$72)/50</f>
        <v>65.3599999999997</v>
      </c>
      <c r="F113" s="250"/>
      <c r="G113" s="244" t="n">
        <v>2310</v>
      </c>
      <c r="H113" s="219"/>
      <c r="I113" s="289" t="n">
        <f aca="false">I112+(I$122-I$52)/70</f>
        <v>5345.71428571427</v>
      </c>
      <c r="J113" s="296" t="n">
        <f aca="false">J112+(J$122-J$52)/70</f>
        <v>70.1285714285711</v>
      </c>
      <c r="L113" s="244" t="n">
        <v>2300</v>
      </c>
      <c r="M113" s="245"/>
      <c r="N113" s="289" t="n">
        <f aca="false">N112+(N$123-N$83)/40</f>
        <v>5150</v>
      </c>
      <c r="O113" s="296" t="n">
        <f aca="false">O112+(O$123-O$83)/40</f>
        <v>69.5000000000001</v>
      </c>
      <c r="Q113" s="244" t="n">
        <v>2310</v>
      </c>
      <c r="R113" s="219"/>
      <c r="S113" s="289" t="n">
        <f aca="false">S112+(S$122-S$62)/60</f>
        <v>5250.00000000002</v>
      </c>
      <c r="T113" s="296" t="n">
        <f aca="false">T112+(T$122-T$62)/60</f>
        <v>73.3000000000001</v>
      </c>
      <c r="V113" s="244" t="n">
        <v>2300</v>
      </c>
      <c r="W113" s="245"/>
      <c r="X113" s="289" t="n">
        <f aca="false">X112+(X$123-X$93)/30</f>
        <v>5100</v>
      </c>
      <c r="Y113" s="296" t="n">
        <f aca="false">Y112+(Y$123-Y$93)/30</f>
        <v>74.3333333333334</v>
      </c>
      <c r="AA113" s="245"/>
      <c r="AB113" s="245"/>
      <c r="AC113" s="245"/>
      <c r="AD113" s="245"/>
      <c r="AF113" s="244" t="n">
        <v>2310</v>
      </c>
      <c r="AG113" s="245"/>
      <c r="AH113" s="219" t="n">
        <f aca="false">AH112+(AH$117-AH$42)/75</f>
        <v>6120</v>
      </c>
      <c r="AI113" s="246" t="n">
        <f aca="false">AI112+(AI$117-AI$42)/75</f>
        <v>76.1599999999996</v>
      </c>
      <c r="AK113" s="244" t="n">
        <v>2300</v>
      </c>
      <c r="AL113" s="245"/>
      <c r="AM113" s="219" t="n">
        <f aca="false">AM112+(AM$118-AM$73)/45</f>
        <v>5922.22222222223</v>
      </c>
      <c r="AN113" s="246" t="n">
        <f aca="false">AN112+(AN$118-AN$73)/45</f>
        <v>77.2222222222219</v>
      </c>
      <c r="AP113" s="244" t="n">
        <v>2310</v>
      </c>
      <c r="AQ113" s="219"/>
      <c r="AR113" s="219" t="n">
        <f aca="false">AR112+(AR$122-AR$42)/80</f>
        <v>6020</v>
      </c>
      <c r="AS113" s="246" t="n">
        <f aca="false">AS112+(AS$122-AS$42)/80</f>
        <v>81.4500000000002</v>
      </c>
      <c r="AU113" s="244" t="n">
        <v>2300</v>
      </c>
      <c r="AV113" s="245"/>
      <c r="AW113" s="219" t="n">
        <f aca="false">AW112+(AW$123-AW$73)/50</f>
        <v>5840</v>
      </c>
      <c r="AX113" s="246" t="n">
        <f aca="false">AX112+(AX$123-AX$73)/50</f>
        <v>81.5999999999999</v>
      </c>
    </row>
    <row r="114" customFormat="false" ht="12.75" hidden="false" customHeight="false" outlineLevel="0" collapsed="false">
      <c r="B114" s="244" t="n">
        <v>2320</v>
      </c>
      <c r="C114" s="245"/>
      <c r="D114" s="289" t="n">
        <f aca="false">D113+(D$122-D$72)/50</f>
        <v>5188</v>
      </c>
      <c r="E114" s="296" t="n">
        <f aca="false">E113+(E$122-E$72)/50</f>
        <v>65.3199999999997</v>
      </c>
      <c r="F114" s="250"/>
      <c r="G114" s="244" t="n">
        <v>2320</v>
      </c>
      <c r="H114" s="219"/>
      <c r="I114" s="289" t="n">
        <f aca="false">I113+(I$122-I$52)/70</f>
        <v>5362.85714285713</v>
      </c>
      <c r="J114" s="296" t="n">
        <f aca="false">J113+(J$122-J$52)/70</f>
        <v>70.1142857142854</v>
      </c>
      <c r="L114" s="244" t="n">
        <v>2310</v>
      </c>
      <c r="M114" s="245"/>
      <c r="N114" s="289" t="n">
        <f aca="false">N113+(N$123-N$83)/40</f>
        <v>5165</v>
      </c>
      <c r="O114" s="296" t="n">
        <f aca="false">O113+(O$123-O$83)/40</f>
        <v>69.4500000000001</v>
      </c>
      <c r="Q114" s="244" t="n">
        <v>2320</v>
      </c>
      <c r="R114" s="219"/>
      <c r="S114" s="289" t="n">
        <f aca="false">S113+(S$122-S$62)/60</f>
        <v>5266.66666666668</v>
      </c>
      <c r="T114" s="296" t="n">
        <f aca="false">T113+(T$122-T$62)/60</f>
        <v>73.2666666666668</v>
      </c>
      <c r="V114" s="244" t="n">
        <v>2310</v>
      </c>
      <c r="W114" s="245"/>
      <c r="X114" s="289" t="n">
        <f aca="false">X113+(X$123-X$93)/30</f>
        <v>5120</v>
      </c>
      <c r="Y114" s="296" t="n">
        <f aca="false">Y113+(Y$123-Y$93)/30</f>
        <v>74.3</v>
      </c>
      <c r="AA114" s="245"/>
      <c r="AB114" s="245"/>
      <c r="AC114" s="245"/>
      <c r="AD114" s="245"/>
      <c r="AF114" s="244" t="n">
        <v>2320</v>
      </c>
      <c r="AG114" s="245"/>
      <c r="AH114" s="219" t="n">
        <f aca="false">AH113+(AH$117-AH$42)/75</f>
        <v>6140</v>
      </c>
      <c r="AI114" s="246" t="n">
        <f aca="false">AI113+(AI$117-AI$42)/75</f>
        <v>76.1199999999996</v>
      </c>
      <c r="AK114" s="244" t="n">
        <v>2310</v>
      </c>
      <c r="AL114" s="245"/>
      <c r="AM114" s="219" t="n">
        <f aca="false">AM113+(AM$118-AM$73)/45</f>
        <v>5937.77777777778</v>
      </c>
      <c r="AN114" s="246" t="n">
        <f aca="false">AN113+(AN$118-AN$73)/45</f>
        <v>77.1777777777775</v>
      </c>
      <c r="AP114" s="244" t="n">
        <v>2320</v>
      </c>
      <c r="AQ114" s="219"/>
      <c r="AR114" s="219" t="n">
        <f aca="false">AR113+(AR$122-AR$42)/80</f>
        <v>6040</v>
      </c>
      <c r="AS114" s="246" t="n">
        <f aca="false">AS113+(AS$122-AS$42)/80</f>
        <v>81.4000000000002</v>
      </c>
      <c r="AU114" s="244" t="n">
        <v>2310</v>
      </c>
      <c r="AV114" s="245"/>
      <c r="AW114" s="219" t="n">
        <f aca="false">AW113+(AW$123-AW$73)/50</f>
        <v>5856</v>
      </c>
      <c r="AX114" s="246" t="n">
        <f aca="false">AX113+(AX$123-AX$73)/50</f>
        <v>81.5399999999999</v>
      </c>
    </row>
    <row r="115" customFormat="false" ht="12.75" hidden="false" customHeight="false" outlineLevel="0" collapsed="false">
      <c r="B115" s="244" t="n">
        <v>2330</v>
      </c>
      <c r="C115" s="245"/>
      <c r="D115" s="289" t="n">
        <f aca="false">D114+(D$122-D$72)/50</f>
        <v>5202</v>
      </c>
      <c r="E115" s="296" t="n">
        <f aca="false">E114+(E$122-E$72)/50</f>
        <v>65.2799999999997</v>
      </c>
      <c r="F115" s="250"/>
      <c r="G115" s="244" t="n">
        <v>2330</v>
      </c>
      <c r="H115" s="219"/>
      <c r="I115" s="289" t="n">
        <f aca="false">I114+(I$122-I$52)/70</f>
        <v>5379.99999999998</v>
      </c>
      <c r="J115" s="296" t="n">
        <f aca="false">J114+(J$122-J$52)/70</f>
        <v>70.0999999999997</v>
      </c>
      <c r="L115" s="244" t="n">
        <v>2320</v>
      </c>
      <c r="M115" s="245"/>
      <c r="N115" s="289" t="n">
        <f aca="false">N114+(N$123-N$83)/40</f>
        <v>5180</v>
      </c>
      <c r="O115" s="296" t="n">
        <f aca="false">O114+(O$123-O$83)/40</f>
        <v>69.4000000000001</v>
      </c>
      <c r="Q115" s="244" t="n">
        <v>2330</v>
      </c>
      <c r="R115" s="219"/>
      <c r="S115" s="289" t="n">
        <f aca="false">S114+(S$122-S$62)/60</f>
        <v>5283.33333333335</v>
      </c>
      <c r="T115" s="296" t="n">
        <f aca="false">T114+(T$122-T$62)/60</f>
        <v>73.2333333333334</v>
      </c>
      <c r="V115" s="244" t="n">
        <v>2320</v>
      </c>
      <c r="W115" s="245"/>
      <c r="X115" s="289" t="n">
        <f aca="false">X114+(X$123-X$93)/30</f>
        <v>5140</v>
      </c>
      <c r="Y115" s="296" t="n">
        <f aca="false">Y114+(Y$123-Y$93)/30</f>
        <v>74.2666666666667</v>
      </c>
      <c r="AA115" s="245"/>
      <c r="AB115" s="245"/>
      <c r="AC115" s="245"/>
      <c r="AD115" s="245"/>
      <c r="AF115" s="244" t="n">
        <v>2330</v>
      </c>
      <c r="AG115" s="245"/>
      <c r="AH115" s="219" t="n">
        <f aca="false">AH114+(AH$117-AH$42)/75</f>
        <v>6160</v>
      </c>
      <c r="AI115" s="246" t="n">
        <f aca="false">AI114+(AI$117-AI$42)/75</f>
        <v>76.0799999999995</v>
      </c>
      <c r="AK115" s="244" t="n">
        <v>2320</v>
      </c>
      <c r="AL115" s="245"/>
      <c r="AM115" s="219" t="n">
        <f aca="false">AM114+(AM$118-AM$73)/45</f>
        <v>5953.33333333334</v>
      </c>
      <c r="AN115" s="246" t="n">
        <f aca="false">AN114+(AN$118-AN$73)/45</f>
        <v>77.133333333333</v>
      </c>
      <c r="AP115" s="244" t="n">
        <v>2330</v>
      </c>
      <c r="AQ115" s="219"/>
      <c r="AR115" s="219" t="n">
        <f aca="false">AR114+(AR$122-AR$42)/80</f>
        <v>6060</v>
      </c>
      <c r="AS115" s="246" t="n">
        <f aca="false">AS114+(AS$122-AS$42)/80</f>
        <v>81.3500000000002</v>
      </c>
      <c r="AU115" s="244" t="n">
        <v>2320</v>
      </c>
      <c r="AV115" s="245"/>
      <c r="AW115" s="219" t="n">
        <f aca="false">AW114+(AW$123-AW$73)/50</f>
        <v>5872</v>
      </c>
      <c r="AX115" s="246" t="n">
        <f aca="false">AX114+(AX$123-AX$73)/50</f>
        <v>81.4799999999999</v>
      </c>
    </row>
    <row r="116" customFormat="false" ht="12.75" hidden="false" customHeight="false" outlineLevel="0" collapsed="false">
      <c r="B116" s="244" t="n">
        <v>2340</v>
      </c>
      <c r="C116" s="245"/>
      <c r="D116" s="289" t="n">
        <f aca="false">D115+(D$122-D$72)/50</f>
        <v>5216</v>
      </c>
      <c r="E116" s="296" t="n">
        <f aca="false">E115+(E$122-E$72)/50</f>
        <v>65.2399999999997</v>
      </c>
      <c r="F116" s="250"/>
      <c r="G116" s="244" t="n">
        <v>2340</v>
      </c>
      <c r="H116" s="219"/>
      <c r="I116" s="289" t="n">
        <f aca="false">I115+(I$122-I$52)/70</f>
        <v>5397.14285714284</v>
      </c>
      <c r="J116" s="296" t="n">
        <f aca="false">J115+(J$122-J$52)/70</f>
        <v>70.085714285714</v>
      </c>
      <c r="L116" s="244" t="n">
        <v>2330</v>
      </c>
      <c r="M116" s="245"/>
      <c r="N116" s="289" t="n">
        <f aca="false">N115+(N$123-N$83)/40</f>
        <v>5195</v>
      </c>
      <c r="O116" s="296" t="n">
        <f aca="false">O115+(O$123-O$83)/40</f>
        <v>69.3500000000001</v>
      </c>
      <c r="Q116" s="244" t="n">
        <v>2340</v>
      </c>
      <c r="R116" s="219"/>
      <c r="S116" s="289" t="n">
        <f aca="false">S115+(S$122-S$62)/60</f>
        <v>5300.00000000002</v>
      </c>
      <c r="T116" s="296" t="n">
        <f aca="false">T115+(T$122-T$62)/60</f>
        <v>73.2000000000001</v>
      </c>
      <c r="V116" s="244" t="n">
        <v>2330</v>
      </c>
      <c r="W116" s="245"/>
      <c r="X116" s="289" t="n">
        <f aca="false">X115+(X$123-X$93)/30</f>
        <v>5160</v>
      </c>
      <c r="Y116" s="296" t="n">
        <f aca="false">Y115+(Y$123-Y$93)/30</f>
        <v>74.2333333333334</v>
      </c>
      <c r="AA116" s="245"/>
      <c r="AB116" s="245"/>
      <c r="AC116" s="245"/>
      <c r="AD116" s="245"/>
      <c r="AF116" s="244" t="n">
        <v>2340</v>
      </c>
      <c r="AG116" s="245"/>
      <c r="AH116" s="219" t="n">
        <f aca="false">AH115+(AH$117-AH$42)/75</f>
        <v>6180</v>
      </c>
      <c r="AI116" s="246" t="n">
        <f aca="false">AI115+(AI$117-AI$42)/75</f>
        <v>76.0399999999995</v>
      </c>
      <c r="AK116" s="244" t="n">
        <v>2330</v>
      </c>
      <c r="AL116" s="245"/>
      <c r="AM116" s="219" t="n">
        <f aca="false">AM115+(AM$118-AM$73)/45</f>
        <v>5968.88888888889</v>
      </c>
      <c r="AN116" s="246" t="n">
        <f aca="false">AN115+(AN$118-AN$73)/45</f>
        <v>77.0888888888886</v>
      </c>
      <c r="AP116" s="244" t="n">
        <v>2340</v>
      </c>
      <c r="AQ116" s="219"/>
      <c r="AR116" s="219" t="n">
        <f aca="false">AR115+(AR$122-AR$42)/80</f>
        <v>6080</v>
      </c>
      <c r="AS116" s="246" t="n">
        <f aca="false">AS115+(AS$122-AS$42)/80</f>
        <v>81.3000000000002</v>
      </c>
      <c r="AU116" s="244" t="n">
        <v>2330</v>
      </c>
      <c r="AV116" s="245"/>
      <c r="AW116" s="219" t="n">
        <f aca="false">AW115+(AW$123-AW$73)/50</f>
        <v>5888</v>
      </c>
      <c r="AX116" s="246" t="n">
        <f aca="false">AX115+(AX$123-AX$73)/50</f>
        <v>81.4199999999999</v>
      </c>
    </row>
    <row r="117" customFormat="false" ht="12.75" hidden="false" customHeight="false" outlineLevel="0" collapsed="false">
      <c r="B117" s="244" t="n">
        <v>2350</v>
      </c>
      <c r="C117" s="245"/>
      <c r="D117" s="289" t="n">
        <f aca="false">D116+(D$122-D$72)/50</f>
        <v>5230</v>
      </c>
      <c r="E117" s="296" t="n">
        <f aca="false">E116+(E$122-E$72)/50</f>
        <v>65.1999999999997</v>
      </c>
      <c r="F117" s="250"/>
      <c r="G117" s="244" t="n">
        <v>2350</v>
      </c>
      <c r="H117" s="219"/>
      <c r="I117" s="289" t="n">
        <f aca="false">I116+(I$122-I$52)/70</f>
        <v>5414.2857142857</v>
      </c>
      <c r="J117" s="296" t="n">
        <f aca="false">J116+(J$122-J$52)/70</f>
        <v>70.0714285714282</v>
      </c>
      <c r="L117" s="244" t="n">
        <v>2340</v>
      </c>
      <c r="M117" s="245"/>
      <c r="N117" s="289" t="n">
        <f aca="false">N116+(N$123-N$83)/40</f>
        <v>5210</v>
      </c>
      <c r="O117" s="296" t="n">
        <f aca="false">O116+(O$123-O$83)/40</f>
        <v>69.3000000000001</v>
      </c>
      <c r="Q117" s="244" t="n">
        <v>2350</v>
      </c>
      <c r="R117" s="219"/>
      <c r="S117" s="289" t="n">
        <f aca="false">S116+(S$122-S$62)/60</f>
        <v>5316.66666666668</v>
      </c>
      <c r="T117" s="296" t="n">
        <f aca="false">T116+(T$122-T$62)/60</f>
        <v>73.1666666666668</v>
      </c>
      <c r="V117" s="244" t="n">
        <v>2340</v>
      </c>
      <c r="W117" s="245"/>
      <c r="X117" s="289" t="n">
        <f aca="false">X116+(X$123-X$93)/30</f>
        <v>5180</v>
      </c>
      <c r="Y117" s="296" t="n">
        <f aca="false">Y116+(Y$123-Y$93)/30</f>
        <v>74.2000000000001</v>
      </c>
      <c r="AA117" s="245"/>
      <c r="AB117" s="245"/>
      <c r="AC117" s="245"/>
      <c r="AD117" s="245"/>
      <c r="AF117" s="300" t="n">
        <v>2350</v>
      </c>
      <c r="AG117" s="304"/>
      <c r="AH117" s="302" t="n">
        <v>6200</v>
      </c>
      <c r="AI117" s="303" t="n">
        <v>76</v>
      </c>
      <c r="AK117" s="244" t="n">
        <v>2340</v>
      </c>
      <c r="AL117" s="245"/>
      <c r="AM117" s="219" t="n">
        <f aca="false">AM116+(AM$118-AM$73)/45</f>
        <v>5984.44444444445</v>
      </c>
      <c r="AN117" s="246" t="n">
        <f aca="false">AN116+(AN$118-AN$73)/45</f>
        <v>77.0444444444441</v>
      </c>
      <c r="AP117" s="244" t="n">
        <v>2350</v>
      </c>
      <c r="AQ117" s="219"/>
      <c r="AR117" s="219" t="n">
        <f aca="false">AR116+(AR$122-AR$42)/80</f>
        <v>6100</v>
      </c>
      <c r="AS117" s="246" t="n">
        <f aca="false">AS116+(AS$122-AS$42)/80</f>
        <v>81.2500000000002</v>
      </c>
      <c r="AU117" s="244" t="n">
        <v>2340</v>
      </c>
      <c r="AV117" s="245"/>
      <c r="AW117" s="219" t="n">
        <f aca="false">AW116+(AW$123-AW$73)/50</f>
        <v>5904</v>
      </c>
      <c r="AX117" s="246" t="n">
        <f aca="false">AX116+(AX$123-AX$73)/50</f>
        <v>81.3599999999999</v>
      </c>
    </row>
    <row r="118" customFormat="false" ht="12.75" hidden="false" customHeight="false" outlineLevel="0" collapsed="false">
      <c r="B118" s="244" t="n">
        <v>2360</v>
      </c>
      <c r="C118" s="245"/>
      <c r="D118" s="289" t="n">
        <f aca="false">D117+(D$122-D$72)/50</f>
        <v>5244</v>
      </c>
      <c r="E118" s="296" t="n">
        <f aca="false">E117+(E$122-E$72)/50</f>
        <v>65.1599999999997</v>
      </c>
      <c r="F118" s="250"/>
      <c r="G118" s="244" t="n">
        <v>2360</v>
      </c>
      <c r="H118" s="219"/>
      <c r="I118" s="289" t="n">
        <f aca="false">I117+(I$122-I$52)/70</f>
        <v>5431.42857142855</v>
      </c>
      <c r="J118" s="296" t="n">
        <f aca="false">J117+(J$122-J$52)/70</f>
        <v>70.0571428571425</v>
      </c>
      <c r="L118" s="244" t="n">
        <v>2350</v>
      </c>
      <c r="M118" s="245"/>
      <c r="N118" s="289" t="n">
        <f aca="false">N117+(N$123-N$83)/40</f>
        <v>5225</v>
      </c>
      <c r="O118" s="296" t="n">
        <f aca="false">O117+(O$123-O$83)/40</f>
        <v>69.2500000000001</v>
      </c>
      <c r="Q118" s="244" t="n">
        <v>2360</v>
      </c>
      <c r="R118" s="219"/>
      <c r="S118" s="289" t="n">
        <f aca="false">S117+(S$122-S$62)/60</f>
        <v>5333.33333333335</v>
      </c>
      <c r="T118" s="296" t="n">
        <f aca="false">T117+(T$122-T$62)/60</f>
        <v>73.1333333333334</v>
      </c>
      <c r="V118" s="244" t="n">
        <v>2350</v>
      </c>
      <c r="W118" s="245"/>
      <c r="X118" s="289" t="n">
        <f aca="false">X117+(X$123-X$93)/30</f>
        <v>5200</v>
      </c>
      <c r="Y118" s="296" t="n">
        <f aca="false">Y117+(Y$123-Y$93)/30</f>
        <v>74.1666666666667</v>
      </c>
      <c r="AA118" s="245"/>
      <c r="AB118" s="245"/>
      <c r="AC118" s="245"/>
      <c r="AD118" s="245"/>
      <c r="AF118" s="245"/>
      <c r="AG118" s="245"/>
      <c r="AH118" s="245"/>
      <c r="AI118" s="245"/>
      <c r="AK118" s="300" t="n">
        <v>2350</v>
      </c>
      <c r="AL118" s="304"/>
      <c r="AM118" s="302" t="n">
        <v>6000</v>
      </c>
      <c r="AN118" s="303" t="n">
        <v>77</v>
      </c>
      <c r="AP118" s="244" t="n">
        <v>2360</v>
      </c>
      <c r="AQ118" s="219"/>
      <c r="AR118" s="219" t="n">
        <f aca="false">AR117+(AR$122-AR$42)/80</f>
        <v>6120</v>
      </c>
      <c r="AS118" s="246" t="n">
        <f aca="false">AS117+(AS$122-AS$42)/80</f>
        <v>81.2000000000002</v>
      </c>
      <c r="AU118" s="244" t="n">
        <v>2350</v>
      </c>
      <c r="AV118" s="245"/>
      <c r="AW118" s="219" t="n">
        <f aca="false">AW117+(AW$123-AW$73)/50</f>
        <v>5920</v>
      </c>
      <c r="AX118" s="246" t="n">
        <f aca="false">AX117+(AX$123-AX$73)/50</f>
        <v>81.2999999999999</v>
      </c>
    </row>
    <row r="119" customFormat="false" ht="12.75" hidden="false" customHeight="false" outlineLevel="0" collapsed="false">
      <c r="B119" s="244" t="n">
        <v>2370</v>
      </c>
      <c r="C119" s="245"/>
      <c r="D119" s="289" t="n">
        <f aca="false">D118+(D$122-D$72)/50</f>
        <v>5258</v>
      </c>
      <c r="E119" s="296" t="n">
        <f aca="false">E118+(E$122-E$72)/50</f>
        <v>65.1199999999997</v>
      </c>
      <c r="F119" s="250"/>
      <c r="G119" s="244" t="n">
        <v>2370</v>
      </c>
      <c r="H119" s="219"/>
      <c r="I119" s="289" t="n">
        <f aca="false">I118+(I$122-I$52)/70</f>
        <v>5448.57142857141</v>
      </c>
      <c r="J119" s="296" t="n">
        <f aca="false">J118+(J$122-J$52)/70</f>
        <v>70.0428571428568</v>
      </c>
      <c r="L119" s="244" t="n">
        <v>2360</v>
      </c>
      <c r="M119" s="245"/>
      <c r="N119" s="289" t="n">
        <f aca="false">N118+(N$123-N$83)/40</f>
        <v>5240</v>
      </c>
      <c r="O119" s="296" t="n">
        <f aca="false">O118+(O$123-O$83)/40</f>
        <v>69.2000000000001</v>
      </c>
      <c r="Q119" s="244" t="n">
        <v>2370</v>
      </c>
      <c r="R119" s="219"/>
      <c r="S119" s="289" t="n">
        <f aca="false">S118+(S$122-S$62)/60</f>
        <v>5350.00000000002</v>
      </c>
      <c r="T119" s="296" t="n">
        <f aca="false">T118+(T$122-T$62)/60</f>
        <v>73.1000000000001</v>
      </c>
      <c r="V119" s="244" t="n">
        <v>2360</v>
      </c>
      <c r="W119" s="245"/>
      <c r="X119" s="289" t="n">
        <f aca="false">X118+(X$123-X$93)/30</f>
        <v>5220</v>
      </c>
      <c r="Y119" s="296" t="n">
        <f aca="false">Y118+(Y$123-Y$93)/30</f>
        <v>74.1333333333334</v>
      </c>
      <c r="AA119" s="245"/>
      <c r="AB119" s="245"/>
      <c r="AC119" s="245"/>
      <c r="AD119" s="245"/>
      <c r="AF119" s="245"/>
      <c r="AG119" s="245"/>
      <c r="AH119" s="245"/>
      <c r="AI119" s="245"/>
      <c r="AK119" s="245"/>
      <c r="AL119" s="245"/>
      <c r="AM119" s="245"/>
      <c r="AN119" s="245"/>
      <c r="AP119" s="244" t="n">
        <v>2370</v>
      </c>
      <c r="AQ119" s="219"/>
      <c r="AR119" s="219" t="n">
        <f aca="false">AR118+(AR$122-AR$42)/80</f>
        <v>6140</v>
      </c>
      <c r="AS119" s="246" t="n">
        <f aca="false">AS118+(AS$122-AS$42)/80</f>
        <v>81.1500000000002</v>
      </c>
      <c r="AU119" s="244" t="n">
        <v>2360</v>
      </c>
      <c r="AV119" s="245"/>
      <c r="AW119" s="219" t="n">
        <f aca="false">AW118+(AW$123-AW$73)/50</f>
        <v>5936</v>
      </c>
      <c r="AX119" s="246" t="n">
        <f aca="false">AX118+(AX$123-AX$73)/50</f>
        <v>81.2399999999999</v>
      </c>
    </row>
    <row r="120" customFormat="false" ht="12.75" hidden="false" customHeight="false" outlineLevel="0" collapsed="false">
      <c r="B120" s="244" t="n">
        <v>2380</v>
      </c>
      <c r="C120" s="245"/>
      <c r="D120" s="289" t="n">
        <f aca="false">D119+(D$122-D$72)/50</f>
        <v>5272</v>
      </c>
      <c r="E120" s="296" t="n">
        <f aca="false">E119+(E$122-E$72)/50</f>
        <v>65.0799999999997</v>
      </c>
      <c r="F120" s="250"/>
      <c r="G120" s="244" t="n">
        <v>2380</v>
      </c>
      <c r="H120" s="219"/>
      <c r="I120" s="289" t="n">
        <f aca="false">I119+(I$122-I$52)/70</f>
        <v>5465.71428571427</v>
      </c>
      <c r="J120" s="296" t="n">
        <f aca="false">J119+(J$122-J$52)/70</f>
        <v>70.0285714285711</v>
      </c>
      <c r="L120" s="244" t="n">
        <v>2370</v>
      </c>
      <c r="M120" s="245"/>
      <c r="N120" s="289" t="n">
        <f aca="false">N119+(N$123-N$83)/40</f>
        <v>5255</v>
      </c>
      <c r="O120" s="296" t="n">
        <f aca="false">O119+(O$123-O$83)/40</f>
        <v>69.1500000000001</v>
      </c>
      <c r="Q120" s="244" t="n">
        <v>2380</v>
      </c>
      <c r="R120" s="219"/>
      <c r="S120" s="289" t="n">
        <f aca="false">S119+(S$122-S$62)/60</f>
        <v>5366.66666666668</v>
      </c>
      <c r="T120" s="296" t="n">
        <f aca="false">T119+(T$122-T$62)/60</f>
        <v>73.0666666666668</v>
      </c>
      <c r="V120" s="244" t="n">
        <v>2370</v>
      </c>
      <c r="W120" s="245"/>
      <c r="X120" s="289" t="n">
        <f aca="false">X119+(X$123-X$93)/30</f>
        <v>5240</v>
      </c>
      <c r="Y120" s="296" t="n">
        <f aca="false">Y119+(Y$123-Y$93)/30</f>
        <v>74.1000000000001</v>
      </c>
      <c r="AA120" s="245"/>
      <c r="AB120" s="245"/>
      <c r="AC120" s="245"/>
      <c r="AD120" s="245"/>
      <c r="AF120" s="245"/>
      <c r="AG120" s="245"/>
      <c r="AH120" s="245"/>
      <c r="AI120" s="245"/>
      <c r="AK120" s="245"/>
      <c r="AL120" s="245"/>
      <c r="AM120" s="245"/>
      <c r="AN120" s="245"/>
      <c r="AP120" s="244" t="n">
        <v>2380</v>
      </c>
      <c r="AQ120" s="219"/>
      <c r="AR120" s="219" t="n">
        <f aca="false">AR119+(AR$122-AR$42)/80</f>
        <v>6160</v>
      </c>
      <c r="AS120" s="246" t="n">
        <f aca="false">AS119+(AS$122-AS$42)/80</f>
        <v>81.1000000000002</v>
      </c>
      <c r="AU120" s="244" t="n">
        <v>2370</v>
      </c>
      <c r="AV120" s="245"/>
      <c r="AW120" s="219" t="n">
        <f aca="false">AW119+(AW$123-AW$73)/50</f>
        <v>5952</v>
      </c>
      <c r="AX120" s="246" t="n">
        <f aca="false">AX119+(AX$123-AX$73)/50</f>
        <v>81.1799999999999</v>
      </c>
    </row>
    <row r="121" customFormat="false" ht="12.75" hidden="false" customHeight="false" outlineLevel="0" collapsed="false">
      <c r="B121" s="244" t="n">
        <v>2390</v>
      </c>
      <c r="C121" s="245"/>
      <c r="D121" s="289" t="n">
        <f aca="false">D120+(D$122-D$72)/50</f>
        <v>5286</v>
      </c>
      <c r="E121" s="296" t="n">
        <f aca="false">E120+(E$122-E$72)/50</f>
        <v>65.0399999999997</v>
      </c>
      <c r="F121" s="250"/>
      <c r="G121" s="244" t="n">
        <v>2390</v>
      </c>
      <c r="H121" s="219"/>
      <c r="I121" s="289" t="n">
        <f aca="false">I120+(I$122-I$52)/70</f>
        <v>5482.85714285713</v>
      </c>
      <c r="J121" s="296" t="n">
        <f aca="false">J120+(J$122-J$52)/70</f>
        <v>70.0142857142854</v>
      </c>
      <c r="L121" s="244" t="n">
        <v>2380</v>
      </c>
      <c r="M121" s="245"/>
      <c r="N121" s="289" t="n">
        <f aca="false">N120+(N$123-N$83)/40</f>
        <v>5270</v>
      </c>
      <c r="O121" s="296" t="n">
        <f aca="false">O120+(O$123-O$83)/40</f>
        <v>69.1000000000001</v>
      </c>
      <c r="Q121" s="244" t="n">
        <v>2390</v>
      </c>
      <c r="R121" s="219"/>
      <c r="S121" s="289" t="n">
        <f aca="false">S120+(S$122-S$62)/60</f>
        <v>5383.33333333335</v>
      </c>
      <c r="T121" s="296" t="n">
        <f aca="false">T120+(T$122-T$62)/60</f>
        <v>73.0333333333335</v>
      </c>
      <c r="V121" s="244" t="n">
        <v>2380</v>
      </c>
      <c r="W121" s="245"/>
      <c r="X121" s="289" t="n">
        <f aca="false">X120+(X$123-X$93)/30</f>
        <v>5260</v>
      </c>
      <c r="Y121" s="296" t="n">
        <f aca="false">Y120+(Y$123-Y$93)/30</f>
        <v>74.0666666666667</v>
      </c>
      <c r="AA121" s="245"/>
      <c r="AB121" s="245"/>
      <c r="AC121" s="245"/>
      <c r="AD121" s="245"/>
      <c r="AF121" s="245"/>
      <c r="AG121" s="245"/>
      <c r="AH121" s="245"/>
      <c r="AI121" s="245"/>
      <c r="AK121" s="245"/>
      <c r="AL121" s="245"/>
      <c r="AM121" s="245"/>
      <c r="AN121" s="245"/>
      <c r="AP121" s="244" t="n">
        <v>2390</v>
      </c>
      <c r="AQ121" s="219"/>
      <c r="AR121" s="219" t="n">
        <f aca="false">AR120+(AR$122-AR$42)/80</f>
        <v>6180</v>
      </c>
      <c r="AS121" s="246" t="n">
        <f aca="false">AS120+(AS$122-AS$42)/80</f>
        <v>81.0500000000002</v>
      </c>
      <c r="AU121" s="244" t="n">
        <v>2380</v>
      </c>
      <c r="AV121" s="245"/>
      <c r="AW121" s="219" t="n">
        <f aca="false">AW120+(AW$123-AW$73)/50</f>
        <v>5968</v>
      </c>
      <c r="AX121" s="246" t="n">
        <f aca="false">AX120+(AX$123-AX$73)/50</f>
        <v>81.1199999999999</v>
      </c>
    </row>
    <row r="122" customFormat="false" ht="12.75" hidden="false" customHeight="false" outlineLevel="0" collapsed="false">
      <c r="B122" s="300" t="n">
        <v>2400</v>
      </c>
      <c r="C122" s="304"/>
      <c r="D122" s="305" t="n">
        <v>5300</v>
      </c>
      <c r="E122" s="303" t="n">
        <v>65</v>
      </c>
      <c r="F122" s="267"/>
      <c r="G122" s="300" t="n">
        <v>2400</v>
      </c>
      <c r="H122" s="304"/>
      <c r="I122" s="302" t="n">
        <v>5500</v>
      </c>
      <c r="J122" s="303" t="n">
        <v>70</v>
      </c>
      <c r="L122" s="244" t="n">
        <v>2390</v>
      </c>
      <c r="M122" s="245"/>
      <c r="N122" s="289" t="n">
        <f aca="false">N121+(N$123-N$83)/40</f>
        <v>5285</v>
      </c>
      <c r="O122" s="296" t="n">
        <f aca="false">O121+(O$123-O$83)/40</f>
        <v>69.0500000000001</v>
      </c>
      <c r="Q122" s="300" t="n">
        <v>2400</v>
      </c>
      <c r="R122" s="301"/>
      <c r="S122" s="302" t="n">
        <v>5400</v>
      </c>
      <c r="T122" s="303" t="n">
        <v>73</v>
      </c>
      <c r="V122" s="244" t="n">
        <v>2390</v>
      </c>
      <c r="W122" s="245"/>
      <c r="X122" s="289" t="n">
        <f aca="false">X121+(X$123-X$93)/30</f>
        <v>5280</v>
      </c>
      <c r="Y122" s="296" t="n">
        <f aca="false">Y121+(Y$123-Y$93)/30</f>
        <v>74.0333333333334</v>
      </c>
      <c r="AA122" s="245"/>
      <c r="AB122" s="245"/>
      <c r="AC122" s="245"/>
      <c r="AD122" s="245"/>
      <c r="AF122" s="245"/>
      <c r="AG122" s="245"/>
      <c r="AH122" s="245"/>
      <c r="AI122" s="245"/>
      <c r="AK122" s="245"/>
      <c r="AL122" s="245"/>
      <c r="AM122" s="245"/>
      <c r="AN122" s="245"/>
      <c r="AP122" s="300" t="n">
        <v>2400</v>
      </c>
      <c r="AQ122" s="301"/>
      <c r="AR122" s="302" t="n">
        <v>6200</v>
      </c>
      <c r="AS122" s="303" t="n">
        <v>81</v>
      </c>
      <c r="AU122" s="244" t="n">
        <v>2390</v>
      </c>
      <c r="AV122" s="245"/>
      <c r="AW122" s="219" t="n">
        <f aca="false">AW121+(AW$123-AW$73)/50</f>
        <v>5984</v>
      </c>
      <c r="AX122" s="246" t="n">
        <f aca="false">AX121+(AX$123-AX$73)/50</f>
        <v>81.0599999999999</v>
      </c>
    </row>
    <row r="123" customFormat="false" ht="12.75" hidden="false" customHeight="false" outlineLevel="0" collapsed="false">
      <c r="G123" s="245"/>
      <c r="H123" s="245"/>
      <c r="I123" s="245"/>
      <c r="J123" s="245"/>
      <c r="L123" s="300" t="n">
        <v>2400</v>
      </c>
      <c r="M123" s="304"/>
      <c r="N123" s="302" t="n">
        <v>5300</v>
      </c>
      <c r="O123" s="303" t="n">
        <v>69</v>
      </c>
      <c r="Q123" s="245"/>
      <c r="R123" s="245"/>
      <c r="S123" s="245"/>
      <c r="T123" s="245"/>
      <c r="V123" s="300" t="n">
        <v>2400</v>
      </c>
      <c r="W123" s="304"/>
      <c r="X123" s="302" t="n">
        <v>5300</v>
      </c>
      <c r="Y123" s="306" t="n">
        <v>74</v>
      </c>
      <c r="AA123" s="224"/>
      <c r="AB123" s="224"/>
      <c r="AC123" s="224"/>
      <c r="AD123" s="224"/>
      <c r="AF123" s="245"/>
      <c r="AG123" s="245"/>
      <c r="AH123" s="245"/>
      <c r="AI123" s="245"/>
      <c r="AK123" s="245"/>
      <c r="AL123" s="245"/>
      <c r="AM123" s="245"/>
      <c r="AN123" s="245"/>
      <c r="AP123" s="245"/>
      <c r="AQ123" s="245"/>
      <c r="AR123" s="245"/>
      <c r="AS123" s="245"/>
      <c r="AU123" s="300" t="n">
        <v>2400</v>
      </c>
      <c r="AV123" s="304"/>
      <c r="AW123" s="302" t="n">
        <v>6000</v>
      </c>
      <c r="AX123" s="306" t="n">
        <v>81</v>
      </c>
    </row>
    <row r="124" customFormat="false" ht="12.75" hidden="false" customHeight="false" outlineLevel="0" collapsed="false">
      <c r="G124" s="245"/>
      <c r="H124" s="245"/>
      <c r="I124" s="245"/>
      <c r="J124" s="245"/>
      <c r="L124" s="245"/>
      <c r="M124" s="245"/>
      <c r="N124" s="268"/>
      <c r="O124" s="288"/>
      <c r="Q124" s="245"/>
      <c r="R124" s="245"/>
      <c r="S124" s="245"/>
      <c r="T124" s="245"/>
      <c r="V124" s="245"/>
      <c r="W124" s="245"/>
      <c r="X124" s="245"/>
      <c r="Y124" s="245"/>
      <c r="AF124" s="224"/>
      <c r="AG124" s="224"/>
      <c r="AH124" s="224"/>
      <c r="AI124" s="224"/>
      <c r="AK124" s="245"/>
      <c r="AL124" s="245"/>
      <c r="AM124" s="245"/>
      <c r="AN124" s="245"/>
      <c r="AP124" s="245"/>
      <c r="AQ124" s="245"/>
      <c r="AR124" s="245"/>
      <c r="AS124" s="245"/>
      <c r="AU124" s="245"/>
      <c r="AV124" s="245"/>
      <c r="AW124" s="245"/>
      <c r="AX124" s="245"/>
    </row>
    <row r="125" customFormat="false" ht="12.75" hidden="false" customHeight="false" outlineLevel="0" collapsed="false">
      <c r="G125" s="245"/>
      <c r="H125" s="245"/>
      <c r="I125" s="245"/>
      <c r="J125" s="245"/>
      <c r="L125" s="245"/>
      <c r="M125" s="245"/>
      <c r="N125" s="245"/>
      <c r="O125" s="245"/>
      <c r="Q125" s="245"/>
      <c r="R125" s="245"/>
      <c r="S125" s="245"/>
      <c r="T125" s="245"/>
      <c r="V125" s="245"/>
      <c r="W125" s="245"/>
      <c r="X125" s="245"/>
      <c r="Y125" s="245"/>
      <c r="AK125" s="245"/>
      <c r="AL125" s="245"/>
      <c r="AM125" s="245"/>
      <c r="AN125" s="245"/>
      <c r="AP125" s="245"/>
      <c r="AQ125" s="245"/>
      <c r="AR125" s="245"/>
      <c r="AS125" s="245"/>
      <c r="AU125" s="245"/>
      <c r="AV125" s="245"/>
      <c r="AW125" s="245"/>
      <c r="AX125" s="245"/>
    </row>
    <row r="126" customFormat="false" ht="12.75" hidden="false" customHeight="false" outlineLevel="0" collapsed="false">
      <c r="G126" s="224"/>
      <c r="H126" s="224"/>
      <c r="I126" s="224"/>
      <c r="J126" s="224"/>
      <c r="L126" s="307"/>
      <c r="M126" s="307"/>
      <c r="N126" s="307"/>
      <c r="O126" s="307"/>
      <c r="Q126" s="245"/>
      <c r="R126" s="245"/>
      <c r="S126" s="245"/>
      <c r="T126" s="245"/>
      <c r="V126" s="245"/>
      <c r="W126" s="245"/>
      <c r="X126" s="245"/>
      <c r="Y126" s="245"/>
      <c r="AK126" s="245"/>
      <c r="AL126" s="245"/>
      <c r="AM126" s="245"/>
      <c r="AN126" s="245"/>
      <c r="AP126" s="245"/>
      <c r="AQ126" s="245"/>
      <c r="AR126" s="245"/>
      <c r="AS126" s="245"/>
      <c r="AU126" s="245"/>
      <c r="AV126" s="245"/>
      <c r="AW126" s="245"/>
      <c r="AX126" s="245"/>
    </row>
    <row r="127" customFormat="false" ht="12.75" hidden="false" customHeight="false" outlineLevel="0" collapsed="false">
      <c r="Q127" s="245"/>
      <c r="R127" s="245"/>
      <c r="S127" s="245"/>
      <c r="T127" s="245"/>
      <c r="V127" s="245"/>
      <c r="W127" s="245"/>
      <c r="X127" s="245"/>
      <c r="Y127" s="245"/>
      <c r="AK127" s="245"/>
      <c r="AL127" s="245"/>
      <c r="AM127" s="245"/>
      <c r="AN127" s="245"/>
      <c r="AP127" s="245"/>
      <c r="AQ127" s="245"/>
      <c r="AR127" s="245"/>
      <c r="AS127" s="245"/>
      <c r="AU127" s="245"/>
      <c r="AV127" s="245"/>
      <c r="AW127" s="245"/>
      <c r="AX127" s="245"/>
    </row>
    <row r="128" customFormat="false" ht="12.75" hidden="false" customHeight="false" outlineLevel="0" collapsed="false">
      <c r="Q128" s="245"/>
      <c r="R128" s="245"/>
      <c r="S128" s="245"/>
      <c r="T128" s="245"/>
      <c r="V128" s="245"/>
      <c r="W128" s="245"/>
      <c r="X128" s="245"/>
      <c r="Y128" s="245"/>
      <c r="AK128" s="245"/>
      <c r="AL128" s="245"/>
      <c r="AM128" s="245"/>
      <c r="AN128" s="245"/>
      <c r="AP128" s="245"/>
      <c r="AQ128" s="245"/>
      <c r="AR128" s="245"/>
      <c r="AS128" s="245"/>
      <c r="AU128" s="245"/>
      <c r="AV128" s="245"/>
      <c r="AW128" s="245"/>
      <c r="AX128" s="245"/>
    </row>
    <row r="129" customFormat="false" ht="12.75" hidden="false" customHeight="false" outlineLevel="0" collapsed="false">
      <c r="Q129" s="245"/>
      <c r="R129" s="245"/>
      <c r="S129" s="245"/>
      <c r="T129" s="245"/>
      <c r="V129" s="245"/>
      <c r="W129" s="245"/>
      <c r="X129" s="245"/>
      <c r="Y129" s="245"/>
      <c r="AK129" s="224"/>
      <c r="AL129" s="224"/>
      <c r="AM129" s="224"/>
      <c r="AN129" s="224"/>
      <c r="AP129" s="245"/>
      <c r="AQ129" s="245"/>
      <c r="AR129" s="245"/>
      <c r="AS129" s="245"/>
      <c r="AU129" s="245"/>
      <c r="AV129" s="245"/>
      <c r="AW129" s="245"/>
      <c r="AX129" s="245"/>
    </row>
    <row r="130" customFormat="false" ht="12.75" hidden="false" customHeight="false" outlineLevel="0" collapsed="false">
      <c r="Q130" s="245"/>
      <c r="R130" s="245"/>
      <c r="S130" s="245"/>
      <c r="T130" s="245"/>
      <c r="V130" s="245"/>
      <c r="W130" s="245"/>
      <c r="X130" s="245"/>
      <c r="Y130" s="245"/>
      <c r="AP130" s="245"/>
      <c r="AQ130" s="245"/>
      <c r="AR130" s="245"/>
      <c r="AS130" s="245"/>
      <c r="AU130" s="245"/>
      <c r="AV130" s="245"/>
      <c r="AW130" s="245"/>
      <c r="AX130" s="245"/>
    </row>
    <row r="131" customFormat="false" ht="12.75" hidden="false" customHeight="false" outlineLevel="0" collapsed="false">
      <c r="Q131" s="245"/>
      <c r="R131" s="245"/>
      <c r="S131" s="245"/>
      <c r="T131" s="245"/>
      <c r="V131" s="245"/>
      <c r="W131" s="245"/>
      <c r="X131" s="245"/>
      <c r="Y131" s="245"/>
      <c r="AP131" s="245"/>
      <c r="AQ131" s="245"/>
      <c r="AR131" s="245"/>
      <c r="AS131" s="245"/>
      <c r="AU131" s="245"/>
      <c r="AV131" s="245"/>
      <c r="AW131" s="245"/>
      <c r="AX131" s="245"/>
    </row>
    <row r="132" customFormat="false" ht="12.75" hidden="false" customHeight="false" outlineLevel="0" collapsed="false">
      <c r="Q132" s="245"/>
      <c r="R132" s="245"/>
      <c r="S132" s="245"/>
      <c r="T132" s="245"/>
      <c r="V132" s="224"/>
      <c r="W132" s="224"/>
      <c r="X132" s="224"/>
      <c r="Y132" s="224"/>
      <c r="AP132" s="245"/>
      <c r="AQ132" s="245"/>
      <c r="AR132" s="245"/>
      <c r="AS132" s="245"/>
      <c r="AU132" s="245"/>
      <c r="AV132" s="245"/>
      <c r="AW132" s="245"/>
      <c r="AX132" s="245"/>
    </row>
    <row r="133" customFormat="false" ht="12.75" hidden="false" customHeight="false" outlineLevel="0" collapsed="false">
      <c r="Q133" s="224"/>
      <c r="R133" s="224"/>
      <c r="S133" s="224"/>
      <c r="T133" s="224"/>
      <c r="AP133" s="245"/>
      <c r="AQ133" s="245"/>
      <c r="AR133" s="245"/>
      <c r="AS133" s="245"/>
      <c r="AU133" s="245"/>
      <c r="AV133" s="245"/>
      <c r="AW133" s="245"/>
      <c r="AX133" s="245"/>
    </row>
    <row r="134" customFormat="false" ht="12.75" hidden="false" customHeight="false" outlineLevel="0" collapsed="false">
      <c r="AP134" s="245"/>
      <c r="AQ134" s="245"/>
      <c r="AR134" s="245"/>
      <c r="AS134" s="245"/>
      <c r="AU134" s="224"/>
      <c r="AV134" s="224"/>
      <c r="AW134" s="224"/>
      <c r="AX134" s="224"/>
    </row>
    <row r="135" customFormat="false" ht="12.75" hidden="false" customHeight="false" outlineLevel="0" collapsed="false">
      <c r="AP135" s="224"/>
      <c r="AQ135" s="224"/>
      <c r="AR135" s="224"/>
      <c r="AS135" s="2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2000-02-29T13:50:48Z</dcterms:created>
  <dc:creator>jschwieger</dc:creator>
  <dc:description/>
  <dc:language>en-US</dc:language>
  <cp:lastModifiedBy>jgordon3</cp:lastModifiedBy>
  <cp:lastPrinted>2000-04-21T16:03:19Z</cp:lastPrinted>
  <cp:revision>0</cp:revision>
  <dc:subject/>
  <dc:title/>
</cp:coreProperties>
</file>