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11.xml.rels" ContentType="application/vnd.openxmlformats-package.relationships+xml"/>
  <Override PartName="/xl/charts/chart9.xml" ContentType="application/vnd.openxmlformats-officedocument.drawingml.chart+xml"/>
  <Override PartName="/xl/charts/chart13.xml" ContentType="application/vnd.openxmlformats-officedocument.drawingml.chart+xml"/>
  <Override PartName="/xl/charts/chart8.xml" ContentType="application/vnd.openxmlformats-officedocument.drawingml.chart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chart11.xml" ContentType="application/vnd.openxmlformats-officedocument.drawingml.chart+xml"/>
  <Override PartName="/xl/charts/chart6.xml" ContentType="application/vnd.openxmlformats-officedocument.drawingml.chart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charts/chart22.xml" ContentType="application/vnd.openxmlformats-officedocument.drawingml.chart+xml"/>
  <Override PartName="/xl/charts/chart4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9.xml.rels" ContentType="application/vnd.openxmlformats-package.relationships+xml"/>
  <Override PartName="/xl/drawings/_rels/drawing8.xml.rels" ContentType="application/vnd.openxmlformats-package.relationships+xml"/>
  <Override PartName="/xl/drawings/_rels/drawing11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7.jpeg" ContentType="image/jpeg"/>
  <Override PartName="/xl/media/image8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EPTEMBER" sheetId="1" state="visible" r:id="rId3"/>
    <sheet name="Page 2" sheetId="2" state="visible" r:id="rId4"/>
    <sheet name="BusOb" sheetId="3" state="visible" r:id="rId5"/>
    <sheet name="Sheet1" sheetId="4" state="visible" r:id="rId6"/>
    <sheet name="ChartFDD" sheetId="5" state="visible" r:id="rId7"/>
    <sheet name="ChartIDD" sheetId="6" state="visible" r:id="rId8"/>
    <sheet name="ChartPNR" sheetId="7" state="visible" r:id="rId9"/>
    <sheet name="Chart1" sheetId="8" state="visible" r:id="rId10"/>
    <sheet name="Chart2" sheetId="9" state="visible" r:id="rId11"/>
    <sheet name="Chart3" sheetId="10" state="visible" r:id="rId12"/>
    <sheet name="Sheet2" sheetId="11" state="visible" r:id="rId13"/>
    <sheet name="properties" sheetId="12" state="visible" r:id="rId14"/>
  </sheets>
  <externalReferences>
    <externalReference r:id="rId15"/>
    <externalReference r:id="rId16"/>
  </externalReferences>
  <definedNames>
    <definedName function="false" hidden="false" localSheetId="2" name="_xlnm.Print_Area" vbProcedure="false">BusOb!$A$1:$AH$184</definedName>
    <definedName function="false" hidden="false" localSheetId="1" name="_xlnm.Print_Area" vbProcedure="false">'Page 2'!$D$1:$AJ$70</definedName>
    <definedName function="false" hidden="false" localSheetId="11" name="_xlnm.Print_Area" vbProcedure="false">properties!$A$1:$B$17</definedName>
    <definedName function="false" hidden="false" localSheetId="0" name="_xlnm.Print_Area" vbProcedure="false">SEPTEMBER!$C$6:$AH$84</definedName>
    <definedName function="false" hidden="false" localSheetId="3" name="_xlnm.Print_Area" vbProcedure="false">Sheet1!$M$1:$AC$56</definedName>
    <definedName function="false" hidden="false" name="Excel_BuiltIn_Recorder" vbProcedure="false">#REF!</definedName>
    <definedName function="false" hidden="false" name="File_Name_1" vbProcedure="false">#REF!</definedName>
    <definedName function="false" hidden="false" name="Macro1" vbProcedure="false">#REF!</definedName>
    <definedName function="false" hidden="false" name="Print_Area_MI" vbProcedure="false">SEPTEMBER!$A$1:$Q$51</definedName>
    <definedName function="false" hidden="false" name="\s" vbProcedure="false">SEPTEMBER!$AS$1:$AS$4</definedName>
    <definedName function="false" hidden="false" localSheetId="0" name="__123Graph_A" vbProcedure="false">SEPTEMBER!$AA$18:$AA$45</definedName>
    <definedName function="false" hidden="false" localSheetId="0" name="__123Graph_AJUNEACT" vbProcedure="false">SEPTEMBER!$AA$18:$AA$45</definedName>
    <definedName function="false" hidden="false" localSheetId="0" name="__123Graph_B" vbProcedure="false">SEPTEMBER!$Z$18:$Z$39</definedName>
    <definedName function="false" hidden="false" localSheetId="0" name="__123Graph_BJUNEACT" vbProcedure="false">SEPTEMBER!$Z$18:$Z$39</definedName>
    <definedName function="false" hidden="false" localSheetId="0" name="__123Graph_C" vbProcedure="false">SEPTEMBER!$AF$17:$AF$38</definedName>
    <definedName function="false" hidden="false" localSheetId="0" name="__123Graph_CJUNEACT" vbProcedure="false">SEPTEMBER!$AF$17:$AF$38</definedName>
    <definedName function="false" hidden="false" localSheetId="0" name="__123Graph_X" vbProcedure="false">SEPTEMBER!$C$18:$C$45</definedName>
    <definedName function="false" hidden="false" localSheetId="0" name="__123Graph_XJUNEACT" vbProcedure="false">SEPTEMBER!$C$18:$C$45</definedName>
    <definedName function="false" hidden="false" localSheetId="11" name="Excel_BuiltIn_Recorder" vbProcedure="false">#REF!</definedName>
    <definedName function="false" hidden="false" localSheetId="11" name="File_Name_1" vbProcedure="false">properties!$B$1</definedName>
    <definedName function="false" hidden="false" localSheetId="11" name="Macro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<sst xmlns="http://schemas.openxmlformats.org/spreadsheetml/2006/main" count="902" uniqueCount="291">
  <si>
    <t xml:space="preserve">Day #</t>
  </si>
  <si>
    <t xml:space="preserve">SHIPPER</t>
  </si>
  <si>
    <t xml:space="preserve">CONTRACT</t>
  </si>
  <si>
    <t xml:space="preserve">Apr 1</t>
  </si>
  <si>
    <t xml:space="preserve">Apr 2</t>
  </si>
  <si>
    <t xml:space="preserve">Apr 3</t>
  </si>
  <si>
    <t xml:space="preserve">Apr 4</t>
  </si>
  <si>
    <t xml:space="preserve">Apr 5</t>
  </si>
  <si>
    <t xml:space="preserve">Apr 6</t>
  </si>
  <si>
    <t xml:space="preserve">Apr 7</t>
  </si>
  <si>
    <t xml:space="preserve">Apr 8</t>
  </si>
  <si>
    <t xml:space="preserve">Apr 9</t>
  </si>
  <si>
    <t xml:space="preserve">Apr 10</t>
  </si>
  <si>
    <t xml:space="preserve">Apr 11</t>
  </si>
  <si>
    <t xml:space="preserve">Apr 12</t>
  </si>
  <si>
    <t xml:space="preserve">Apr 13</t>
  </si>
  <si>
    <t xml:space="preserve">Volumetric OBA - Customer committed </t>
  </si>
  <si>
    <t xml:space="preserve">ANR</t>
  </si>
  <si>
    <t xml:space="preserve">STORAGE SUMMARY</t>
  </si>
  <si>
    <t xml:space="preserve">TOTAL</t>
  </si>
  <si>
    <t xml:space="preserve">SBA</t>
  </si>
  <si>
    <t xml:space="preserve">PIPELINE</t>
  </si>
  <si>
    <t xml:space="preserve">LYONS</t>
  </si>
  <si>
    <t xml:space="preserve">APPROVED</t>
  </si>
  <si>
    <t xml:space="preserve">THIRD</t>
  </si>
  <si>
    <t xml:space="preserve">STORAGE</t>
  </si>
  <si>
    <t xml:space="preserve">FDD----------</t>
  </si>
  <si>
    <t xml:space="preserve">-</t>
  </si>
  <si>
    <t xml:space="preserve">NET</t>
  </si>
  <si>
    <t xml:space="preserve">IDD---------</t>
  </si>
  <si>
    <t xml:space="preserve">FDD/IDD</t>
  </si>
  <si>
    <t xml:space="preserve">PURCHASE</t>
  </si>
  <si>
    <t xml:space="preserve">SALES</t>
  </si>
  <si>
    <t xml:space="preserve">BaseGas</t>
  </si>
  <si>
    <t xml:space="preserve">PAYBACK *</t>
  </si>
  <si>
    <t xml:space="preserve">PARTY</t>
  </si>
  <si>
    <t xml:space="preserve">PAPER</t>
  </si>
  <si>
    <t xml:space="preserve">PHYSICAL</t>
  </si>
  <si>
    <t xml:space="preserve">Operational </t>
  </si>
  <si>
    <t xml:space="preserve">VARIANCE</t>
  </si>
  <si>
    <t xml:space="preserve">ACTUAL</t>
  </si>
  <si>
    <t xml:space="preserve">Storage</t>
  </si>
  <si>
    <t xml:space="preserve">INCLUDING</t>
  </si>
  <si>
    <t xml:space="preserve">PLAN M-T-D</t>
  </si>
  <si>
    <t xml:space="preserve">PACK</t>
  </si>
  <si>
    <t xml:space="preserve">% of PLAN</t>
  </si>
  <si>
    <t xml:space="preserve">CHANGES</t>
  </si>
  <si>
    <r>
      <rPr>
        <b val="true"/>
        <sz val="12"/>
        <rFont val="Arial MT"/>
        <family val="0"/>
      </rPr>
      <t xml:space="preserve">BOLD </t>
    </r>
    <r>
      <rPr>
        <sz val="12"/>
        <rFont val="Arial MT"/>
        <family val="0"/>
      </rPr>
      <t xml:space="preserve">Denotes No Allocation that day</t>
    </r>
  </si>
  <si>
    <t xml:space="preserve">FDD</t>
  </si>
  <si>
    <t xml:space="preserve">FDD </t>
  </si>
  <si>
    <t xml:space="preserve">PACKET</t>
  </si>
  <si>
    <t xml:space="preserve">PARK'N RIDE</t>
  </si>
  <si>
    <t xml:space="preserve">PHYS</t>
  </si>
  <si>
    <t xml:space="preserve">Steve's</t>
  </si>
  <si>
    <t xml:space="preserve">June</t>
  </si>
  <si>
    <t xml:space="preserve">INJECTION</t>
  </si>
  <si>
    <t xml:space="preserve">WITHDRAW</t>
  </si>
  <si>
    <t xml:space="preserve">by</t>
  </si>
  <si>
    <t xml:space="preserve">PACKETS</t>
  </si>
  <si>
    <t xml:space="preserve">PNR</t>
  </si>
  <si>
    <t xml:space="preserve">IDD</t>
  </si>
  <si>
    <t xml:space="preserve">Storage </t>
  </si>
  <si>
    <t xml:space="preserve">IN</t>
  </si>
  <si>
    <t xml:space="preserve">Calc</t>
  </si>
  <si>
    <t xml:space="preserve">NOTE:</t>
  </si>
  <si>
    <t xml:space="preserve">South pack is the sum of ending pack from Permian, Anadarko &amp; Central regions</t>
  </si>
  <si>
    <t xml:space="preserve">Puchases</t>
  </si>
  <si>
    <t xml:space="preserve">Avg\d Plan</t>
  </si>
  <si>
    <t xml:space="preserve">AGA</t>
  </si>
  <si>
    <t xml:space="preserve">Absolute</t>
  </si>
  <si>
    <t xml:space="preserve">PACK CHANGES</t>
  </si>
  <si>
    <t xml:space="preserve">STORAGE ALLOCATIONS</t>
  </si>
  <si>
    <t xml:space="preserve">Avg/d Actual</t>
  </si>
  <si>
    <t xml:space="preserve">Week</t>
  </si>
  <si>
    <t xml:space="preserve">000's</t>
  </si>
  <si>
    <t xml:space="preserve">Market</t>
  </si>
  <si>
    <t xml:space="preserve">South</t>
  </si>
  <si>
    <t xml:space="preserve">IDD INJ</t>
  </si>
  <si>
    <t xml:space="preserve">IDD WD</t>
  </si>
  <si>
    <t xml:space="preserve">PURCH</t>
  </si>
  <si>
    <t xml:space="preserve">STOR PUR</t>
  </si>
  <si>
    <t xml:space="preserve">Timely</t>
  </si>
  <si>
    <t xml:space="preserve">Evening</t>
  </si>
  <si>
    <t xml:space="preserve">Non Grid</t>
  </si>
  <si>
    <t xml:space="preserve">IntraDay 1</t>
  </si>
  <si>
    <t xml:space="preserve">IntraDay 2</t>
  </si>
  <si>
    <t xml:space="preserve">Sales</t>
  </si>
  <si>
    <t xml:space="preserve">TEMP</t>
  </si>
  <si>
    <t xml:space="preserve">MAX/d</t>
  </si>
  <si>
    <t xml:space="preserve">day</t>
  </si>
  <si>
    <t xml:space="preserve">avg</t>
  </si>
  <si>
    <t xml:space="preserve">Storage Recap</t>
  </si>
  <si>
    <t xml:space="preserve">BOM</t>
  </si>
  <si>
    <t xml:space="preserve">NONE</t>
  </si>
  <si>
    <t xml:space="preserve">X</t>
  </si>
  <si>
    <t xml:space="preserve">Change</t>
  </si>
  <si>
    <t xml:space="preserve">CurEST in (Bcf)</t>
  </si>
  <si>
    <t xml:space="preserve">_</t>
  </si>
  <si>
    <t xml:space="preserve">SERVICES</t>
  </si>
  <si>
    <t xml:space="preserve">Oper. Storage</t>
  </si>
  <si>
    <t xml:space="preserve">September 2001</t>
  </si>
  <si>
    <t xml:space="preserve">%of Plan</t>
  </si>
  <si>
    <t xml:space="preserve">Avg Weekdays</t>
  </si>
  <si>
    <t xml:space="preserve">Avg Weekends</t>
  </si>
  <si>
    <t xml:space="preserve">Plan (Baseload)</t>
  </si>
  <si>
    <t xml:space="preserve">Offset</t>
  </si>
  <si>
    <t xml:space="preserve"># of Days Swing Greater than 50</t>
  </si>
  <si>
    <t xml:space="preserve">Net</t>
  </si>
  <si>
    <t xml:space="preserve"># of Days Swing Less than (50)</t>
  </si>
  <si>
    <t xml:space="preserve">TW Daily Notes:</t>
  </si>
  <si>
    <t xml:space="preserve">Park</t>
  </si>
  <si>
    <t xml:space="preserve">Ride</t>
  </si>
  <si>
    <t xml:space="preserve">Apr-1</t>
  </si>
  <si>
    <t xml:space="preserve">y</t>
  </si>
  <si>
    <t xml:space="preserve">Apr-2</t>
  </si>
  <si>
    <t xml:space="preserve">w/offset</t>
  </si>
  <si>
    <t xml:space="preserve">Apr-3</t>
  </si>
  <si>
    <t xml:space="preserve">Apr-4</t>
  </si>
  <si>
    <t xml:space="preserve">Apr-5</t>
  </si>
  <si>
    <t xml:space="preserve">Apr-6</t>
  </si>
  <si>
    <t xml:space="preserve">n </t>
  </si>
  <si>
    <t xml:space="preserve">Apr-7</t>
  </si>
  <si>
    <t xml:space="preserve">Apr-8</t>
  </si>
  <si>
    <t xml:space="preserve">Apr-9</t>
  </si>
  <si>
    <t xml:space="preserve">Apr-10</t>
  </si>
  <si>
    <t xml:space="preserve">Apr-11</t>
  </si>
  <si>
    <t xml:space="preserve">Apr-12</t>
  </si>
  <si>
    <t xml:space="preserve">Apr-13</t>
  </si>
  <si>
    <t xml:space="preserve">Apr-14</t>
  </si>
  <si>
    <t xml:space="preserve">Apr-15</t>
  </si>
  <si>
    <t xml:space="preserve">Apr-16</t>
  </si>
  <si>
    <t xml:space="preserve">Apr-17</t>
  </si>
  <si>
    <t xml:space="preserve">Apr-18</t>
  </si>
  <si>
    <t xml:space="preserve">Apr-19</t>
  </si>
  <si>
    <t xml:space="preserve">Apr-20</t>
  </si>
  <si>
    <t xml:space="preserve">Apr-21</t>
  </si>
  <si>
    <t xml:space="preserve">Apr-22</t>
  </si>
  <si>
    <t xml:space="preserve">Apr-23</t>
  </si>
  <si>
    <t xml:space="preserve">Apr-24</t>
  </si>
  <si>
    <t xml:space="preserve">Apr-25</t>
  </si>
  <si>
    <t xml:space="preserve">Apr-26</t>
  </si>
  <si>
    <t xml:space="preserve">Apr-27</t>
  </si>
  <si>
    <t xml:space="preserve">Apr-28</t>
  </si>
  <si>
    <t xml:space="preserve">Apr-29</t>
  </si>
  <si>
    <t xml:space="preserve">Apr-30</t>
  </si>
  <si>
    <t xml:space="preserve">Apr-31</t>
  </si>
  <si>
    <t xml:space="preserve"> </t>
  </si>
  <si>
    <t xml:space="preserve">Ogden</t>
  </si>
  <si>
    <t xml:space="preserve">Demarc</t>
  </si>
  <si>
    <t xml:space="preserve">PowerTex</t>
  </si>
  <si>
    <t xml:space="preserve">Pinnacle Lea</t>
  </si>
  <si>
    <t xml:space="preserve">TW Halley</t>
  </si>
  <si>
    <t xml:space="preserve">MID 2</t>
  </si>
  <si>
    <t xml:space="preserve">MID 3</t>
  </si>
  <si>
    <t xml:space="preserve">MID 4</t>
  </si>
  <si>
    <t xml:space="preserve">MID 5</t>
  </si>
  <si>
    <t xml:space="preserve">MID 6</t>
  </si>
  <si>
    <t xml:space="preserve">MID 10</t>
  </si>
  <si>
    <t xml:space="preserve">MID 16A</t>
  </si>
  <si>
    <t xml:space="preserve">MID 17</t>
  </si>
  <si>
    <t xml:space="preserve">Ventura</t>
  </si>
  <si>
    <t xml:space="preserve">PLAN</t>
  </si>
  <si>
    <t xml:space="preserve">Today's </t>
  </si>
  <si>
    <t xml:space="preserve">Permian</t>
  </si>
  <si>
    <t xml:space="preserve">MID 8</t>
  </si>
  <si>
    <t xml:space="preserve">MID 13</t>
  </si>
  <si>
    <t xml:space="preserve">MID 16</t>
  </si>
  <si>
    <t xml:space="preserve">STORAGE FACILITIES</t>
  </si>
  <si>
    <t xml:space="preserve">Avg/d-M-T-D</t>
  </si>
  <si>
    <t xml:space="preserve">Estimate*</t>
  </si>
  <si>
    <t xml:space="preserve">% of Plan</t>
  </si>
  <si>
    <t xml:space="preserve">WRENSHALL</t>
  </si>
  <si>
    <t xml:space="preserve">Park N Ride Pivot</t>
  </si>
  <si>
    <t xml:space="preserve">Copied</t>
  </si>
  <si>
    <t xml:space="preserve">GARNER</t>
  </si>
  <si>
    <t xml:space="preserve">Total</t>
  </si>
  <si>
    <t xml:space="preserve">Injection</t>
  </si>
  <si>
    <t xml:space="preserve">Withdraw</t>
  </si>
  <si>
    <t xml:space="preserve">REDFIELD</t>
  </si>
  <si>
    <t xml:space="preserve">CUNNINGHAM</t>
  </si>
  <si>
    <t xml:space="preserve">Tot. w/o Lyons</t>
  </si>
  <si>
    <t xml:space="preserve">3rd Party</t>
  </si>
  <si>
    <t xml:space="preserve">PEAK</t>
  </si>
  <si>
    <t xml:space="preserve">PEAK  DAYS</t>
  </si>
  <si>
    <t xml:space="preserve">PROVIDERS</t>
  </si>
  <si>
    <t xml:space="preserve">Available*</t>
  </si>
  <si>
    <t xml:space="preserve"> Remaining</t>
  </si>
  <si>
    <t xml:space="preserve">Utilicorp</t>
  </si>
  <si>
    <t xml:space="preserve">Engage</t>
  </si>
  <si>
    <t xml:space="preserve">Transcanada</t>
  </si>
  <si>
    <t xml:space="preserve">PACK DAYS</t>
  </si>
  <si>
    <t xml:space="preserve">Contract Year to Date</t>
  </si>
  <si>
    <t xml:space="preserve">MAX BAL</t>
  </si>
  <si>
    <t xml:space="preserve">Carry Over</t>
  </si>
  <si>
    <t xml:space="preserve">Pack</t>
  </si>
  <si>
    <t xml:space="preserve">+/-</t>
  </si>
  <si>
    <t xml:space="preserve">OGE</t>
  </si>
  <si>
    <t xml:space="preserve">Tenaska</t>
  </si>
  <si>
    <t xml:space="preserve">Texaco</t>
  </si>
  <si>
    <t xml:space="preserve">All Daily Pivot</t>
  </si>
  <si>
    <t xml:space="preserve">AQUILA ENERGY MARKETING CORPORATION</t>
  </si>
  <si>
    <t xml:space="preserve">INJ</t>
  </si>
  <si>
    <t xml:space="preserve">WTH</t>
  </si>
  <si>
    <t xml:space="preserve">CINERGY MARKETING &amp; TRADING, LLC</t>
  </si>
  <si>
    <t xml:space="preserve">CORAL ENERGY RESOURCES, L.P.</t>
  </si>
  <si>
    <t xml:space="preserve">DENVER CITY ENERGY ASSOCIATES, L.P.</t>
  </si>
  <si>
    <t xml:space="preserve">DUKE ENERGY TRADING AND MARKETING,L.L.C.</t>
  </si>
  <si>
    <t xml:space="preserve">DYNEGY GAS TRANSPORTATION, INC.</t>
  </si>
  <si>
    <t xml:space="preserve">EL PASO MERCHANT ENERGY, L.P.</t>
  </si>
  <si>
    <t xml:space="preserve">ENRON NORTH AMERICA CORP.</t>
  </si>
  <si>
    <t xml:space="preserve">GREAT RIVER ENERGY</t>
  </si>
  <si>
    <t xml:space="preserve">MIDAMERICAN ENERGY COMPANY</t>
  </si>
  <si>
    <t xml:space="preserve">MIRANT AMERICAS ENERGY MARKETING, LP</t>
  </si>
  <si>
    <t xml:space="preserve">NICOR ENERCHANGE L.L.C.</t>
  </si>
  <si>
    <t xml:space="preserve">NORTHERN STATES POWER - GENERATION</t>
  </si>
  <si>
    <t xml:space="preserve">OGE ENERGY RESOURCES, INC.</t>
  </si>
  <si>
    <t xml:space="preserve">PANCANADIAN ENERGY SERVICES L.P.</t>
  </si>
  <si>
    <t xml:space="preserve">RELIANT ENERGY SERVICES, INC.</t>
  </si>
  <si>
    <t xml:space="preserve">TENASKA GAS STORAGE, LLC</t>
  </si>
  <si>
    <t xml:space="preserve">TRANSCANADA ENERGY MARKETING USA INC.</t>
  </si>
  <si>
    <t xml:space="preserve">U S GAS TRANSPORTATION, INC.</t>
  </si>
  <si>
    <t xml:space="preserve">WESTERN GAS RESOURCES INC</t>
  </si>
  <si>
    <t xml:space="preserve">WILLIAMS ENERGY MARKETING &amp; TRADING CO.</t>
  </si>
  <si>
    <t xml:space="preserve">Plan</t>
  </si>
  <si>
    <t xml:space="preserve">Withdrawal</t>
  </si>
  <si>
    <t xml:space="preserve">Net FDD</t>
  </si>
  <si>
    <t xml:space="preserve">  TEMPERATURES</t>
  </si>
  <si>
    <t xml:space="preserve">DATE</t>
  </si>
  <si>
    <t xml:space="preserve">AVG TEMP</t>
  </si>
  <si>
    <t xml:space="preserve">ACTUAL Temp</t>
  </si>
  <si>
    <t xml:space="preserve">Phys Storage</t>
  </si>
  <si>
    <t xml:space="preserve">SWING</t>
  </si>
  <si>
    <t xml:space="preserve">Cash</t>
  </si>
  <si>
    <t xml:space="preserve">Index</t>
  </si>
  <si>
    <t xml:space="preserve">Cash/Index</t>
  </si>
  <si>
    <t xml:space="preserve">Injections</t>
  </si>
  <si>
    <t xml:space="preserve">Withdrawals</t>
  </si>
  <si>
    <t xml:space="preserve">Today</t>
  </si>
  <si>
    <t xml:space="preserve">Weekday Avg</t>
  </si>
  <si>
    <t xml:space="preserve">Weekend Avg</t>
  </si>
  <si>
    <t xml:space="preserve">Total </t>
  </si>
  <si>
    <t xml:space="preserve">PNR In</t>
  </si>
  <si>
    <r>
      <rPr>
        <sz val="10"/>
        <rFont val="Arial MT"/>
        <family val="0"/>
      </rPr>
      <t xml:space="preserve">Book I</t>
    </r>
    <r>
      <rPr>
        <i val="true"/>
        <sz val="10"/>
        <rFont val="Arial MT"/>
        <family val="0"/>
      </rPr>
      <t xml:space="preserve">njection</t>
    </r>
  </si>
  <si>
    <t xml:space="preserve">PNR Wd</t>
  </si>
  <si>
    <t xml:space="preserve">Book Withdraw</t>
  </si>
  <si>
    <t xml:space="preserve">Net Book</t>
  </si>
  <si>
    <t xml:space="preserve">Net PnR</t>
  </si>
  <si>
    <t xml:space="preserve">IDD </t>
  </si>
  <si>
    <t xml:space="preserve">Days\Mo</t>
  </si>
  <si>
    <t xml:space="preserve">UNANTICIPATED</t>
  </si>
  <si>
    <t xml:space="preserve">including</t>
  </si>
  <si>
    <t xml:space="preserve">Forecasted</t>
  </si>
  <si>
    <t xml:space="preserve">Physical</t>
  </si>
  <si>
    <t xml:space="preserve">1 Day Out</t>
  </si>
  <si>
    <t xml:space="preserve">2 Days Out</t>
  </si>
  <si>
    <t xml:space="preserve">3 Days Out</t>
  </si>
  <si>
    <t xml:space="preserve">Proj Temps</t>
  </si>
  <si>
    <t xml:space="preserve">FDD INJECT</t>
  </si>
  <si>
    <t xml:space="preserve">FDD WITH</t>
  </si>
  <si>
    <t xml:space="preserve">1st REPORTED</t>
  </si>
  <si>
    <t xml:space="preserve">FDD INJ RT</t>
  </si>
  <si>
    <t xml:space="preserve">FDD W/D RT</t>
  </si>
  <si>
    <t xml:space="preserve">REAL TIME</t>
  </si>
  <si>
    <t xml:space="preserve">Change in FDD</t>
  </si>
  <si>
    <t xml:space="preserve">% Change/FDD</t>
  </si>
  <si>
    <t xml:space="preserve">Change in Packets</t>
  </si>
  <si>
    <t xml:space="preserve">% Change/IDD</t>
  </si>
  <si>
    <t xml:space="preserve">Change in PNR</t>
  </si>
  <si>
    <t xml:space="preserve">% Change/PNR</t>
  </si>
  <si>
    <t xml:space="preserve">Change in Physical</t>
  </si>
  <si>
    <t xml:space="preserve">% change in Phys</t>
  </si>
  <si>
    <t xml:space="preserve">Change in Swing</t>
  </si>
  <si>
    <t xml:space="preserve">% Change/Swing</t>
  </si>
  <si>
    <t xml:space="preserve">Change in Total</t>
  </si>
  <si>
    <t xml:space="preserve">% Change in Total</t>
  </si>
  <si>
    <t xml:space="preserve">NORMAL</t>
  </si>
  <si>
    <t xml:space="preserve">Gas Control</t>
  </si>
  <si>
    <t xml:space="preserve">File Name for 1st save</t>
  </si>
  <si>
    <t xml:space="preserve">Curr_Daily_Storage_Summary.xls</t>
  </si>
  <si>
    <t xml:space="preserve">Path for 1st save</t>
  </si>
  <si>
    <t xml:space="preserve">J:\SHARED\Marketing\Rev_Mgt\Storage_Services\Storage_Summary\</t>
  </si>
  <si>
    <t xml:space="preserve">File Name for 2nd save</t>
  </si>
  <si>
    <t xml:space="preserve">Path for 2nd save</t>
  </si>
  <si>
    <t xml:space="preserve">J:\SHARED\Marketing\Rev_Mgt\Storage_Services\Storage_Summary\History\</t>
  </si>
  <si>
    <t xml:space="preserve">File Name for 1st print file (PDF)</t>
  </si>
  <si>
    <t xml:space="preserve">Curr_Daily_Storage_Summary.pdf</t>
  </si>
  <si>
    <t xml:space="preserve">Path for 1st print file (PDF)</t>
  </si>
  <si>
    <t xml:space="preserve">File Name for 2nd print file (PDF)</t>
  </si>
  <si>
    <t xml:space="preserve">Path for 2nd print file (PDF)</t>
  </si>
  <si>
    <t xml:space="preserve">(Template Above) </t>
  </si>
  <si>
    <t xml:space="preserve">Owner: Mike Bodner</t>
  </si>
</sst>
</file>

<file path=xl/styles.xml><?xml version="1.0" encoding="utf-8"?>
<styleSheet xmlns="http://schemas.openxmlformats.org/spreadsheetml/2006/main">
  <numFmts count="30">
    <numFmt numFmtId="164" formatCode="General_)"/>
    <numFmt numFmtId="165" formatCode="_(\$* #,##0.00_);_(\$* \(#,##0.00\);_(\$* \-??_);_(@_)"/>
    <numFmt numFmtId="166" formatCode="General"/>
    <numFmt numFmtId="167" formatCode="0_);[RED]\(0\)"/>
    <numFmt numFmtId="168" formatCode="\$#,##0.00_);[RED]&quot;($&quot;#,##0.00\)"/>
    <numFmt numFmtId="169" formatCode="\$#,##0.0000"/>
    <numFmt numFmtId="170" formatCode="[$-409]#,##0.00_);[RED]\(#,##0.00\)"/>
    <numFmt numFmtId="171" formatCode="#,##0.000_);[RED]\(#,##0.000\)"/>
    <numFmt numFmtId="172" formatCode="0.000_);[RED]\(0.000\)"/>
    <numFmt numFmtId="173" formatCode="_(* #,##0_);_(* \(#,##0\);_(* \-??_);_(@_)"/>
    <numFmt numFmtId="174" formatCode="0.000_)"/>
    <numFmt numFmtId="175" formatCode="#,##0.0_);[RED]\(#,##0.0\)"/>
    <numFmt numFmtId="176" formatCode="0.00%"/>
    <numFmt numFmtId="177" formatCode="0.00_);[RED]\(0.00\)"/>
    <numFmt numFmtId="178" formatCode="m/d"/>
    <numFmt numFmtId="179" formatCode="0.000"/>
    <numFmt numFmtId="180" formatCode="0.00"/>
    <numFmt numFmtId="181" formatCode="0"/>
    <numFmt numFmtId="182" formatCode="\$#,##0.0000_);[RED]&quot;($&quot;#,##0.0000\)"/>
    <numFmt numFmtId="183" formatCode="0.00_);\(0.00\)"/>
    <numFmt numFmtId="184" formatCode="#,##0.000_);\(#,##0.000\)"/>
    <numFmt numFmtId="185" formatCode="0.0"/>
    <numFmt numFmtId="186" formatCode="#,##0"/>
    <numFmt numFmtId="187" formatCode="[$-409]d\-mmm"/>
    <numFmt numFmtId="188" formatCode="[$-409]#,##0_);[RED]\(#,##0\)"/>
    <numFmt numFmtId="189" formatCode="0%"/>
    <numFmt numFmtId="190" formatCode="_(\$* #,##0.0000_);_(\$* \(#,##0.0000\);_(\$* \-??_);_(@_)"/>
    <numFmt numFmtId="191" formatCode="0_)"/>
    <numFmt numFmtId="192" formatCode="[$-409]m/d/yyyy"/>
    <numFmt numFmtId="193" formatCode="[$-409]#,##0_);\(#,##0\)"/>
  </numFmts>
  <fonts count="63">
    <font>
      <sz val="10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 MT"/>
      <family val="0"/>
    </font>
    <font>
      <b val="true"/>
      <i val="true"/>
      <sz val="12"/>
      <name val="Arial MT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2"/>
      <name val="CG Times (WN)"/>
      <family val="0"/>
    </font>
    <font>
      <b val="true"/>
      <sz val="12"/>
      <name val="Arial MT"/>
      <family val="0"/>
    </font>
    <font>
      <i val="true"/>
      <sz val="12"/>
      <name val="Arial MT"/>
      <family val="0"/>
    </font>
    <font>
      <b val="true"/>
      <sz val="13"/>
      <name val="Arial MT"/>
      <family val="0"/>
    </font>
    <font>
      <b val="true"/>
      <i val="true"/>
      <sz val="11"/>
      <name val="Arial MT"/>
      <family val="0"/>
    </font>
    <font>
      <sz val="12"/>
      <name val="MS Sans Serif"/>
      <family val="0"/>
    </font>
    <font>
      <b val="true"/>
      <sz val="12"/>
      <color rgb="FFFF0000"/>
      <name val="Arial MT"/>
      <family val="0"/>
    </font>
    <font>
      <sz val="9"/>
      <name val="Arial MT"/>
      <family val="0"/>
    </font>
    <font>
      <sz val="12"/>
      <color rgb="FFFF0000"/>
      <name val="Arial MT"/>
      <family val="0"/>
    </font>
    <font>
      <b val="true"/>
      <i val="true"/>
      <sz val="10"/>
      <name val="Arial MT"/>
      <family val="0"/>
    </font>
    <font>
      <sz val="12"/>
      <name val="Arial"/>
      <family val="0"/>
    </font>
    <font>
      <sz val="12"/>
      <color rgb="FF000000"/>
      <name val="Arial MT"/>
      <family val="0"/>
    </font>
    <font>
      <b val="true"/>
      <i val="true"/>
      <sz val="14"/>
      <name val="Arial MT"/>
      <family val="0"/>
    </font>
    <font>
      <sz val="14"/>
      <name val="Arial MT"/>
      <family val="0"/>
    </font>
    <font>
      <i val="true"/>
      <sz val="14"/>
      <name val="Arial MT"/>
      <family val="0"/>
    </font>
    <font>
      <sz val="10"/>
      <name val="Arial"/>
      <family val="2"/>
    </font>
    <font>
      <b val="true"/>
      <sz val="11.5"/>
      <color rgb="FF000000"/>
      <name val="Arial"/>
      <family val="2"/>
    </font>
    <font>
      <sz val="8.25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16.5"/>
      <color rgb="FF000000"/>
      <name val="Arial"/>
      <family val="2"/>
    </font>
    <font>
      <b val="true"/>
      <sz val="8.25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4"/>
      <name val="Arial MT"/>
      <family val="0"/>
    </font>
    <font>
      <b val="true"/>
      <i val="true"/>
      <sz val="12"/>
      <name val="Century Gothic"/>
      <family val="0"/>
    </font>
    <font>
      <sz val="12"/>
      <name val="Matura MT Script Capitals"/>
      <family val="4"/>
    </font>
    <font>
      <b val="true"/>
      <sz val="12"/>
      <name val="Matura MT茌鐁〈ጘ怐Ј悰䈇【pitals"/>
      <family val="0"/>
    </font>
    <font>
      <sz val="12"/>
      <color rgb="FFC0C0C0"/>
      <name val="Arial MT"/>
      <family val="0"/>
    </font>
    <font>
      <sz val="8"/>
      <name val="Arial"/>
      <family val="2"/>
    </font>
    <font>
      <sz val="12"/>
      <name val="Arial"/>
      <family val="2"/>
    </font>
    <font>
      <sz val="7.5"/>
      <name val="Times New Roman"/>
      <family val="0"/>
    </font>
    <font>
      <sz val="7.5"/>
      <color rgb="FF600080"/>
      <name val="Arial"/>
      <family val="2"/>
    </font>
    <font>
      <b val="true"/>
      <sz val="7.5"/>
      <name val="Arial"/>
      <family val="2"/>
    </font>
    <font>
      <sz val="7.5"/>
      <name val="Arial"/>
      <family val="2"/>
    </font>
    <font>
      <sz val="24"/>
      <name val="Arial MT"/>
      <family val="0"/>
    </font>
    <font>
      <sz val="28"/>
      <name val="Arial MT"/>
      <family val="0"/>
    </font>
    <font>
      <b val="true"/>
      <sz val="28"/>
      <name val="Times New Roman"/>
      <family val="1"/>
    </font>
    <font>
      <b val="true"/>
      <sz val="28"/>
      <name val="Times New Roman"/>
      <family val="0"/>
    </font>
    <font>
      <i val="true"/>
      <sz val="10"/>
      <name val="Arial MT"/>
      <family val="0"/>
    </font>
    <font>
      <sz val="11.5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b val="true"/>
      <sz val="10"/>
      <name val="Arial MT"/>
      <family val="0"/>
    </font>
    <font>
      <sz val="11.25"/>
      <color rgb="FF000000"/>
      <name val="Arial"/>
      <family val="2"/>
    </font>
    <font>
      <b val="true"/>
      <sz val="18.75"/>
      <color rgb="FF000000"/>
      <name val="Arial"/>
      <family val="2"/>
    </font>
    <font>
      <sz val="15.5"/>
      <color rgb="FF000000"/>
      <name val="Arial"/>
      <family val="2"/>
    </font>
    <font>
      <sz val="14.75"/>
      <color rgb="FF000000"/>
      <name val="Arial"/>
      <family val="2"/>
    </font>
    <font>
      <sz val="11.75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color rgb="FF0000FF"/>
      <name val="Arial MT"/>
      <family val="0"/>
    </font>
  </fonts>
  <fills count="12">
    <fill>
      <patternFill patternType="none"/>
    </fill>
    <fill>
      <patternFill patternType="gray125"/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9F9F78"/>
        <bgColor rgb="FF9F9F9F"/>
      </patternFill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69FFFF"/>
        <bgColor rgb="FF33CCCC"/>
      </patternFill>
    </fill>
    <fill>
      <patternFill patternType="solid">
        <fgColor rgb="FF9F9F9F"/>
        <bgColor rgb="FF9F9F78"/>
      </patternFill>
    </fill>
    <fill>
      <patternFill patternType="solid">
        <fgColor rgb="FF00FFFF"/>
        <bgColor rgb="FF00FFFF"/>
      </patternFill>
    </fill>
    <fill>
      <patternFill patternType="solid">
        <fgColor rgb="FFEFEFEF"/>
        <bgColor rgb="FFFFFFFF"/>
      </patternFill>
    </fill>
    <fill>
      <patternFill patternType="solid">
        <fgColor rgb="FFC0C0C0"/>
        <bgColor rgb="FFC0C0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2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0" fillId="2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0" fillId="7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2" fontId="10" fillId="0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1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8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8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8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4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8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6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3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5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8" fontId="44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5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1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4" fillId="1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1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0" fillId="11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2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fil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true">
      <alignment horizontal="fill" vertical="bottom" textRotation="0" wrapText="false" indent="0" shrinkToFit="false"/>
      <protection locked="true" hidden="false"/>
    </xf>
    <xf numFmtId="164" fontId="5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81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5" borderId="8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0" fillId="5" borderId="1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2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October '98" xfId="20"/>
    <cellStyle name="Normal_Current_Storage_Summary" xfId="21"/>
    <cellStyle name="Normal_October '98" xfId="22"/>
    <cellStyle name="Normal_Properties_Sheets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F9F78"/>
      <rgbColor rgb="FF800080"/>
      <rgbColor rgb="FF008080"/>
      <rgbColor rgb="FFC0C0C0"/>
      <rgbColor rgb="FF808080"/>
      <rgbColor rgb="FF8080FF"/>
      <rgbColor rgb="FF802060"/>
      <rgbColor rgb="FFFFFFC0"/>
      <rgbColor rgb="FFEFEFEF"/>
      <rgbColor rgb="FF600080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FDFDF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F9F9F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externalLink" Target="externalLinks/externalLink1.xml"/><Relationship Id="rId16" Type="http://schemas.openxmlformats.org/officeDocument/2006/relationships/externalLink" Target="externalLinks/externalLink2.xml"/><Relationship Id="rId17" Type="http://schemas.openxmlformats.org/officeDocument/2006/relationships/sharedStrings" Target="sharedStrings.xml"/>
</Relationships>
</file>

<file path=xl/charts/_rels/chart11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26697998787144"/>
          <c:y val="0.01955875449851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459672528805"/>
          <c:y val="0.0195587544985135"/>
          <c:w val="0.979154032747119"/>
          <c:h val="0.974417149115944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308</c:v>
                </c:pt>
                <c:pt idx="1">
                  <c:v>308</c:v>
                </c:pt>
                <c:pt idx="2">
                  <c:v>308</c:v>
                </c:pt>
                <c:pt idx="3">
                  <c:v>308</c:v>
                </c:pt>
                <c:pt idx="4">
                  <c:v>308</c:v>
                </c:pt>
                <c:pt idx="5">
                  <c:v>308</c:v>
                </c:pt>
                <c:pt idx="6">
                  <c:v>308</c:v>
                </c:pt>
                <c:pt idx="7">
                  <c:v>308</c:v>
                </c:pt>
                <c:pt idx="8">
                  <c:v>308</c:v>
                </c:pt>
                <c:pt idx="9">
                  <c:v>308</c:v>
                </c:pt>
                <c:pt idx="10">
                  <c:v>308</c:v>
                </c:pt>
                <c:pt idx="11">
                  <c:v>308</c:v>
                </c:pt>
                <c:pt idx="12">
                  <c:v>308</c:v>
                </c:pt>
                <c:pt idx="13">
                  <c:v>308</c:v>
                </c:pt>
                <c:pt idx="14">
                  <c:v>308</c:v>
                </c:pt>
                <c:pt idx="15">
                  <c:v>308</c:v>
                </c:pt>
                <c:pt idx="16">
                  <c:v>308</c:v>
                </c:pt>
                <c:pt idx="17">
                  <c:v>308</c:v>
                </c:pt>
                <c:pt idx="18">
                  <c:v>308</c:v>
                </c:pt>
                <c:pt idx="19">
                  <c:v>308</c:v>
                </c:pt>
                <c:pt idx="20">
                  <c:v>308</c:v>
                </c:pt>
                <c:pt idx="21">
                  <c:v>308</c:v>
                </c:pt>
                <c:pt idx="22">
                  <c:v>308</c:v>
                </c:pt>
                <c:pt idx="23">
                  <c:v>308</c:v>
                </c:pt>
                <c:pt idx="24">
                  <c:v>308</c:v>
                </c:pt>
                <c:pt idx="25">
                  <c:v>308</c:v>
                </c:pt>
                <c:pt idx="26">
                  <c:v>308</c:v>
                </c:pt>
                <c:pt idx="27">
                  <c:v>308</c:v>
                </c:pt>
                <c:pt idx="28">
                  <c:v>308</c:v>
                </c:pt>
                <c:pt idx="29">
                  <c:v>308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417.501</c:v>
                </c:pt>
                <c:pt idx="1">
                  <c:v>428.978</c:v>
                </c:pt>
                <c:pt idx="2">
                  <c:v>426.245</c:v>
                </c:pt>
                <c:pt idx="3">
                  <c:v>359.43</c:v>
                </c:pt>
                <c:pt idx="4">
                  <c:v>360.973</c:v>
                </c:pt>
                <c:pt idx="5">
                  <c:v>354.334</c:v>
                </c:pt>
                <c:pt idx="6">
                  <c:v>347.336</c:v>
                </c:pt>
                <c:pt idx="7">
                  <c:v>402.495</c:v>
                </c:pt>
                <c:pt idx="8">
                  <c:v>399.144</c:v>
                </c:pt>
                <c:pt idx="9">
                  <c:v>327.279</c:v>
                </c:pt>
                <c:pt idx="10">
                  <c:v>370.551</c:v>
                </c:pt>
                <c:pt idx="11">
                  <c:v>344.403</c:v>
                </c:pt>
                <c:pt idx="12">
                  <c:v>340.697</c:v>
                </c:pt>
                <c:pt idx="13">
                  <c:v>321.034</c:v>
                </c:pt>
                <c:pt idx="14">
                  <c:v>342.155</c:v>
                </c:pt>
                <c:pt idx="15">
                  <c:v>343.043</c:v>
                </c:pt>
                <c:pt idx="16">
                  <c:v>272.002</c:v>
                </c:pt>
                <c:pt idx="17">
                  <c:v>291.153</c:v>
                </c:pt>
                <c:pt idx="18">
                  <c:v>297.261</c:v>
                </c:pt>
                <c:pt idx="19">
                  <c:v>398.516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235.764</c:v>
                </c:pt>
                <c:pt idx="24">
                  <c:v>267.291</c:v>
                </c:pt>
                <c:pt idx="25">
                  <c:v>300.474</c:v>
                </c:pt>
                <c:pt idx="26">
                  <c:v>329.294</c:v>
                </c:pt>
                <c:pt idx="27">
                  <c:v>307.162</c:v>
                </c:pt>
                <c:pt idx="28">
                  <c:v>312.104</c:v>
                </c:pt>
                <c:pt idx="29">
                  <c:v>335.595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-2.1</c:v>
                </c:pt>
                <c:pt idx="1">
                  <c:v>-7.727</c:v>
                </c:pt>
                <c:pt idx="2">
                  <c:v>-10.853</c:v>
                </c:pt>
                <c:pt idx="3">
                  <c:v>-12.731</c:v>
                </c:pt>
                <c:pt idx="4">
                  <c:v>-0.17</c:v>
                </c:pt>
                <c:pt idx="5">
                  <c:v>-7.261</c:v>
                </c:pt>
                <c:pt idx="6">
                  <c:v>-2.734</c:v>
                </c:pt>
                <c:pt idx="7">
                  <c:v>-2.738</c:v>
                </c:pt>
                <c:pt idx="8">
                  <c:v>-5.504</c:v>
                </c:pt>
                <c:pt idx="9">
                  <c:v>-1.554</c:v>
                </c:pt>
                <c:pt idx="10">
                  <c:v>-0.27</c:v>
                </c:pt>
                <c:pt idx="11">
                  <c:v>-1.461</c:v>
                </c:pt>
                <c:pt idx="12">
                  <c:v>-2.682</c:v>
                </c:pt>
                <c:pt idx="13">
                  <c:v>-1.755</c:v>
                </c:pt>
                <c:pt idx="14">
                  <c:v>0</c:v>
                </c:pt>
                <c:pt idx="15">
                  <c:v>0</c:v>
                </c:pt>
                <c:pt idx="16">
                  <c:v>-1.209</c:v>
                </c:pt>
                <c:pt idx="17">
                  <c:v>0</c:v>
                </c:pt>
                <c:pt idx="18">
                  <c:v>0</c:v>
                </c:pt>
                <c:pt idx="19">
                  <c:v>-1.114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-1.5</c:v>
                </c:pt>
                <c:pt idx="24">
                  <c:v>0</c:v>
                </c:pt>
                <c:pt idx="25">
                  <c:v>-0.821</c:v>
                </c:pt>
                <c:pt idx="26">
                  <c:v>-1.114</c:v>
                </c:pt>
                <c:pt idx="27">
                  <c:v>-0.01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3373527"/>
        <c:axId val="44629487"/>
      </c:lineChart>
      <c:catAx>
        <c:axId val="5337352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40585203153426"/>
              <c:y val="0.923720857455797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629487"/>
        <c:crossesAt val="0"/>
        <c:auto val="1"/>
        <c:lblAlgn val="ctr"/>
        <c:lblOffset val="100"/>
        <c:noMultiLvlLbl val="0"/>
      </c:catAx>
      <c:valAx>
        <c:axId val="446294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373527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507580351728"/>
          <c:y val="0.446409012674073"/>
          <c:w val="0.9038811400849"/>
          <c:h val="0.0496792364262244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Sheet1!$AG$4:$AG$34</c:f>
              <c:numCache>
                <c:formatCode>General_)</c:formatCode>
                <c:ptCount val="31"/>
                <c:pt idx="0">
                  <c:v>67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63</c:v>
                </c:pt>
                <c:pt idx="13">
                  <c:v>63</c:v>
                </c:pt>
                <c:pt idx="14">
                  <c:v>62</c:v>
                </c:pt>
                <c:pt idx="15">
                  <c:v>62</c:v>
                </c:pt>
                <c:pt idx="16">
                  <c:v>62</c:v>
                </c:pt>
                <c:pt idx="17">
                  <c:v>61</c:v>
                </c:pt>
                <c:pt idx="18">
                  <c:v>61</c:v>
                </c:pt>
                <c:pt idx="19">
                  <c:v>61</c:v>
                </c:pt>
                <c:pt idx="20">
                  <c:v>61</c:v>
                </c:pt>
                <c:pt idx="21">
                  <c:v>60</c:v>
                </c:pt>
                <c:pt idx="22">
                  <c:v>60</c:v>
                </c:pt>
                <c:pt idx="23">
                  <c:v>59</c:v>
                </c:pt>
                <c:pt idx="24">
                  <c:v>59</c:v>
                </c:pt>
                <c:pt idx="25">
                  <c:v>59</c:v>
                </c:pt>
                <c:pt idx="26">
                  <c:v>58</c:v>
                </c:pt>
                <c:pt idx="27">
                  <c:v>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65</c:v>
                </c:pt>
                <c:pt idx="1">
                  <c:v>73</c:v>
                </c:pt>
                <c:pt idx="2">
                  <c:v>69</c:v>
                </c:pt>
                <c:pt idx="3">
                  <c:v>69</c:v>
                </c:pt>
                <c:pt idx="4">
                  <c:v>73</c:v>
                </c:pt>
                <c:pt idx="5">
                  <c:v>73</c:v>
                </c:pt>
                <c:pt idx="6">
                  <c:v>67</c:v>
                </c:pt>
                <c:pt idx="7">
                  <c:v>60</c:v>
                </c:pt>
                <c:pt idx="8">
                  <c:v>58</c:v>
                </c:pt>
                <c:pt idx="9">
                  <c:v>60</c:v>
                </c:pt>
                <c:pt idx="10">
                  <c:v>67</c:v>
                </c:pt>
                <c:pt idx="11">
                  <c:v>65</c:v>
                </c:pt>
                <c:pt idx="12">
                  <c:v>56</c:v>
                </c:pt>
                <c:pt idx="13">
                  <c:v>54</c:v>
                </c:pt>
                <c:pt idx="14">
                  <c:v>57</c:v>
                </c:pt>
                <c:pt idx="15">
                  <c:v>59</c:v>
                </c:pt>
                <c:pt idx="16">
                  <c:v>59</c:v>
                </c:pt>
                <c:pt idx="17">
                  <c:v>59</c:v>
                </c:pt>
                <c:pt idx="18">
                  <c:v>59</c:v>
                </c:pt>
                <c:pt idx="19">
                  <c:v>60</c:v>
                </c:pt>
                <c:pt idx="20">
                  <c:v>59</c:v>
                </c:pt>
                <c:pt idx="21">
                  <c:v>59</c:v>
                </c:pt>
                <c:pt idx="22">
                  <c:v>47</c:v>
                </c:pt>
                <c:pt idx="23">
                  <c:v>46</c:v>
                </c:pt>
                <c:pt idx="24">
                  <c:v>49</c:v>
                </c:pt>
                <c:pt idx="25">
                  <c:v>55</c:v>
                </c:pt>
                <c:pt idx="26">
                  <c:v>56</c:v>
                </c:pt>
                <c:pt idx="27">
                  <c:v>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27044"/>
        <c:axId val="73559247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664</c:v>
                </c:pt>
                <c:pt idx="1">
                  <c:v>618.4</c:v>
                </c:pt>
                <c:pt idx="2">
                  <c:v>611.7</c:v>
                </c:pt>
                <c:pt idx="3">
                  <c:v>489.4</c:v>
                </c:pt>
                <c:pt idx="4">
                  <c:v>539.4</c:v>
                </c:pt>
                <c:pt idx="5">
                  <c:v>473.3</c:v>
                </c:pt>
                <c:pt idx="6">
                  <c:v>448</c:v>
                </c:pt>
                <c:pt idx="7">
                  <c:v>652.1</c:v>
                </c:pt>
                <c:pt idx="8">
                  <c:v>682.9</c:v>
                </c:pt>
                <c:pt idx="9">
                  <c:v>604.6</c:v>
                </c:pt>
                <c:pt idx="10">
                  <c:v>593.5</c:v>
                </c:pt>
                <c:pt idx="11">
                  <c:v>405.3</c:v>
                </c:pt>
                <c:pt idx="12">
                  <c:v>431.1</c:v>
                </c:pt>
                <c:pt idx="13">
                  <c:v>601.1</c:v>
                </c:pt>
                <c:pt idx="14">
                  <c:v>594.7</c:v>
                </c:pt>
                <c:pt idx="15">
                  <c:v>598.4</c:v>
                </c:pt>
                <c:pt idx="16">
                  <c:v>459.4</c:v>
                </c:pt>
                <c:pt idx="17">
                  <c:v>427.7</c:v>
                </c:pt>
                <c:pt idx="18">
                  <c:v>514</c:v>
                </c:pt>
                <c:pt idx="19">
                  <c:v>574.2</c:v>
                </c:pt>
                <c:pt idx="20">
                  <c:v>526.5</c:v>
                </c:pt>
                <c:pt idx="21">
                  <c:v>552.7</c:v>
                </c:pt>
                <c:pt idx="22">
                  <c:v>600.1</c:v>
                </c:pt>
                <c:pt idx="23">
                  <c:v>390.8</c:v>
                </c:pt>
                <c:pt idx="24">
                  <c:v>383.4</c:v>
                </c:pt>
                <c:pt idx="25">
                  <c:v>297.6</c:v>
                </c:pt>
                <c:pt idx="26">
                  <c:v>524.8</c:v>
                </c:pt>
                <c:pt idx="27">
                  <c:v>558.7</c:v>
                </c:pt>
                <c:pt idx="28">
                  <c:v>552</c:v>
                </c:pt>
                <c:pt idx="29">
                  <c:v>510.4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21.6130000000001</c:v>
                </c:pt>
                <c:pt idx="1">
                  <c:v>53.8109999999999</c:v>
                </c:pt>
                <c:pt idx="2">
                  <c:v>55.6580000000001</c:v>
                </c:pt>
                <c:pt idx="3">
                  <c:v>-14.531</c:v>
                </c:pt>
                <c:pt idx="4">
                  <c:v>-22.971</c:v>
                </c:pt>
                <c:pt idx="5">
                  <c:v>71.2240000000001</c:v>
                </c:pt>
                <c:pt idx="6">
                  <c:v>-17.6270000000001</c:v>
                </c:pt>
                <c:pt idx="7">
                  <c:v>-7.90499999999997</c:v>
                </c:pt>
                <c:pt idx="8">
                  <c:v>26.91</c:v>
                </c:pt>
                <c:pt idx="9">
                  <c:v>19.72</c:v>
                </c:pt>
                <c:pt idx="10">
                  <c:v>82.084</c:v>
                </c:pt>
                <c:pt idx="11">
                  <c:v>-84.234</c:v>
                </c:pt>
                <c:pt idx="12">
                  <c:v>-62.56</c:v>
                </c:pt>
                <c:pt idx="13">
                  <c:v>14.931</c:v>
                </c:pt>
                <c:pt idx="14">
                  <c:v>-7.00199999999995</c:v>
                </c:pt>
                <c:pt idx="15">
                  <c:v>-12.029</c:v>
                </c:pt>
                <c:pt idx="16">
                  <c:v>-12.067</c:v>
                </c:pt>
                <c:pt idx="17">
                  <c:v>-74.937</c:v>
                </c:pt>
                <c:pt idx="18">
                  <c:v>-32.122</c:v>
                </c:pt>
                <c:pt idx="19">
                  <c:v>65.609</c:v>
                </c:pt>
                <c:pt idx="20">
                  <c:v>8.428</c:v>
                </c:pt>
                <c:pt idx="21">
                  <c:v>-34.151</c:v>
                </c:pt>
                <c:pt idx="22">
                  <c:v>70.7000000000002</c:v>
                </c:pt>
                <c:pt idx="23">
                  <c:v>4.56600000000003</c:v>
                </c:pt>
                <c:pt idx="24">
                  <c:v>-8.55100000000005</c:v>
                </c:pt>
                <c:pt idx="25">
                  <c:v>-152.974</c:v>
                </c:pt>
                <c:pt idx="26">
                  <c:v>74.3489999999999</c:v>
                </c:pt>
                <c:pt idx="27">
                  <c:v>81.302</c:v>
                </c:pt>
                <c:pt idx="28">
                  <c:v>95.9810000000001</c:v>
                </c:pt>
                <c:pt idx="29">
                  <c:v>69.09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948727"/>
        <c:axId val="18516570"/>
      </c:lineChart>
      <c:catAx>
        <c:axId val="44270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559247"/>
        <c:crossesAt val="0"/>
        <c:auto val="1"/>
        <c:lblAlgn val="ctr"/>
        <c:lblOffset val="100"/>
        <c:noMultiLvlLbl val="0"/>
      </c:catAx>
      <c:valAx>
        <c:axId val="7355924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7044"/>
        <c:crossesAt val="1"/>
        <c:crossBetween val="midCat"/>
      </c:valAx>
      <c:catAx>
        <c:axId val="5294872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516570"/>
        <c:auto val="1"/>
        <c:lblAlgn val="ctr"/>
        <c:lblOffset val="100"/>
        <c:noMultiLvlLbl val="0"/>
      </c:catAx>
      <c:valAx>
        <c:axId val="18516570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48727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02232935803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3785841157067"/>
          <c:y val="0.0638049690890004"/>
          <c:w val="0.783684344075108"/>
          <c:h val="0.906800419923014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21.6130000000001</c:v>
                </c:pt>
                <c:pt idx="1">
                  <c:v>53.8109999999999</c:v>
                </c:pt>
                <c:pt idx="2">
                  <c:v>55.6580000000001</c:v>
                </c:pt>
                <c:pt idx="3">
                  <c:v>-14.531</c:v>
                </c:pt>
                <c:pt idx="4">
                  <c:v>-22.971</c:v>
                </c:pt>
                <c:pt idx="5">
                  <c:v>71.2240000000001</c:v>
                </c:pt>
                <c:pt idx="6">
                  <c:v>-17.6270000000001</c:v>
                </c:pt>
                <c:pt idx="7">
                  <c:v>-7.90499999999997</c:v>
                </c:pt>
                <c:pt idx="8">
                  <c:v>26.91</c:v>
                </c:pt>
                <c:pt idx="9">
                  <c:v>19.72</c:v>
                </c:pt>
                <c:pt idx="10">
                  <c:v>82.084</c:v>
                </c:pt>
                <c:pt idx="11">
                  <c:v>-84.234</c:v>
                </c:pt>
                <c:pt idx="12">
                  <c:v>-62.56</c:v>
                </c:pt>
                <c:pt idx="13">
                  <c:v>14.931</c:v>
                </c:pt>
                <c:pt idx="14">
                  <c:v>-7.00199999999995</c:v>
                </c:pt>
                <c:pt idx="15">
                  <c:v>-12.029</c:v>
                </c:pt>
                <c:pt idx="16">
                  <c:v>-12.067</c:v>
                </c:pt>
                <c:pt idx="17">
                  <c:v>-74.937</c:v>
                </c:pt>
                <c:pt idx="18">
                  <c:v>-32.122</c:v>
                </c:pt>
                <c:pt idx="19">
                  <c:v>65.609</c:v>
                </c:pt>
                <c:pt idx="20">
                  <c:v>8.428</c:v>
                </c:pt>
                <c:pt idx="21">
                  <c:v>-34.151</c:v>
                </c:pt>
                <c:pt idx="22">
                  <c:v>70.7000000000002</c:v>
                </c:pt>
                <c:pt idx="23">
                  <c:v>4.56600000000003</c:v>
                </c:pt>
                <c:pt idx="24">
                  <c:v>-8.55100000000005</c:v>
                </c:pt>
                <c:pt idx="25">
                  <c:v>-152.974</c:v>
                </c:pt>
                <c:pt idx="26">
                  <c:v>74.3489999999999</c:v>
                </c:pt>
                <c:pt idx="27">
                  <c:v>81.302</c:v>
                </c:pt>
                <c:pt idx="28">
                  <c:v>95.9810000000001</c:v>
                </c:pt>
                <c:pt idx="29">
                  <c:v>69.09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499451"/>
        <c:axId val="86318542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0.0337999999999998</c:v>
                </c:pt>
                <c:pt idx="5">
                  <c:v>0.0816999999999997</c:v>
                </c:pt>
                <c:pt idx="6">
                  <c:v>0.0959999999999996</c:v>
                </c:pt>
                <c:pt idx="7">
                  <c:v>0.0127000000000002</c:v>
                </c:pt>
                <c:pt idx="8">
                  <c:v>0.0127000000000002</c:v>
                </c:pt>
                <c:pt idx="9">
                  <c:v>0.0127000000000002</c:v>
                </c:pt>
                <c:pt idx="10">
                  <c:v>0.0960999999999999</c:v>
                </c:pt>
                <c:pt idx="11">
                  <c:v>0.1317</c:v>
                </c:pt>
                <c:pt idx="12">
                  <c:v>0.1141</c:v>
                </c:pt>
                <c:pt idx="13">
                  <c:v>0.0203000000000002</c:v>
                </c:pt>
                <c:pt idx="14">
                  <c:v>0.0148999999999999</c:v>
                </c:pt>
                <c:pt idx="15">
                  <c:v>0.0148999999999999</c:v>
                </c:pt>
                <c:pt idx="16">
                  <c:v>0.0148999999999999</c:v>
                </c:pt>
                <c:pt idx="17">
                  <c:v>-0.0103999999999997</c:v>
                </c:pt>
                <c:pt idx="18">
                  <c:v>-0.1183</c:v>
                </c:pt>
                <c:pt idx="19">
                  <c:v>-0.16</c:v>
                </c:pt>
                <c:pt idx="20">
                  <c:v>-0.21</c:v>
                </c:pt>
                <c:pt idx="21">
                  <c:v>-0.2731</c:v>
                </c:pt>
                <c:pt idx="22">
                  <c:v>-0.2731</c:v>
                </c:pt>
                <c:pt idx="23">
                  <c:v>-0.2731</c:v>
                </c:pt>
                <c:pt idx="24">
                  <c:v>-0.2772</c:v>
                </c:pt>
                <c:pt idx="25">
                  <c:v>-0.2973</c:v>
                </c:pt>
                <c:pt idx="26">
                  <c:v>-0.3469</c:v>
                </c:pt>
                <c:pt idx="27">
                  <c:v>-0.331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649382"/>
        <c:axId val="18075422"/>
      </c:lineChart>
      <c:catAx>
        <c:axId val="4249945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33392539964476"/>
              <c:y val="0.9022512539367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318542"/>
        <c:crossesAt val="0"/>
        <c:auto val="1"/>
        <c:lblAlgn val="ctr"/>
        <c:lblOffset val="100"/>
        <c:noMultiLvlLbl val="0"/>
      </c:catAx>
      <c:valAx>
        <c:axId val="8631854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25988568762393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99451"/>
        <c:crossesAt val="1"/>
        <c:crossBetween val="midCat"/>
      </c:valAx>
      <c:catAx>
        <c:axId val="14649382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075422"/>
        <c:auto val="1"/>
        <c:lblAlgn val="ctr"/>
        <c:lblOffset val="100"/>
        <c:noMultiLvlLbl val="0"/>
      </c:catAx>
      <c:valAx>
        <c:axId val="1807542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49382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10327328089317"/>
          <c:y val="0.81406742097282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30672090053446"/>
          <c:y val="0.0793850639453979"/>
          <c:w val="0.910088445348342"/>
          <c:h val="0.8285070571864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c0c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Sheet2!$F$15:$F$44</c:f>
              <c:numCache>
                <c:formatCode>0.000_);[RED]\(0.000\)</c:formatCode>
                <c:ptCount val="30"/>
                <c:pt idx="0">
                  <c:v>415.401</c:v>
                </c:pt>
                <c:pt idx="1">
                  <c:v>421.251</c:v>
                </c:pt>
                <c:pt idx="2">
                  <c:v>450.094</c:v>
                </c:pt>
                <c:pt idx="3">
                  <c:v>382.639</c:v>
                </c:pt>
                <c:pt idx="4">
                  <c:v>402.881</c:v>
                </c:pt>
                <c:pt idx="5">
                  <c:v>425.891</c:v>
                </c:pt>
                <c:pt idx="6">
                  <c:v>369.673</c:v>
                </c:pt>
                <c:pt idx="7">
                  <c:v>399.757</c:v>
                </c:pt>
                <c:pt idx="8">
                  <c:v>423.729</c:v>
                </c:pt>
                <c:pt idx="9">
                  <c:v>386.997</c:v>
                </c:pt>
                <c:pt idx="10">
                  <c:v>361.178</c:v>
                </c:pt>
                <c:pt idx="11">
                  <c:v>311.964</c:v>
                </c:pt>
                <c:pt idx="12">
                  <c:v>362.048</c:v>
                </c:pt>
                <c:pt idx="13">
                  <c:v>337.987</c:v>
                </c:pt>
                <c:pt idx="14">
                  <c:v>342.155</c:v>
                </c:pt>
                <c:pt idx="15">
                  <c:v>369.081</c:v>
                </c:pt>
                <c:pt idx="16">
                  <c:v>304.801</c:v>
                </c:pt>
                <c:pt idx="17">
                  <c:v>342.685</c:v>
                </c:pt>
                <c:pt idx="18">
                  <c:v>297.261</c:v>
                </c:pt>
                <c:pt idx="19">
                  <c:v>401.206</c:v>
                </c:pt>
                <c:pt idx="20">
                  <c:v>336.513</c:v>
                </c:pt>
                <c:pt idx="21">
                  <c:v>375.591</c:v>
                </c:pt>
                <c:pt idx="22">
                  <c:v>374.715</c:v>
                </c:pt>
                <c:pt idx="23">
                  <c:v>310.703</c:v>
                </c:pt>
                <c:pt idx="24">
                  <c:v>336.369</c:v>
                </c:pt>
                <c:pt idx="25">
                  <c:v>332.49</c:v>
                </c:pt>
                <c:pt idx="26">
                  <c:v>347.7</c:v>
                </c:pt>
                <c:pt idx="27">
                  <c:v>321.249</c:v>
                </c:pt>
              </c:numCache>
            </c:numRef>
          </c:val>
        </c:ser>
        <c:ser>
          <c:idx val="1"/>
          <c:order val="1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Sheet2!$V$15:$V$44</c:f>
              <c:numCache>
                <c:formatCode>0.000_);[RED]\(0.000\)</c:formatCode>
                <c:ptCount val="30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</c:numCache>
            </c:numRef>
          </c:val>
        </c:ser>
        <c:gapWidth val="150"/>
        <c:overlap val="0"/>
        <c:axId val="96066151"/>
        <c:axId val="15421346"/>
      </c:barChart>
      <c:lineChart>
        <c:grouping val="standard"/>
        <c:varyColors val="0"/>
        <c:ser>
          <c:idx val="2"/>
          <c:order val="2"/>
          <c:tx>
            <c:strRef>
              <c:f>Sheet2!$AH$14</c:f>
              <c:strCache>
                <c:ptCount val="1"/>
                <c:pt idx="0">
                  <c:v>% Change/FDD</c:v>
                </c:pt>
              </c:strCache>
            </c:strRef>
          </c:tx>
          <c:spPr>
            <a:solidFill>
              <a:srgbClr val="00ff00"/>
            </a:solidFill>
            <a:ln w="37800">
              <a:solidFill>
                <a:srgbClr val="00ff00"/>
              </a:solidFill>
              <a:round/>
            </a:ln>
          </c:spPr>
          <c:marker>
            <c:symbol val="triangle"/>
            <c:size val="9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Sheet2!$AH$15:$AH$44</c:f>
              <c:numCache>
                <c:formatCode>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0.0835403666897774</c:v>
                </c:pt>
                <c:pt idx="3">
                  <c:v>0.103663408316724</c:v>
                </c:pt>
                <c:pt idx="4">
                  <c:v>0.116623198809322</c:v>
                </c:pt>
                <c:pt idx="5">
                  <c:v>0.227093435674916</c:v>
                </c:pt>
                <c:pt idx="6">
                  <c:v>0.0727534953366491</c:v>
                </c:pt>
                <c:pt idx="7">
                  <c:v>0</c:v>
                </c:pt>
                <c:pt idx="8">
                  <c:v>0.0764378620058937</c:v>
                </c:pt>
                <c:pt idx="9">
                  <c:v>0.18810960165784</c:v>
                </c:pt>
                <c:pt idx="10">
                  <c:v>0.0245840321269523</c:v>
                </c:pt>
                <c:pt idx="11">
                  <c:v>0.0903301432895359</c:v>
                </c:pt>
                <c:pt idx="12">
                  <c:v>0.0711003949528868</c:v>
                </c:pt>
                <c:pt idx="13">
                  <c:v>0.0585945207796315</c:v>
                </c:pt>
                <c:pt idx="14">
                  <c:v>0</c:v>
                </c:pt>
                <c:pt idx="15">
                  <c:v>0.075903020904085</c:v>
                </c:pt>
                <c:pt idx="16">
                  <c:v>0.125586702758195</c:v>
                </c:pt>
                <c:pt idx="17">
                  <c:v>0.176992852555186</c:v>
                </c:pt>
                <c:pt idx="18">
                  <c:v>0</c:v>
                </c:pt>
                <c:pt idx="19">
                  <c:v>0.00957217125228351</c:v>
                </c:pt>
                <c:pt idx="20">
                  <c:v>0.0320072488781498</c:v>
                </c:pt>
                <c:pt idx="21">
                  <c:v>0</c:v>
                </c:pt>
                <c:pt idx="22">
                  <c:v>0.157249272694705</c:v>
                </c:pt>
                <c:pt idx="23">
                  <c:v>0.326294266297852</c:v>
                </c:pt>
                <c:pt idx="24">
                  <c:v>0.258437433359148</c:v>
                </c:pt>
                <c:pt idx="25">
                  <c:v>0.109583418153665</c:v>
                </c:pt>
                <c:pt idx="26">
                  <c:v>0.0594795539033457</c:v>
                </c:pt>
                <c:pt idx="27">
                  <c:v>0.0458958431004844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462135"/>
        <c:axId val="32162880"/>
      </c:lineChart>
      <c:catAx>
        <c:axId val="9606615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21346"/>
        <c:crossesAt val="0"/>
        <c:auto val="1"/>
        <c:lblAlgn val="ctr"/>
        <c:lblOffset val="100"/>
        <c:noMultiLvlLbl val="0"/>
      </c:catAx>
      <c:valAx>
        <c:axId val="1542134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066151"/>
        <c:crossesAt val="1"/>
        <c:crossBetween val="midCat"/>
      </c:valAx>
      <c:catAx>
        <c:axId val="59462135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62880"/>
        <c:auto val="1"/>
        <c:lblAlgn val="ctr"/>
        <c:lblOffset val="100"/>
        <c:noMultiLvlLbl val="0"/>
      </c:catAx>
      <c:valAx>
        <c:axId val="32162880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462135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67563732677482"/>
          <c:y val="0.122655887615135"/>
          <c:w val="0.867615759352977"/>
          <c:h val="0.7900735537737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69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Sheet2!$I$15:$I$44</c:f>
              <c:numCache>
                <c:formatCode>0.000_);[RED]\(0.000\)</c:formatCode>
                <c:ptCount val="30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133.75</c:v>
                </c:pt>
                <c:pt idx="4">
                  <c:v>118.658</c:v>
                </c:pt>
                <c:pt idx="5">
                  <c:v>93.859</c:v>
                </c:pt>
                <c:pt idx="6">
                  <c:v>91.067</c:v>
                </c:pt>
                <c:pt idx="7">
                  <c:v>229.504</c:v>
                </c:pt>
                <c:pt idx="8">
                  <c:v>236.211</c:v>
                </c:pt>
                <c:pt idx="9">
                  <c:v>234.111</c:v>
                </c:pt>
                <c:pt idx="10">
                  <c:v>95.306</c:v>
                </c:pt>
                <c:pt idx="11">
                  <c:v>104.148</c:v>
                </c:pt>
                <c:pt idx="12">
                  <c:v>111.351</c:v>
                </c:pt>
                <c:pt idx="13">
                  <c:v>231.056</c:v>
                </c:pt>
                <c:pt idx="14">
                  <c:v>237.109</c:v>
                </c:pt>
                <c:pt idx="15">
                  <c:v>236.631</c:v>
                </c:pt>
                <c:pt idx="16">
                  <c:v>237.211</c:v>
                </c:pt>
                <c:pt idx="17">
                  <c:v>110.472</c:v>
                </c:pt>
                <c:pt idx="18">
                  <c:v>112.494</c:v>
                </c:pt>
                <c:pt idx="19">
                  <c:v>-20.465</c:v>
                </c:pt>
                <c:pt idx="20">
                  <c:v>-2.36899999999997</c:v>
                </c:pt>
                <c:pt idx="21">
                  <c:v>141.697</c:v>
                </c:pt>
                <c:pt idx="22">
                  <c:v>141.867</c:v>
                </c:pt>
                <c:pt idx="23">
                  <c:v>139.663</c:v>
                </c:pt>
                <c:pt idx="24">
                  <c:v>96.028</c:v>
                </c:pt>
                <c:pt idx="25">
                  <c:v>91.693</c:v>
                </c:pt>
                <c:pt idx="26">
                  <c:v>55.523</c:v>
                </c:pt>
                <c:pt idx="27">
                  <c:v>125.922</c:v>
                </c:pt>
              </c:numCache>
            </c:numRef>
          </c:val>
        </c:ser>
        <c:ser>
          <c:idx val="1"/>
          <c:order val="1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Sheet2!$Y$15:$Y$44</c:f>
              <c:numCache>
                <c:formatCode>0.000_);[RED]\(0.000\)</c:formatCode>
                <c:ptCount val="30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149.142</c:v>
                </c:pt>
                <c:pt idx="4">
                  <c:v>92.13</c:v>
                </c:pt>
                <c:pt idx="5">
                  <c:v>81.497</c:v>
                </c:pt>
                <c:pt idx="6">
                  <c:v>86.77</c:v>
                </c:pt>
                <c:pt idx="7">
                  <c:v>229.504</c:v>
                </c:pt>
                <c:pt idx="8">
                  <c:v>236.211</c:v>
                </c:pt>
                <c:pt idx="9">
                  <c:v>234.692</c:v>
                </c:pt>
                <c:pt idx="10">
                  <c:v>104.998</c:v>
                </c:pt>
                <c:pt idx="11">
                  <c:v>111.732</c:v>
                </c:pt>
                <c:pt idx="12">
                  <c:v>111.233</c:v>
                </c:pt>
                <c:pt idx="13">
                  <c:v>233.426</c:v>
                </c:pt>
                <c:pt idx="14">
                  <c:v>237.109</c:v>
                </c:pt>
                <c:pt idx="15">
                  <c:v>235.604</c:v>
                </c:pt>
                <c:pt idx="16">
                  <c:v>223.106</c:v>
                </c:pt>
                <c:pt idx="17">
                  <c:v>105.933</c:v>
                </c:pt>
                <c:pt idx="18">
                  <c:v>112.494</c:v>
                </c:pt>
                <c:pt idx="19">
                  <c:v>-28.044</c:v>
                </c:pt>
                <c:pt idx="20">
                  <c:v>-2.10899999999998</c:v>
                </c:pt>
                <c:pt idx="21">
                  <c:v>151.697</c:v>
                </c:pt>
                <c:pt idx="22">
                  <c:v>151.867</c:v>
                </c:pt>
                <c:pt idx="23">
                  <c:v>151.697</c:v>
                </c:pt>
                <c:pt idx="24">
                  <c:v>91.378</c:v>
                </c:pt>
                <c:pt idx="25">
                  <c:v>81.469</c:v>
                </c:pt>
                <c:pt idx="26">
                  <c:v>55.603</c:v>
                </c:pt>
                <c:pt idx="27">
                  <c:v>126.303</c:v>
                </c:pt>
                <c:pt idx="28">
                  <c:v>122.648</c:v>
                </c:pt>
                <c:pt idx="29">
                  <c:v>122.516</c:v>
                </c:pt>
              </c:numCache>
            </c:numRef>
          </c:val>
        </c:ser>
        <c:gapWidth val="150"/>
        <c:overlap val="0"/>
        <c:axId val="24708912"/>
        <c:axId val="97576824"/>
      </c:barChart>
      <c:lineChart>
        <c:grouping val="standard"/>
        <c:varyColors val="0"/>
        <c:ser>
          <c:idx val="2"/>
          <c:order val="2"/>
          <c:tx>
            <c:strRef>
              <c:f>Sheet2!$AJ$14</c:f>
              <c:strCache>
                <c:ptCount val="1"/>
                <c:pt idx="0">
                  <c:v>% Change/IDD</c:v>
                </c:pt>
              </c:strCache>
            </c:strRef>
          </c:tx>
          <c:spPr>
            <a:solidFill>
              <a:srgbClr val="ff0000">
                <a:alpha val="75000"/>
              </a:srgbClr>
            </a:solidFill>
            <a:ln w="37800">
              <a:solidFill>
                <a:srgbClr val="ff0000">
                  <a:alpha val="75000"/>
                </a:srgbClr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Sheet2!$AJ$15:$AJ$44</c:f>
              <c:numCache>
                <c:formatCode>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0.103203658258572</c:v>
                </c:pt>
                <c:pt idx="4">
                  <c:v>0.287940953001194</c:v>
                </c:pt>
                <c:pt idx="5">
                  <c:v>0.151686565149637</c:v>
                </c:pt>
                <c:pt idx="6">
                  <c:v>0.0495217240981903</c:v>
                </c:pt>
                <c:pt idx="7">
                  <c:v>0</c:v>
                </c:pt>
                <c:pt idx="8">
                  <c:v>0</c:v>
                </c:pt>
                <c:pt idx="9">
                  <c:v>0.00247558502207143</c:v>
                </c:pt>
                <c:pt idx="10">
                  <c:v>0.0923065201241927</c:v>
                </c:pt>
                <c:pt idx="11">
                  <c:v>0.0678767049726131</c:v>
                </c:pt>
                <c:pt idx="12">
                  <c:v>0.00106083626261986</c:v>
                </c:pt>
                <c:pt idx="13">
                  <c:v>0.0101531106217815</c:v>
                </c:pt>
                <c:pt idx="14">
                  <c:v>0</c:v>
                </c:pt>
                <c:pt idx="15">
                  <c:v>0.00435900918490355</c:v>
                </c:pt>
                <c:pt idx="16">
                  <c:v>0.0632210698053839</c:v>
                </c:pt>
                <c:pt idx="17">
                  <c:v>0.0428478377842598</c:v>
                </c:pt>
                <c:pt idx="18">
                  <c:v>0</c:v>
                </c:pt>
                <c:pt idx="19">
                  <c:v>0.270253886749393</c:v>
                </c:pt>
                <c:pt idx="20">
                  <c:v>0.123281175912752</c:v>
                </c:pt>
                <c:pt idx="21">
                  <c:v>0.0659208817577144</c:v>
                </c:pt>
                <c:pt idx="22">
                  <c:v>0.0658470898878624</c:v>
                </c:pt>
                <c:pt idx="23">
                  <c:v>0.0793291891072335</c:v>
                </c:pt>
                <c:pt idx="24">
                  <c:v>0.0508875221606955</c:v>
                </c:pt>
                <c:pt idx="25">
                  <c:v>0.125495587278597</c:v>
                </c:pt>
                <c:pt idx="26">
                  <c:v>0.00143877128931915</c:v>
                </c:pt>
                <c:pt idx="27">
                  <c:v>0.00301655542623691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195735"/>
        <c:axId val="15132895"/>
      </c:lineChart>
      <c:catAx>
        <c:axId val="2470891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76824"/>
        <c:crossesAt val="0"/>
        <c:auto val="1"/>
        <c:lblAlgn val="ctr"/>
        <c:lblOffset val="100"/>
        <c:noMultiLvlLbl val="0"/>
      </c:catAx>
      <c:valAx>
        <c:axId val="9757682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08912"/>
        <c:crossesAt val="1"/>
        <c:crossBetween val="midCat"/>
      </c:valAx>
      <c:catAx>
        <c:axId val="35195735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32895"/>
        <c:auto val="1"/>
        <c:lblAlgn val="ctr"/>
        <c:lblOffset val="100"/>
        <c:noMultiLvlLbl val="0"/>
      </c:catAx>
      <c:valAx>
        <c:axId val="15132895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195735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PNR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4769900203377"/>
          <c:y val="0.0779935060632165"/>
          <c:w val="0.887622380929859"/>
          <c:h val="0.8275130872705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Sheet2!$L$15:$L$44</c:f>
              <c:numCache>
                <c:formatCode>0.000_);[RED]\(0.000\)</c:formatCode>
                <c:ptCount val="30"/>
                <c:pt idx="0">
                  <c:v>33.088</c:v>
                </c:pt>
                <c:pt idx="1">
                  <c:v>21.875</c:v>
                </c:pt>
                <c:pt idx="2">
                  <c:v>22.449</c:v>
                </c:pt>
                <c:pt idx="3">
                  <c:v>0.0739999999999981</c:v>
                </c:pt>
                <c:pt idx="4">
                  <c:v>23.559</c:v>
                </c:pt>
                <c:pt idx="5">
                  <c:v>-51.364</c:v>
                </c:pt>
                <c:pt idx="6">
                  <c:v>-20.813</c:v>
                </c:pt>
                <c:pt idx="7">
                  <c:v>-10.267</c:v>
                </c:pt>
                <c:pt idx="8">
                  <c:v>-14.873</c:v>
                </c:pt>
                <c:pt idx="9">
                  <c:v>32.891</c:v>
                </c:pt>
                <c:pt idx="10">
                  <c:v>11.557</c:v>
                </c:pt>
                <c:pt idx="11">
                  <c:v>-39.623</c:v>
                </c:pt>
                <c:pt idx="12">
                  <c:v>8.392</c:v>
                </c:pt>
                <c:pt idx="13">
                  <c:v>14.074</c:v>
                </c:pt>
                <c:pt idx="14">
                  <c:v>4.734</c:v>
                </c:pt>
                <c:pt idx="15">
                  <c:v>8.181</c:v>
                </c:pt>
                <c:pt idx="16">
                  <c:v>-2.184</c:v>
                </c:pt>
                <c:pt idx="17">
                  <c:v>1.968</c:v>
                </c:pt>
                <c:pt idx="18">
                  <c:v>50.385</c:v>
                </c:pt>
                <c:pt idx="19">
                  <c:v>35.314</c:v>
                </c:pt>
                <c:pt idx="20">
                  <c:v>42.313</c:v>
                </c:pt>
                <c:pt idx="21">
                  <c:v>8.268</c:v>
                </c:pt>
                <c:pt idx="22">
                  <c:v>2.784</c:v>
                </c:pt>
                <c:pt idx="23">
                  <c:v>-4.893</c:v>
                </c:pt>
                <c:pt idx="24">
                  <c:v>-45.056</c:v>
                </c:pt>
                <c:pt idx="25">
                  <c:v>15.768</c:v>
                </c:pt>
                <c:pt idx="26">
                  <c:v>28.123</c:v>
                </c:pt>
                <c:pt idx="27">
                  <c:v>4.985</c:v>
                </c:pt>
              </c:numCache>
            </c:numRef>
          </c:val>
        </c:ser>
        <c:ser>
          <c:idx val="1"/>
          <c:order val="1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7"/>
            <c:invertIfNegative val="0"/>
            <c:spPr>
              <a:solidFill>
                <a:srgbClr val="8080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Sheet2!$AB$15:$AB$44</c:f>
              <c:numCache>
                <c:formatCode>0.000_);[RED]\(0.000\)</c:formatCode>
                <c:ptCount val="30"/>
                <c:pt idx="0">
                  <c:v>28.031</c:v>
                </c:pt>
                <c:pt idx="1">
                  <c:v>11.127</c:v>
                </c:pt>
                <c:pt idx="2">
                  <c:v>1.62</c:v>
                </c:pt>
                <c:pt idx="3">
                  <c:v>-34.628</c:v>
                </c:pt>
                <c:pt idx="4">
                  <c:v>8.42699999999999</c:v>
                </c:pt>
                <c:pt idx="5">
                  <c:v>-67.505</c:v>
                </c:pt>
                <c:pt idx="6">
                  <c:v>-6.756</c:v>
                </c:pt>
                <c:pt idx="7">
                  <c:v>-10.267</c:v>
                </c:pt>
                <c:pt idx="8">
                  <c:v>-14.872</c:v>
                </c:pt>
                <c:pt idx="9">
                  <c:v>-16.548</c:v>
                </c:pt>
                <c:pt idx="10">
                  <c:v>-4.874</c:v>
                </c:pt>
                <c:pt idx="11">
                  <c:v>-6.151</c:v>
                </c:pt>
                <c:pt idx="12">
                  <c:v>3.401</c:v>
                </c:pt>
                <c:pt idx="13">
                  <c:v>-7.778</c:v>
                </c:pt>
                <c:pt idx="14">
                  <c:v>-18.822</c:v>
                </c:pt>
                <c:pt idx="15">
                  <c:v>-9.296</c:v>
                </c:pt>
                <c:pt idx="16">
                  <c:v>-63.522</c:v>
                </c:pt>
                <c:pt idx="17">
                  <c:v>24.54</c:v>
                </c:pt>
                <c:pt idx="18">
                  <c:v>35.356</c:v>
                </c:pt>
                <c:pt idx="19">
                  <c:v>38.222</c:v>
                </c:pt>
                <c:pt idx="20">
                  <c:v>71.53</c:v>
                </c:pt>
                <c:pt idx="21">
                  <c:v>8.268</c:v>
                </c:pt>
                <c:pt idx="22">
                  <c:v>2.724</c:v>
                </c:pt>
                <c:pt idx="23">
                  <c:v>-40.738</c:v>
                </c:pt>
                <c:pt idx="24">
                  <c:v>-7.729</c:v>
                </c:pt>
                <c:pt idx="25">
                  <c:v>28.441</c:v>
                </c:pt>
                <c:pt idx="26">
                  <c:v>25.657</c:v>
                </c:pt>
                <c:pt idx="27">
                  <c:v>-27.068</c:v>
                </c:pt>
                <c:pt idx="28">
                  <c:v>40.255</c:v>
                </c:pt>
                <c:pt idx="29">
                  <c:v>2.188</c:v>
                </c:pt>
              </c:numCache>
            </c:numRef>
          </c:val>
        </c:ser>
        <c:gapWidth val="150"/>
        <c:overlap val="0"/>
        <c:axId val="53161353"/>
        <c:axId val="55742786"/>
      </c:barChart>
      <c:lineChart>
        <c:grouping val="standard"/>
        <c:varyColors val="0"/>
        <c:ser>
          <c:idx val="2"/>
          <c:order val="2"/>
          <c:tx>
            <c:strRef>
              <c:f>Sheet2!$AL$14</c:f>
              <c:strCache>
                <c:ptCount val="1"/>
                <c:pt idx="0">
                  <c:v>% Change/PNR</c:v>
                </c:pt>
              </c:strCache>
            </c:strRef>
          </c:tx>
          <c:spPr>
            <a:solidFill>
              <a:srgbClr val="ff8080"/>
            </a:solidFill>
            <a:ln w="37800">
              <a:solidFill>
                <a:srgbClr val="ff8080"/>
              </a:solidFill>
              <a:round/>
            </a:ln>
          </c:spPr>
          <c:marker>
            <c:symbol val="triangle"/>
            <c:size val="5"/>
            <c:spPr>
              <a:solidFill>
                <a:srgbClr val="ff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Sheet2!$AL$15:$AL$44</c:f>
              <c:numCache>
                <c:formatCode>0%</c:formatCode>
                <c:ptCount val="30"/>
                <c:pt idx="0">
                  <c:v>0.180407406086119</c:v>
                </c:pt>
                <c:pt idx="1">
                  <c:v>0.965938707648063</c:v>
                </c:pt>
                <c:pt idx="2">
                  <c:v>12.8574074074074</c:v>
                </c:pt>
                <c:pt idx="3">
                  <c:v>1.00213699896038</c:v>
                </c:pt>
                <c:pt idx="4">
                  <c:v>1.79565681737273</c:v>
                </c:pt>
                <c:pt idx="5">
                  <c:v>0.239108214206355</c:v>
                </c:pt>
                <c:pt idx="6">
                  <c:v>2.08066903493191</c:v>
                </c:pt>
                <c:pt idx="7">
                  <c:v>0</c:v>
                </c:pt>
                <c:pt idx="8">
                  <c:v>6.72404518561575E-005</c:v>
                </c:pt>
                <c:pt idx="9">
                  <c:v>2.98761179598743</c:v>
                </c:pt>
                <c:pt idx="10">
                  <c:v>3.37115305703734</c:v>
                </c:pt>
                <c:pt idx="11">
                  <c:v>5.44171679401723</c:v>
                </c:pt>
                <c:pt idx="12">
                  <c:v>1.46750955601294</c:v>
                </c:pt>
                <c:pt idx="13">
                  <c:v>2.80946258678324</c:v>
                </c:pt>
                <c:pt idx="14">
                  <c:v>1.25151418552757</c:v>
                </c:pt>
                <c:pt idx="15">
                  <c:v>1.88005593803787</c:v>
                </c:pt>
                <c:pt idx="16">
                  <c:v>0.965618211013507</c:v>
                </c:pt>
                <c:pt idx="17">
                  <c:v>0.919804400977995</c:v>
                </c:pt>
                <c:pt idx="18">
                  <c:v>0.425076366104763</c:v>
                </c:pt>
                <c:pt idx="19">
                  <c:v>0.0760818376851027</c:v>
                </c:pt>
                <c:pt idx="20">
                  <c:v>0.40845798965469</c:v>
                </c:pt>
                <c:pt idx="21">
                  <c:v>0</c:v>
                </c:pt>
                <c:pt idx="22">
                  <c:v>0.0220264317180612</c:v>
                </c:pt>
                <c:pt idx="23">
                  <c:v>0.879891010849821</c:v>
                </c:pt>
                <c:pt idx="24">
                  <c:v>4.82947341182559</c:v>
                </c:pt>
                <c:pt idx="25">
                  <c:v>0.445589114306811</c:v>
                </c:pt>
                <c:pt idx="26">
                  <c:v>0.0961141209026775</c:v>
                </c:pt>
                <c:pt idx="27">
                  <c:v>1.18416580464017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416877"/>
        <c:axId val="68186835"/>
      </c:lineChart>
      <c:catAx>
        <c:axId val="5316135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742786"/>
        <c:crossesAt val="0"/>
        <c:auto val="1"/>
        <c:lblAlgn val="ctr"/>
        <c:lblOffset val="100"/>
        <c:noMultiLvlLbl val="0"/>
      </c:catAx>
      <c:valAx>
        <c:axId val="5574278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61353"/>
        <c:crossesAt val="1"/>
        <c:crossBetween val="midCat"/>
      </c:valAx>
      <c:catAx>
        <c:axId val="6041687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86835"/>
        <c:auto val="1"/>
        <c:lblAlgn val="ctr"/>
        <c:lblOffset val="100"/>
        <c:noMultiLvlLbl val="0"/>
      </c:catAx>
      <c:valAx>
        <c:axId val="68186835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16877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TOTAL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Sheet2!$N$14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Sheet2!$N$15:$N$45</c:f>
              <c:numCache>
                <c:formatCode>0.000_);[RED]\(0.000\)</c:formatCode>
                <c:ptCount val="31"/>
                <c:pt idx="0">
                  <c:v>604.726</c:v>
                </c:pt>
                <c:pt idx="1">
                  <c:v>592.589</c:v>
                </c:pt>
                <c:pt idx="2">
                  <c:v>628.825</c:v>
                </c:pt>
                <c:pt idx="3">
                  <c:v>516.463</c:v>
                </c:pt>
                <c:pt idx="4">
                  <c:v>545.098</c:v>
                </c:pt>
                <c:pt idx="5">
                  <c:v>468.386</c:v>
                </c:pt>
                <c:pt idx="6">
                  <c:v>439.927</c:v>
                </c:pt>
                <c:pt idx="7">
                  <c:v>618.994</c:v>
                </c:pt>
                <c:pt idx="8">
                  <c:v>645.067</c:v>
                </c:pt>
                <c:pt idx="9">
                  <c:v>653.999</c:v>
                </c:pt>
                <c:pt idx="10">
                  <c:v>468.041</c:v>
                </c:pt>
                <c:pt idx="11">
                  <c:v>376.489</c:v>
                </c:pt>
                <c:pt idx="12">
                  <c:v>481.791</c:v>
                </c:pt>
                <c:pt idx="13">
                  <c:v>583.117</c:v>
                </c:pt>
                <c:pt idx="14">
                  <c:v>583.998</c:v>
                </c:pt>
                <c:pt idx="15">
                  <c:v>613.893</c:v>
                </c:pt>
                <c:pt idx="16">
                  <c:v>539.828</c:v>
                </c:pt>
                <c:pt idx="17">
                  <c:v>455.125</c:v>
                </c:pt>
                <c:pt idx="18">
                  <c:v>460.14</c:v>
                </c:pt>
                <c:pt idx="19">
                  <c:v>416.055</c:v>
                </c:pt>
                <c:pt idx="20">
                  <c:v>376.457</c:v>
                </c:pt>
                <c:pt idx="21">
                  <c:v>525.556</c:v>
                </c:pt>
                <c:pt idx="22">
                  <c:v>519.366</c:v>
                </c:pt>
                <c:pt idx="23">
                  <c:v>445.473</c:v>
                </c:pt>
                <c:pt idx="24">
                  <c:v>387.341</c:v>
                </c:pt>
                <c:pt idx="25">
                  <c:v>439.951</c:v>
                </c:pt>
                <c:pt idx="26">
                  <c:v>431.346</c:v>
                </c:pt>
                <c:pt idx="27">
                  <c:v>452.156</c:v>
                </c:pt>
              </c:numCache>
            </c:numRef>
          </c:val>
        </c:ser>
        <c:ser>
          <c:idx val="1"/>
          <c:order val="1"/>
          <c:tx>
            <c:strRef>
              <c:f>Sheet2!$AD$14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Sheet2!$AD$15:$AD$45</c:f>
              <c:numCache>
                <c:formatCode>0.000_);[RED]\(0.000\)</c:formatCode>
                <c:ptCount val="31"/>
                <c:pt idx="0">
                  <c:v>599.669</c:v>
                </c:pt>
                <c:pt idx="1">
                  <c:v>581.841</c:v>
                </c:pt>
                <c:pt idx="2">
                  <c:v>573.294</c:v>
                </c:pt>
                <c:pt idx="3">
                  <c:v>461.213</c:v>
                </c:pt>
                <c:pt idx="4">
                  <c:v>461.36</c:v>
                </c:pt>
                <c:pt idx="5">
                  <c:v>361.065</c:v>
                </c:pt>
                <c:pt idx="6">
                  <c:v>424.616</c:v>
                </c:pt>
                <c:pt idx="7">
                  <c:v>618.994</c:v>
                </c:pt>
                <c:pt idx="8">
                  <c:v>614.979</c:v>
                </c:pt>
                <c:pt idx="9">
                  <c:v>543.869</c:v>
                </c:pt>
                <c:pt idx="10">
                  <c:v>470.405</c:v>
                </c:pt>
                <c:pt idx="11">
                  <c:v>448.523</c:v>
                </c:pt>
                <c:pt idx="12">
                  <c:v>452.649</c:v>
                </c:pt>
                <c:pt idx="13">
                  <c:v>544.927</c:v>
                </c:pt>
                <c:pt idx="14">
                  <c:v>560.442</c:v>
                </c:pt>
                <c:pt idx="15">
                  <c:v>569.351</c:v>
                </c:pt>
                <c:pt idx="16">
                  <c:v>430.377</c:v>
                </c:pt>
                <c:pt idx="17">
                  <c:v>421.626</c:v>
                </c:pt>
                <c:pt idx="18">
                  <c:v>445.111</c:v>
                </c:pt>
                <c:pt idx="19">
                  <c:v>407.58</c:v>
                </c:pt>
                <c:pt idx="20">
                  <c:v>417.061</c:v>
                </c:pt>
                <c:pt idx="21">
                  <c:v>535.556</c:v>
                </c:pt>
                <c:pt idx="22">
                  <c:v>478.389</c:v>
                </c:pt>
                <c:pt idx="23">
                  <c:v>345.223</c:v>
                </c:pt>
                <c:pt idx="24">
                  <c:v>350.94</c:v>
                </c:pt>
                <c:pt idx="25">
                  <c:v>409.563</c:v>
                </c:pt>
                <c:pt idx="26">
                  <c:v>409.44</c:v>
                </c:pt>
                <c:pt idx="27">
                  <c:v>406.387</c:v>
                </c:pt>
                <c:pt idx="28">
                  <c:v>475.007</c:v>
                </c:pt>
                <c:pt idx="29">
                  <c:v>460.299</c:v>
                </c:pt>
              </c:numCache>
            </c:numRef>
          </c:val>
        </c:ser>
        <c:gapWidth val="150"/>
        <c:overlap val="0"/>
        <c:axId val="98070659"/>
        <c:axId val="34130202"/>
      </c:barChart>
      <c:lineChart>
        <c:grouping val="standard"/>
        <c:varyColors val="0"/>
        <c:ser>
          <c:idx val="2"/>
          <c:order val="2"/>
          <c:tx>
            <c:strRef>
              <c:f>Sheet2!$AR$15</c:f>
              <c:strCache>
                <c:ptCount val="1"/>
                <c:pt idx="0">
                  <c:v>1%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Sheet2!$AR$16:$AR$45</c:f>
              <c:numCache>
                <c:formatCode>0%</c:formatCode>
                <c:ptCount val="30"/>
                <c:pt idx="0">
                  <c:v>0.0184724005355414</c:v>
                </c:pt>
                <c:pt idx="1">
                  <c:v>0.0968630406039485</c:v>
                </c:pt>
                <c:pt idx="2">
                  <c:v>0.119792807227897</c:v>
                </c:pt>
                <c:pt idx="3">
                  <c:v>0.181502514305531</c:v>
                </c:pt>
                <c:pt idx="4">
                  <c:v>0.297234569952779</c:v>
                </c:pt>
                <c:pt idx="5">
                  <c:v>0.0360584622341125</c:v>
                </c:pt>
                <c:pt idx="6">
                  <c:v>0</c:v>
                </c:pt>
                <c:pt idx="7">
                  <c:v>0.0489252478539917</c:v>
                </c:pt>
                <c:pt idx="8">
                  <c:v>0.202493615190423</c:v>
                </c:pt>
                <c:pt idx="9">
                  <c:v>0.00502545678723648</c:v>
                </c:pt>
                <c:pt idx="10">
                  <c:v>0.16060268927123</c:v>
                </c:pt>
                <c:pt idx="11">
                  <c:v>0.064381010451807</c:v>
                </c:pt>
                <c:pt idx="12">
                  <c:v>0.0700827817303968</c:v>
                </c:pt>
                <c:pt idx="13">
                  <c:v>0.0420311111586927</c:v>
                </c:pt>
                <c:pt idx="14">
                  <c:v>0.0782329353948619</c:v>
                </c:pt>
                <c:pt idx="15">
                  <c:v>0.254314240770301</c:v>
                </c:pt>
                <c:pt idx="16">
                  <c:v>0.079451931332508</c:v>
                </c:pt>
                <c:pt idx="17">
                  <c:v>0.0337646115238671</c:v>
                </c:pt>
                <c:pt idx="18">
                  <c:v>0.0207934638598556</c:v>
                </c:pt>
                <c:pt idx="19">
                  <c:v>0.0973574608990053</c:v>
                </c:pt>
                <c:pt idx="20">
                  <c:v>0.0186721836745364</c:v>
                </c:pt>
                <c:pt idx="21">
                  <c:v>0.0856562337344714</c:v>
                </c:pt>
                <c:pt idx="22">
                  <c:v>0.290392007485017</c:v>
                </c:pt>
                <c:pt idx="23">
                  <c:v>0.10372428335328</c:v>
                </c:pt>
                <c:pt idx="24">
                  <c:v>0.0741961554144298</c:v>
                </c:pt>
                <c:pt idx="25">
                  <c:v>0.053502344665885</c:v>
                </c:pt>
                <c:pt idx="26">
                  <c:v>0.112624173509487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219258"/>
        <c:axId val="48758572"/>
      </c:lineChart>
      <c:catAx>
        <c:axId val="9807065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30202"/>
        <c:crossesAt val="0"/>
        <c:auto val="1"/>
        <c:lblAlgn val="ctr"/>
        <c:lblOffset val="100"/>
        <c:noMultiLvlLbl val="0"/>
      </c:catAx>
      <c:valAx>
        <c:axId val="3413020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70659"/>
        <c:crossesAt val="1"/>
        <c:crossBetween val="midCat"/>
      </c:valAx>
      <c:catAx>
        <c:axId val="19219258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758572"/>
        <c:auto val="1"/>
        <c:lblAlgn val="ctr"/>
        <c:lblOffset val="100"/>
        <c:noMultiLvlLbl val="0"/>
      </c:catAx>
      <c:valAx>
        <c:axId val="4875857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219258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25606583739299"/>
          <c:y val="0.032270889934398"/>
          <c:w val="0.961074587333869"/>
          <c:h val="0.874892319925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Sheet2!$O$14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Sheet2!$O$15:$O$45</c:f>
              <c:numCache>
                <c:formatCode>0.000_);[RED]\(0.000\)</c:formatCode>
                <c:ptCount val="31"/>
                <c:pt idx="0">
                  <c:v>664</c:v>
                </c:pt>
                <c:pt idx="1">
                  <c:v>618.4</c:v>
                </c:pt>
                <c:pt idx="2">
                  <c:v>600</c:v>
                </c:pt>
                <c:pt idx="3">
                  <c:v>473</c:v>
                </c:pt>
                <c:pt idx="4">
                  <c:v>573</c:v>
                </c:pt>
                <c:pt idx="5">
                  <c:v>418</c:v>
                </c:pt>
                <c:pt idx="6">
                  <c:v>450</c:v>
                </c:pt>
                <c:pt idx="7">
                  <c:v>652.1</c:v>
                </c:pt>
                <c:pt idx="8">
                  <c:v>681</c:v>
                </c:pt>
                <c:pt idx="9">
                  <c:v>552</c:v>
                </c:pt>
                <c:pt idx="10">
                  <c:v>427</c:v>
                </c:pt>
                <c:pt idx="11">
                  <c:v>452</c:v>
                </c:pt>
                <c:pt idx="12">
                  <c:v>552</c:v>
                </c:pt>
                <c:pt idx="13">
                  <c:v>548</c:v>
                </c:pt>
                <c:pt idx="14">
                  <c:v>594.7</c:v>
                </c:pt>
                <c:pt idx="15">
                  <c:v>601</c:v>
                </c:pt>
                <c:pt idx="16">
                  <c:v>523</c:v>
                </c:pt>
                <c:pt idx="17">
                  <c:v>353</c:v>
                </c:pt>
                <c:pt idx="18">
                  <c:v>487</c:v>
                </c:pt>
                <c:pt idx="19">
                  <c:v>566</c:v>
                </c:pt>
                <c:pt idx="20">
                  <c:v>610</c:v>
                </c:pt>
                <c:pt idx="21">
                  <c:v>552.7</c:v>
                </c:pt>
                <c:pt idx="22">
                  <c:v>604</c:v>
                </c:pt>
                <c:pt idx="23">
                  <c:v>292</c:v>
                </c:pt>
                <c:pt idx="24">
                  <c:v>392</c:v>
                </c:pt>
                <c:pt idx="25">
                  <c:v>307</c:v>
                </c:pt>
                <c:pt idx="26">
                  <c:v>534</c:v>
                </c:pt>
                <c:pt idx="27">
                  <c:v>534</c:v>
                </c:pt>
              </c:numCache>
            </c:numRef>
          </c:val>
        </c:ser>
        <c:ser>
          <c:idx val="1"/>
          <c:order val="1"/>
          <c:tx>
            <c:strRef>
              <c:f>Sheet2!$AE$14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Sheet2!$AE$15:$AE$45</c:f>
              <c:numCache>
                <c:formatCode>0.000_);[RED]\(0.000\)</c:formatCode>
                <c:ptCount val="31"/>
                <c:pt idx="0">
                  <c:v>664</c:v>
                </c:pt>
                <c:pt idx="1">
                  <c:v>618.4</c:v>
                </c:pt>
                <c:pt idx="2">
                  <c:v>611.7</c:v>
                </c:pt>
                <c:pt idx="3">
                  <c:v>489.4</c:v>
                </c:pt>
                <c:pt idx="4">
                  <c:v>539.4</c:v>
                </c:pt>
                <c:pt idx="5">
                  <c:v>473.3</c:v>
                </c:pt>
                <c:pt idx="6">
                  <c:v>448</c:v>
                </c:pt>
                <c:pt idx="7">
                  <c:v>652.1</c:v>
                </c:pt>
                <c:pt idx="8">
                  <c:v>682.9</c:v>
                </c:pt>
                <c:pt idx="9">
                  <c:v>604.6</c:v>
                </c:pt>
                <c:pt idx="10">
                  <c:v>593.5</c:v>
                </c:pt>
                <c:pt idx="11">
                  <c:v>405.3</c:v>
                </c:pt>
                <c:pt idx="12">
                  <c:v>431.1</c:v>
                </c:pt>
                <c:pt idx="13">
                  <c:v>601.1</c:v>
                </c:pt>
                <c:pt idx="14">
                  <c:v>594.7</c:v>
                </c:pt>
                <c:pt idx="15">
                  <c:v>598.4</c:v>
                </c:pt>
                <c:pt idx="16">
                  <c:v>459.4</c:v>
                </c:pt>
                <c:pt idx="17">
                  <c:v>427.7</c:v>
                </c:pt>
                <c:pt idx="18">
                  <c:v>514</c:v>
                </c:pt>
                <c:pt idx="19">
                  <c:v>574.2</c:v>
                </c:pt>
                <c:pt idx="20">
                  <c:v>526.5</c:v>
                </c:pt>
                <c:pt idx="21">
                  <c:v>552.7</c:v>
                </c:pt>
                <c:pt idx="22">
                  <c:v>600.1</c:v>
                </c:pt>
                <c:pt idx="23">
                  <c:v>390.8</c:v>
                </c:pt>
                <c:pt idx="24">
                  <c:v>383.4</c:v>
                </c:pt>
                <c:pt idx="25">
                  <c:v>297.6</c:v>
                </c:pt>
                <c:pt idx="26">
                  <c:v>524.8</c:v>
                </c:pt>
                <c:pt idx="27">
                  <c:v>558.7</c:v>
                </c:pt>
                <c:pt idx="28">
                  <c:v>552</c:v>
                </c:pt>
                <c:pt idx="29">
                  <c:v>510.4</c:v>
                </c:pt>
              </c:numCache>
            </c:numRef>
          </c:val>
        </c:ser>
        <c:gapWidth val="150"/>
        <c:overlap val="0"/>
        <c:axId val="46719837"/>
        <c:axId val="28427961"/>
      </c:barChart>
      <c:lineChart>
        <c:grouping val="standard"/>
        <c:varyColors val="0"/>
        <c:ser>
          <c:idx val="2"/>
          <c:order val="2"/>
          <c:tx>
            <c:strRef>
              <c:f>Sheet2!$AM$14</c:f>
              <c:strCache>
                <c:ptCount val="1"/>
                <c:pt idx="0">
                  <c:v>Change in Physical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Sheet2!$AM$15:$AM$45</c:f>
              <c:numCache>
                <c:formatCode>0.000_);[RED]\(0.000\)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11.7</c:v>
                </c:pt>
                <c:pt idx="3">
                  <c:v>16.4</c:v>
                </c:pt>
                <c:pt idx="4">
                  <c:v>-33.6</c:v>
                </c:pt>
                <c:pt idx="5">
                  <c:v>55.3</c:v>
                </c:pt>
                <c:pt idx="6">
                  <c:v>-2</c:v>
                </c:pt>
                <c:pt idx="7">
                  <c:v>0</c:v>
                </c:pt>
                <c:pt idx="8">
                  <c:v>1.89999999999998</c:v>
                </c:pt>
                <c:pt idx="9">
                  <c:v>52.6</c:v>
                </c:pt>
                <c:pt idx="10">
                  <c:v>166.5</c:v>
                </c:pt>
                <c:pt idx="11">
                  <c:v>-46.7</c:v>
                </c:pt>
                <c:pt idx="12">
                  <c:v>-120.9</c:v>
                </c:pt>
                <c:pt idx="13">
                  <c:v>53.1</c:v>
                </c:pt>
                <c:pt idx="14">
                  <c:v>0</c:v>
                </c:pt>
                <c:pt idx="15">
                  <c:v>-2.60000000000002</c:v>
                </c:pt>
                <c:pt idx="16">
                  <c:v>-63.6</c:v>
                </c:pt>
                <c:pt idx="17">
                  <c:v>74.7</c:v>
                </c:pt>
                <c:pt idx="18">
                  <c:v>27</c:v>
                </c:pt>
                <c:pt idx="19">
                  <c:v>8.20000000000005</c:v>
                </c:pt>
                <c:pt idx="20">
                  <c:v>-83.5</c:v>
                </c:pt>
                <c:pt idx="21">
                  <c:v>0</c:v>
                </c:pt>
                <c:pt idx="22">
                  <c:v>-3.89999999999998</c:v>
                </c:pt>
                <c:pt idx="23">
                  <c:v>98.8</c:v>
                </c:pt>
                <c:pt idx="24">
                  <c:v>-8.60000000000002</c:v>
                </c:pt>
                <c:pt idx="25">
                  <c:v>-9.39999999999998</c:v>
                </c:pt>
                <c:pt idx="26">
                  <c:v>-9.20000000000005</c:v>
                </c:pt>
                <c:pt idx="27">
                  <c:v>24.7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361419"/>
        <c:axId val="92344073"/>
      </c:lineChart>
      <c:catAx>
        <c:axId val="467198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427961"/>
        <c:crossesAt val="0"/>
        <c:auto val="1"/>
        <c:lblAlgn val="ctr"/>
        <c:lblOffset val="100"/>
        <c:noMultiLvlLbl val="0"/>
      </c:catAx>
      <c:valAx>
        <c:axId val="28427961"/>
        <c:scaling>
          <c:orientation val="minMax"/>
        </c:scaling>
        <c:delete val="0"/>
        <c:axPos val="l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719837"/>
        <c:crossesAt val="1"/>
        <c:crossBetween val="midCat"/>
      </c:valAx>
      <c:catAx>
        <c:axId val="49361419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44073"/>
        <c:auto val="1"/>
        <c:lblAlgn val="ctr"/>
        <c:lblOffset val="100"/>
        <c:noMultiLvlLbl val="0"/>
      </c:catAx>
      <c:valAx>
        <c:axId val="92344073"/>
        <c:scaling>
          <c:orientation val="minMax"/>
        </c:scaling>
        <c:delete val="0"/>
        <c:axPos val="r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361419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00279052168566429"/>
          <c:y val="0.909217414352926"/>
          <c:w val="0.96774346119283"/>
          <c:h val="0.0724935391955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SWING 1st REPORTED vs REAL TIME &amp; % CHANGE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67563732677482"/>
          <c:y val="0.221323967927904"/>
          <c:w val="0.906399281085939"/>
          <c:h val="0.577363991783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Sheet2!$P$14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Sheet2!$P$15:$P$45</c:f>
              <c:numCache>
                <c:formatCode>0.000_);[RED]\(0.000\)</c:formatCode>
                <c:ptCount val="31"/>
                <c:pt idx="0">
                  <c:v>16.556</c:v>
                </c:pt>
                <c:pt idx="1">
                  <c:v>43.063</c:v>
                </c:pt>
                <c:pt idx="2">
                  <c:v>-11.573</c:v>
                </c:pt>
                <c:pt idx="3">
                  <c:v>-86.1809999999999</c:v>
                </c:pt>
                <c:pt idx="4">
                  <c:v>-73.1089999999999</c:v>
                </c:pt>
                <c:pt idx="5">
                  <c:v>-91.397</c:v>
                </c:pt>
                <c:pt idx="6">
                  <c:v>-30.938</c:v>
                </c:pt>
                <c:pt idx="7">
                  <c:v>-7.90499999999997</c:v>
                </c:pt>
                <c:pt idx="8">
                  <c:v>-5.07799999999997</c:v>
                </c:pt>
                <c:pt idx="9">
                  <c:v>-143.01</c:v>
                </c:pt>
                <c:pt idx="10">
                  <c:v>-82.052</c:v>
                </c:pt>
                <c:pt idx="11">
                  <c:v>34.5</c:v>
                </c:pt>
                <c:pt idx="12">
                  <c:v>29.1980000000001</c:v>
                </c:pt>
                <c:pt idx="13">
                  <c:v>-76.9269999999999</c:v>
                </c:pt>
                <c:pt idx="14">
                  <c:v>-30.558</c:v>
                </c:pt>
                <c:pt idx="15">
                  <c:v>-53.971</c:v>
                </c:pt>
                <c:pt idx="16">
                  <c:v>-57.8389999999999</c:v>
                </c:pt>
                <c:pt idx="17">
                  <c:v>-183.136</c:v>
                </c:pt>
                <c:pt idx="18">
                  <c:v>-74.151</c:v>
                </c:pt>
                <c:pt idx="19">
                  <c:v>48.934</c:v>
                </c:pt>
                <c:pt idx="20">
                  <c:v>132.532</c:v>
                </c:pt>
                <c:pt idx="21">
                  <c:v>-24.151</c:v>
                </c:pt>
                <c:pt idx="22">
                  <c:v>33.6230000000001</c:v>
                </c:pt>
                <c:pt idx="23">
                  <c:v>-194.484</c:v>
                </c:pt>
                <c:pt idx="24">
                  <c:v>-36.3520000000001</c:v>
                </c:pt>
                <c:pt idx="25">
                  <c:v>-173.962</c:v>
                </c:pt>
                <c:pt idx="26">
                  <c:v>61.643</c:v>
                </c:pt>
                <c:pt idx="27">
                  <c:v>10.8330000000001</c:v>
                </c:pt>
              </c:numCache>
            </c:numRef>
          </c:val>
        </c:ser>
        <c:ser>
          <c:idx val="1"/>
          <c:order val="1"/>
          <c:tx>
            <c:strRef>
              <c:f>Sheet2!$AF$14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Sheet2!$AF$15:$AF$45</c:f>
              <c:numCache>
                <c:formatCode>0.000_);[RED]\(0.000\)</c:formatCode>
                <c:ptCount val="31"/>
                <c:pt idx="0">
                  <c:v>21.6130000000001</c:v>
                </c:pt>
                <c:pt idx="1">
                  <c:v>53.8109999999999</c:v>
                </c:pt>
                <c:pt idx="2">
                  <c:v>55.6580000000001</c:v>
                </c:pt>
                <c:pt idx="3">
                  <c:v>-14.531</c:v>
                </c:pt>
                <c:pt idx="4">
                  <c:v>-22.971</c:v>
                </c:pt>
                <c:pt idx="5">
                  <c:v>71.2240000000001</c:v>
                </c:pt>
                <c:pt idx="6">
                  <c:v>-17.6270000000001</c:v>
                </c:pt>
                <c:pt idx="7">
                  <c:v>-7.90499999999997</c:v>
                </c:pt>
                <c:pt idx="8">
                  <c:v>26.91</c:v>
                </c:pt>
                <c:pt idx="9">
                  <c:v>19.72</c:v>
                </c:pt>
                <c:pt idx="10">
                  <c:v>82.084</c:v>
                </c:pt>
                <c:pt idx="11">
                  <c:v>-84.234</c:v>
                </c:pt>
                <c:pt idx="12">
                  <c:v>-62.56</c:v>
                </c:pt>
                <c:pt idx="13">
                  <c:v>14.931</c:v>
                </c:pt>
                <c:pt idx="14">
                  <c:v>-7.00199999999995</c:v>
                </c:pt>
                <c:pt idx="15">
                  <c:v>-12.029</c:v>
                </c:pt>
                <c:pt idx="16">
                  <c:v>-12.067</c:v>
                </c:pt>
                <c:pt idx="17">
                  <c:v>-74.937</c:v>
                </c:pt>
                <c:pt idx="18">
                  <c:v>-32.122</c:v>
                </c:pt>
                <c:pt idx="19">
                  <c:v>65.609</c:v>
                </c:pt>
                <c:pt idx="20">
                  <c:v>8.428</c:v>
                </c:pt>
                <c:pt idx="21">
                  <c:v>-34.151</c:v>
                </c:pt>
                <c:pt idx="22">
                  <c:v>70.7000000000002</c:v>
                </c:pt>
                <c:pt idx="23">
                  <c:v>4.56600000000003</c:v>
                </c:pt>
                <c:pt idx="24">
                  <c:v>-8.55100000000005</c:v>
                </c:pt>
                <c:pt idx="25">
                  <c:v>-152.974</c:v>
                </c:pt>
                <c:pt idx="26">
                  <c:v>74.3489999999999</c:v>
                </c:pt>
                <c:pt idx="27">
                  <c:v>81.302</c:v>
                </c:pt>
                <c:pt idx="28">
                  <c:v>95.9810000000001</c:v>
                </c:pt>
                <c:pt idx="29">
                  <c:v>69.09</c:v>
                </c:pt>
              </c:numCache>
            </c:numRef>
          </c:val>
        </c:ser>
        <c:gapWidth val="150"/>
        <c:overlap val="0"/>
        <c:axId val="93970289"/>
        <c:axId val="23405578"/>
      </c:barChart>
      <c:lineChart>
        <c:grouping val="standard"/>
        <c:varyColors val="0"/>
        <c:ser>
          <c:idx val="2"/>
          <c:order val="2"/>
          <c:tx>
            <c:strRef>
              <c:f>Sheet2!$AP$14</c:f>
              <c:strCache>
                <c:ptCount val="1"/>
                <c:pt idx="0">
                  <c:v>% Change/Swing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Sheet2!$AP$15:$AP$45</c:f>
              <c:numCache>
                <c:formatCode>0%</c:formatCode>
                <c:ptCount val="31"/>
                <c:pt idx="0">
                  <c:v>0.233979549345302</c:v>
                </c:pt>
                <c:pt idx="1">
                  <c:v>0.199736113434055</c:v>
                </c:pt>
                <c:pt idx="2">
                  <c:v>1.20793057601782</c:v>
                </c:pt>
                <c:pt idx="3">
                  <c:v>4.93083751978528</c:v>
                </c:pt>
                <c:pt idx="4">
                  <c:v>2.18266509947325</c:v>
                </c:pt>
                <c:pt idx="5">
                  <c:v>2.28323317982702</c:v>
                </c:pt>
                <c:pt idx="6">
                  <c:v>0.755148351960054</c:v>
                </c:pt>
                <c:pt idx="7">
                  <c:v>0</c:v>
                </c:pt>
                <c:pt idx="8">
                  <c:v>1.18870308435526</c:v>
                </c:pt>
                <c:pt idx="9">
                  <c:v>8.25202839756591</c:v>
                </c:pt>
                <c:pt idx="10">
                  <c:v>1.99961015545051</c:v>
                </c:pt>
                <c:pt idx="11">
                  <c:v>1.40957333143386</c:v>
                </c:pt>
                <c:pt idx="12">
                  <c:v>1.46671994884911</c:v>
                </c:pt>
                <c:pt idx="13">
                  <c:v>6.15216663317927</c:v>
                </c:pt>
                <c:pt idx="14">
                  <c:v>3.36418166238221</c:v>
                </c:pt>
                <c:pt idx="15">
                  <c:v>3.48674037742123</c:v>
                </c:pt>
                <c:pt idx="16">
                  <c:v>3.79315488522416</c:v>
                </c:pt>
                <c:pt idx="17">
                  <c:v>1.44386618092531</c:v>
                </c:pt>
                <c:pt idx="18">
                  <c:v>1.30841790673059</c:v>
                </c:pt>
                <c:pt idx="19">
                  <c:v>0.254157204042129</c:v>
                </c:pt>
                <c:pt idx="20">
                  <c:v>14.7252017085904</c:v>
                </c:pt>
                <c:pt idx="21">
                  <c:v>0.292817194225645</c:v>
                </c:pt>
                <c:pt idx="22">
                  <c:v>0.524427157001415</c:v>
                </c:pt>
                <c:pt idx="23">
                  <c:v>43.5939553219445</c:v>
                </c:pt>
                <c:pt idx="24">
                  <c:v>3.25119869021166</c:v>
                </c:pt>
                <c:pt idx="25">
                  <c:v>0.137199785584479</c:v>
                </c:pt>
                <c:pt idx="26">
                  <c:v>0.170896716835464</c:v>
                </c:pt>
                <c:pt idx="27">
                  <c:v>0.866756045361737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459967"/>
        <c:axId val="69782113"/>
      </c:lineChart>
      <c:catAx>
        <c:axId val="939702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405578"/>
        <c:crossesAt val="0"/>
        <c:auto val="1"/>
        <c:lblAlgn val="ctr"/>
        <c:lblOffset val="100"/>
        <c:noMultiLvlLbl val="0"/>
      </c:catAx>
      <c:valAx>
        <c:axId val="2340557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70289"/>
        <c:crossesAt val="1"/>
        <c:crossBetween val="midCat"/>
      </c:valAx>
      <c:catAx>
        <c:axId val="2045996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782113"/>
        <c:auto val="1"/>
        <c:lblAlgn val="ctr"/>
        <c:lblOffset val="100"/>
        <c:noMultiLvlLbl val="0"/>
      </c:catAx>
      <c:valAx>
        <c:axId val="69782113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459967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25278205012214"/>
          <c:y val="0.0663954861566724"/>
          <c:w val="0.877046955577671"/>
          <c:h val="0.9001443380133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450.094</c:v>
                </c:pt>
                <c:pt idx="3">
                  <c:v>382.639</c:v>
                </c:pt>
                <c:pt idx="4">
                  <c:v>402.881</c:v>
                </c:pt>
                <c:pt idx="5">
                  <c:v>425.891</c:v>
                </c:pt>
                <c:pt idx="6">
                  <c:v>369.673</c:v>
                </c:pt>
                <c:pt idx="7">
                  <c:v>399.757</c:v>
                </c:pt>
                <c:pt idx="8">
                  <c:v>423.729</c:v>
                </c:pt>
                <c:pt idx="9">
                  <c:v>386.997</c:v>
                </c:pt>
                <c:pt idx="10">
                  <c:v>361.178</c:v>
                </c:pt>
                <c:pt idx="11">
                  <c:v>311.964</c:v>
                </c:pt>
                <c:pt idx="12">
                  <c:v>362.048</c:v>
                </c:pt>
                <c:pt idx="13">
                  <c:v>337.987</c:v>
                </c:pt>
                <c:pt idx="14">
                  <c:v>342.155</c:v>
                </c:pt>
                <c:pt idx="15">
                  <c:v>369.081</c:v>
                </c:pt>
                <c:pt idx="16">
                  <c:v>304.801</c:v>
                </c:pt>
                <c:pt idx="17">
                  <c:v>342.685</c:v>
                </c:pt>
                <c:pt idx="18">
                  <c:v>297.261</c:v>
                </c:pt>
                <c:pt idx="19">
                  <c:v>401.206</c:v>
                </c:pt>
                <c:pt idx="20">
                  <c:v>336.513</c:v>
                </c:pt>
                <c:pt idx="21">
                  <c:v>375.591</c:v>
                </c:pt>
                <c:pt idx="22">
                  <c:v>374.715</c:v>
                </c:pt>
                <c:pt idx="23">
                  <c:v>310.703</c:v>
                </c:pt>
                <c:pt idx="24">
                  <c:v>336.369</c:v>
                </c:pt>
                <c:pt idx="25">
                  <c:v>332.49</c:v>
                </c:pt>
                <c:pt idx="26">
                  <c:v>347.7</c:v>
                </c:pt>
                <c:pt idx="27">
                  <c:v>321.249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5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</c:numCache>
            </c:numRef>
          </c:val>
        </c:ser>
        <c:gapWidth val="150"/>
        <c:overlap val="0"/>
        <c:axId val="32811796"/>
        <c:axId val="43561777"/>
      </c:barChart>
      <c:catAx>
        <c:axId val="328117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61777"/>
        <c:crossesAt val="0"/>
        <c:auto val="1"/>
        <c:lblAlgn val="ctr"/>
        <c:lblOffset val="100"/>
        <c:noMultiLvlLbl val="0"/>
      </c:catAx>
      <c:valAx>
        <c:axId val="43561777"/>
        <c:scaling>
          <c:orientation val="minMax"/>
        </c:scaling>
        <c:delete val="0"/>
        <c:axPos val="l"/>
        <c:numFmt formatCode="0.000_);[RED]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811796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903646068940559"/>
          <c:y val="0.39601102217556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TEMPERATURE COMPARISON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62562784721411"/>
          <c:y val="0.126755019026374"/>
          <c:w val="0.915002141494374"/>
          <c:h val="0.758561868521192"/>
        </c:manualLayout>
      </c:layout>
      <c:lineChart>
        <c:grouping val="standard"/>
        <c:varyColors val="0"/>
        <c:ser>
          <c:idx val="0"/>
          <c:order val="0"/>
          <c:tx>
            <c:strRef>
              <c:f>Sheet2!$AU$14</c:f>
              <c:strCache>
                <c:ptCount val="1"/>
                <c:pt idx="0">
                  <c:v>NORMAL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Sheet2!$AU$15:$AU$45</c:f>
              <c:numCache>
                <c:formatCode>General_)</c:formatCode>
                <c:ptCount val="31"/>
                <c:pt idx="0">
                  <c:v>67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63</c:v>
                </c:pt>
                <c:pt idx="13">
                  <c:v>63</c:v>
                </c:pt>
                <c:pt idx="14">
                  <c:v>62</c:v>
                </c:pt>
                <c:pt idx="15">
                  <c:v>62</c:v>
                </c:pt>
                <c:pt idx="16">
                  <c:v>62</c:v>
                </c:pt>
                <c:pt idx="17">
                  <c:v>61</c:v>
                </c:pt>
                <c:pt idx="18">
                  <c:v>61</c:v>
                </c:pt>
                <c:pt idx="19">
                  <c:v>61</c:v>
                </c:pt>
                <c:pt idx="20">
                  <c:v>61</c:v>
                </c:pt>
                <c:pt idx="21">
                  <c:v>60</c:v>
                </c:pt>
                <c:pt idx="22">
                  <c:v>60</c:v>
                </c:pt>
                <c:pt idx="23">
                  <c:v>59</c:v>
                </c:pt>
                <c:pt idx="24">
                  <c:v>59</c:v>
                </c:pt>
                <c:pt idx="25">
                  <c:v>59</c:v>
                </c:pt>
                <c:pt idx="26">
                  <c:v>58</c:v>
                </c:pt>
                <c:pt idx="27">
                  <c:v>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Sheet2!$AV$14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Sheet2!$AV$15:$AV$45</c:f>
              <c:numCache>
                <c:formatCode>General_)</c:formatCode>
                <c:ptCount val="31"/>
                <c:pt idx="0">
                  <c:v>65</c:v>
                </c:pt>
                <c:pt idx="1">
                  <c:v>73</c:v>
                </c:pt>
                <c:pt idx="2">
                  <c:v>69</c:v>
                </c:pt>
                <c:pt idx="3">
                  <c:v>69</c:v>
                </c:pt>
                <c:pt idx="4">
                  <c:v>73</c:v>
                </c:pt>
                <c:pt idx="5">
                  <c:v>73</c:v>
                </c:pt>
                <c:pt idx="6">
                  <c:v>67</c:v>
                </c:pt>
                <c:pt idx="7">
                  <c:v>60</c:v>
                </c:pt>
                <c:pt idx="8">
                  <c:v>58</c:v>
                </c:pt>
                <c:pt idx="9">
                  <c:v>60</c:v>
                </c:pt>
                <c:pt idx="10">
                  <c:v>67</c:v>
                </c:pt>
                <c:pt idx="11">
                  <c:v>65</c:v>
                </c:pt>
                <c:pt idx="12">
                  <c:v>56</c:v>
                </c:pt>
                <c:pt idx="13">
                  <c:v>54</c:v>
                </c:pt>
                <c:pt idx="14">
                  <c:v>57</c:v>
                </c:pt>
                <c:pt idx="15">
                  <c:v>59</c:v>
                </c:pt>
                <c:pt idx="16">
                  <c:v>59</c:v>
                </c:pt>
                <c:pt idx="17">
                  <c:v>59</c:v>
                </c:pt>
                <c:pt idx="18">
                  <c:v>59</c:v>
                </c:pt>
                <c:pt idx="19">
                  <c:v>60</c:v>
                </c:pt>
                <c:pt idx="20">
                  <c:v>59</c:v>
                </c:pt>
                <c:pt idx="21">
                  <c:v>59</c:v>
                </c:pt>
                <c:pt idx="22">
                  <c:v>47</c:v>
                </c:pt>
                <c:pt idx="23">
                  <c:v>46</c:v>
                </c:pt>
                <c:pt idx="24">
                  <c:v>49</c:v>
                </c:pt>
                <c:pt idx="25">
                  <c:v>55</c:v>
                </c:pt>
                <c:pt idx="26">
                  <c:v>56</c:v>
                </c:pt>
                <c:pt idx="27">
                  <c:v>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374450"/>
        <c:axId val="54005014"/>
      </c:lineChart>
      <c:catAx>
        <c:axId val="5637445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05014"/>
        <c:crossesAt val="0"/>
        <c:auto val="1"/>
        <c:lblAlgn val="ctr"/>
        <c:lblOffset val="100"/>
        <c:noMultiLvlLbl val="0"/>
      </c:catAx>
      <c:valAx>
        <c:axId val="5400501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37445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43149164817194"/>
          <c:y val="0.900800419892403"/>
          <c:w val="0.225285208114317"/>
          <c:h val="0.0648208896470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5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398723312949254"/>
          <c:y val="0.01988906497622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4105782641348"/>
          <c:y val="0.0198098256735341"/>
          <c:w val="0.984175517648321"/>
          <c:h val="0.980190174326466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101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101</c:v>
                </c:pt>
                <c:pt idx="18">
                  <c:v>101</c:v>
                </c:pt>
                <c:pt idx="19">
                  <c:v>101</c:v>
                </c:pt>
                <c:pt idx="20">
                  <c:v>101</c:v>
                </c:pt>
                <c:pt idx="21">
                  <c:v>101</c:v>
                </c:pt>
                <c:pt idx="22">
                  <c:v>101</c:v>
                </c:pt>
                <c:pt idx="23">
                  <c:v>101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222.032</c:v>
                </c:pt>
                <c:pt idx="1">
                  <c:v>225.726</c:v>
                </c:pt>
                <c:pt idx="2">
                  <c:v>257.057</c:v>
                </c:pt>
                <c:pt idx="3">
                  <c:v>254.4</c:v>
                </c:pt>
                <c:pt idx="4">
                  <c:v>181.474</c:v>
                </c:pt>
                <c:pt idx="5">
                  <c:v>242.095</c:v>
                </c:pt>
                <c:pt idx="6">
                  <c:v>239.855</c:v>
                </c:pt>
                <c:pt idx="7">
                  <c:v>349.415</c:v>
                </c:pt>
                <c:pt idx="8">
                  <c:v>361.89</c:v>
                </c:pt>
                <c:pt idx="9">
                  <c:v>355.874</c:v>
                </c:pt>
                <c:pt idx="10">
                  <c:v>208.711</c:v>
                </c:pt>
                <c:pt idx="11">
                  <c:v>229.403</c:v>
                </c:pt>
                <c:pt idx="12">
                  <c:v>198.274</c:v>
                </c:pt>
                <c:pt idx="13">
                  <c:v>354.145</c:v>
                </c:pt>
                <c:pt idx="14">
                  <c:v>349.395</c:v>
                </c:pt>
                <c:pt idx="15">
                  <c:v>363.87</c:v>
                </c:pt>
                <c:pt idx="16">
                  <c:v>359.714</c:v>
                </c:pt>
                <c:pt idx="17">
                  <c:v>217.24</c:v>
                </c:pt>
                <c:pt idx="18">
                  <c:v>203.552</c:v>
                </c:pt>
                <c:pt idx="19">
                  <c:v>206.666</c:v>
                </c:pt>
                <c:pt idx="20">
                  <c:v>166.378</c:v>
                </c:pt>
                <c:pt idx="21">
                  <c:v>290.685</c:v>
                </c:pt>
                <c:pt idx="22">
                  <c:v>293.051</c:v>
                </c:pt>
                <c:pt idx="23">
                  <c:v>290.234</c:v>
                </c:pt>
                <c:pt idx="24">
                  <c:v>178.762</c:v>
                </c:pt>
                <c:pt idx="25">
                  <c:v>169.143</c:v>
                </c:pt>
                <c:pt idx="26">
                  <c:v>213.025</c:v>
                </c:pt>
                <c:pt idx="27">
                  <c:v>236.011</c:v>
                </c:pt>
                <c:pt idx="28">
                  <c:v>188.606</c:v>
                </c:pt>
                <c:pt idx="29">
                  <c:v>222.414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circle"/>
            <c:size val="7"/>
            <c:spPr>
              <a:solidFill>
                <a:srgbClr val="339933"/>
              </a:solidFill>
            </c:spPr>
          </c:marker>
          <c:dPt>
            <c:idx val="6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7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8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-93.826</c:v>
                </c:pt>
                <c:pt idx="1">
                  <c:v>-87.39</c:v>
                </c:pt>
                <c:pt idx="2">
                  <c:v>-102.395</c:v>
                </c:pt>
                <c:pt idx="3">
                  <c:v>-70.63</c:v>
                </c:pt>
                <c:pt idx="4">
                  <c:v>-97.771</c:v>
                </c:pt>
                <c:pt idx="5">
                  <c:v>-93.093</c:v>
                </c:pt>
                <c:pt idx="6">
                  <c:v>-146.329</c:v>
                </c:pt>
                <c:pt idx="7">
                  <c:v>-109.644</c:v>
                </c:pt>
                <c:pt idx="8">
                  <c:v>-110.807</c:v>
                </c:pt>
                <c:pt idx="9">
                  <c:v>-104.634</c:v>
                </c:pt>
                <c:pt idx="10">
                  <c:v>-98.839</c:v>
                </c:pt>
                <c:pt idx="11">
                  <c:v>-111.52</c:v>
                </c:pt>
                <c:pt idx="12">
                  <c:v>-90.442</c:v>
                </c:pt>
                <c:pt idx="13">
                  <c:v>-112.941</c:v>
                </c:pt>
                <c:pt idx="14">
                  <c:v>-93.464</c:v>
                </c:pt>
                <c:pt idx="15">
                  <c:v>-118.97</c:v>
                </c:pt>
                <c:pt idx="16">
                  <c:v>-73.086</c:v>
                </c:pt>
                <c:pt idx="17">
                  <c:v>-135.847</c:v>
                </c:pt>
                <c:pt idx="18">
                  <c:v>-126.414</c:v>
                </c:pt>
                <c:pt idx="19">
                  <c:v>-272.932</c:v>
                </c:pt>
                <c:pt idx="20">
                  <c:v>-240.017</c:v>
                </c:pt>
                <c:pt idx="21">
                  <c:v>-147.256</c:v>
                </c:pt>
                <c:pt idx="22">
                  <c:v>-143.908</c:v>
                </c:pt>
                <c:pt idx="23">
                  <c:v>-97.799</c:v>
                </c:pt>
                <c:pt idx="24">
                  <c:v>-79.655</c:v>
                </c:pt>
                <c:pt idx="25">
                  <c:v>-116.115</c:v>
                </c:pt>
                <c:pt idx="26">
                  <c:v>-183.079</c:v>
                </c:pt>
                <c:pt idx="27">
                  <c:v>-82.64</c:v>
                </c:pt>
                <c:pt idx="28">
                  <c:v>-106.213</c:v>
                </c:pt>
                <c:pt idx="29">
                  <c:v>-102.086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128.206</c:v>
                </c:pt>
                <c:pt idx="1">
                  <c:v>138.336</c:v>
                </c:pt>
                <c:pt idx="2">
                  <c:v>154.662</c:v>
                </c:pt>
                <c:pt idx="3">
                  <c:v>183.77</c:v>
                </c:pt>
                <c:pt idx="4">
                  <c:v>83.703</c:v>
                </c:pt>
                <c:pt idx="5">
                  <c:v>149.002</c:v>
                </c:pt>
                <c:pt idx="6">
                  <c:v>93.526</c:v>
                </c:pt>
                <c:pt idx="7">
                  <c:v>239.771</c:v>
                </c:pt>
                <c:pt idx="8">
                  <c:v>251.083</c:v>
                </c:pt>
                <c:pt idx="9">
                  <c:v>251.24</c:v>
                </c:pt>
                <c:pt idx="10">
                  <c:v>109.872</c:v>
                </c:pt>
                <c:pt idx="11">
                  <c:v>117.883</c:v>
                </c:pt>
                <c:pt idx="12">
                  <c:v>107.832</c:v>
                </c:pt>
                <c:pt idx="13">
                  <c:v>241.204</c:v>
                </c:pt>
                <c:pt idx="14">
                  <c:v>255.931</c:v>
                </c:pt>
                <c:pt idx="15">
                  <c:v>244.9</c:v>
                </c:pt>
                <c:pt idx="16">
                  <c:v>286.628</c:v>
                </c:pt>
                <c:pt idx="17">
                  <c:v>81.393</c:v>
                </c:pt>
                <c:pt idx="18">
                  <c:v>77.138</c:v>
                </c:pt>
                <c:pt idx="19">
                  <c:v>-66.266</c:v>
                </c:pt>
                <c:pt idx="20">
                  <c:v>-73.639</c:v>
                </c:pt>
                <c:pt idx="21">
                  <c:v>143.429</c:v>
                </c:pt>
                <c:pt idx="22">
                  <c:v>149.143</c:v>
                </c:pt>
                <c:pt idx="23">
                  <c:v>192.435</c:v>
                </c:pt>
                <c:pt idx="24">
                  <c:v>99.107</c:v>
                </c:pt>
                <c:pt idx="25">
                  <c:v>53.028</c:v>
                </c:pt>
                <c:pt idx="26">
                  <c:v>29.946</c:v>
                </c:pt>
                <c:pt idx="27">
                  <c:v>153.371</c:v>
                </c:pt>
                <c:pt idx="28">
                  <c:v>82.393</c:v>
                </c:pt>
                <c:pt idx="29">
                  <c:v>120.328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28.031</c:v>
                </c:pt>
                <c:pt idx="1">
                  <c:v>11.127</c:v>
                </c:pt>
                <c:pt idx="2">
                  <c:v>1.62</c:v>
                </c:pt>
                <c:pt idx="3">
                  <c:v>-34.628</c:v>
                </c:pt>
                <c:pt idx="4">
                  <c:v>8.42699999999999</c:v>
                </c:pt>
                <c:pt idx="5">
                  <c:v>-67.505</c:v>
                </c:pt>
                <c:pt idx="6">
                  <c:v>-6.756</c:v>
                </c:pt>
                <c:pt idx="7">
                  <c:v>-10.267</c:v>
                </c:pt>
                <c:pt idx="8">
                  <c:v>-14.872</c:v>
                </c:pt>
                <c:pt idx="9">
                  <c:v>-16.548</c:v>
                </c:pt>
                <c:pt idx="10">
                  <c:v>-4.874</c:v>
                </c:pt>
                <c:pt idx="11">
                  <c:v>-6.151</c:v>
                </c:pt>
                <c:pt idx="12">
                  <c:v>3.401</c:v>
                </c:pt>
                <c:pt idx="13">
                  <c:v>-7.778</c:v>
                </c:pt>
                <c:pt idx="14">
                  <c:v>-18.822</c:v>
                </c:pt>
                <c:pt idx="15">
                  <c:v>-9.296</c:v>
                </c:pt>
                <c:pt idx="16">
                  <c:v>-63.522</c:v>
                </c:pt>
                <c:pt idx="17">
                  <c:v>24.54</c:v>
                </c:pt>
                <c:pt idx="18">
                  <c:v>35.356</c:v>
                </c:pt>
                <c:pt idx="19">
                  <c:v>38.222</c:v>
                </c:pt>
                <c:pt idx="20">
                  <c:v>71.53</c:v>
                </c:pt>
                <c:pt idx="21">
                  <c:v>8.268</c:v>
                </c:pt>
                <c:pt idx="22">
                  <c:v>2.724</c:v>
                </c:pt>
                <c:pt idx="23">
                  <c:v>-40.738</c:v>
                </c:pt>
                <c:pt idx="24">
                  <c:v>-7.729</c:v>
                </c:pt>
                <c:pt idx="25">
                  <c:v>28.441</c:v>
                </c:pt>
                <c:pt idx="26">
                  <c:v>25.657</c:v>
                </c:pt>
                <c:pt idx="27">
                  <c:v>-27.068</c:v>
                </c:pt>
                <c:pt idx="28">
                  <c:v>40.255</c:v>
                </c:pt>
                <c:pt idx="29">
                  <c:v>2.188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048246"/>
        <c:axId val="25084796"/>
      </c:lineChart>
      <c:catAx>
        <c:axId val="330482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084796"/>
        <c:crossesAt val="0"/>
        <c:auto val="1"/>
        <c:lblAlgn val="ctr"/>
        <c:lblOffset val="100"/>
        <c:noMultiLvlLbl val="0"/>
      </c:catAx>
      <c:valAx>
        <c:axId val="250847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layout>
            <c:manualLayout>
              <c:xMode val="edge"/>
              <c:yMode val="edge"/>
              <c:x val="0.0134105782641348"/>
              <c:y val="0.276307448494453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4824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406930586846905"/>
          <c:y val="-0.153724247226624"/>
          <c:w val="0.594195901727282"/>
          <c:h val="0.083835182250396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75" strike="noStrike" u="none">
                <a:solidFill>
                  <a:srgbClr val="000000"/>
                </a:solidFill>
                <a:uFillTx/>
                <a:latin typeface="Arial"/>
              </a:rPr>
              <a:t>TRUE UP vs EVENING SCHEDULED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4905308910276"/>
          <c:y val="0.110488322717622"/>
          <c:w val="0.960144365104005"/>
          <c:h val="0.7910828025477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450.094</c:v>
                </c:pt>
                <c:pt idx="3">
                  <c:v>382.639</c:v>
                </c:pt>
                <c:pt idx="4">
                  <c:v>402.881</c:v>
                </c:pt>
                <c:pt idx="5">
                  <c:v>425.891</c:v>
                </c:pt>
                <c:pt idx="6">
                  <c:v>369.673</c:v>
                </c:pt>
                <c:pt idx="7">
                  <c:v>399.757</c:v>
                </c:pt>
                <c:pt idx="8">
                  <c:v>423.729</c:v>
                </c:pt>
                <c:pt idx="9">
                  <c:v>386.997</c:v>
                </c:pt>
                <c:pt idx="10">
                  <c:v>361.178</c:v>
                </c:pt>
                <c:pt idx="11">
                  <c:v>311.964</c:v>
                </c:pt>
                <c:pt idx="12">
                  <c:v>362.048</c:v>
                </c:pt>
                <c:pt idx="13">
                  <c:v>337.987</c:v>
                </c:pt>
                <c:pt idx="14">
                  <c:v>342.155</c:v>
                </c:pt>
                <c:pt idx="15">
                  <c:v>369.081</c:v>
                </c:pt>
                <c:pt idx="16">
                  <c:v>304.801</c:v>
                </c:pt>
                <c:pt idx="17">
                  <c:v>342.685</c:v>
                </c:pt>
                <c:pt idx="18">
                  <c:v>297.261</c:v>
                </c:pt>
                <c:pt idx="19">
                  <c:v>401.206</c:v>
                </c:pt>
                <c:pt idx="20">
                  <c:v>336.513</c:v>
                </c:pt>
                <c:pt idx="21">
                  <c:v>375.591</c:v>
                </c:pt>
                <c:pt idx="22">
                  <c:v>374.715</c:v>
                </c:pt>
                <c:pt idx="23">
                  <c:v>310.703</c:v>
                </c:pt>
                <c:pt idx="24">
                  <c:v>336.369</c:v>
                </c:pt>
                <c:pt idx="25">
                  <c:v>332.49</c:v>
                </c:pt>
                <c:pt idx="26">
                  <c:v>347.7</c:v>
                </c:pt>
                <c:pt idx="27">
                  <c:v>321.249</c:v>
                </c:pt>
              </c:numCache>
            </c:numRef>
          </c:val>
        </c:ser>
        <c:ser>
          <c:idx val="1"/>
          <c:order val="1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>
                  <a:alpha val="25000"/>
                </a:srgbClr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ffff">
                      <a:alpha val="25000"/>
                    </a:srgbClr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Sheet2!$I$15:$I$45</c:f>
              <c:numCache>
                <c:formatCode>0.000_);[RED]\(0.000\)</c:formatCode>
                <c:ptCount val="31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133.75</c:v>
                </c:pt>
                <c:pt idx="4">
                  <c:v>118.658</c:v>
                </c:pt>
                <c:pt idx="5">
                  <c:v>93.859</c:v>
                </c:pt>
                <c:pt idx="6">
                  <c:v>91.067</c:v>
                </c:pt>
                <c:pt idx="7">
                  <c:v>229.504</c:v>
                </c:pt>
                <c:pt idx="8">
                  <c:v>236.211</c:v>
                </c:pt>
                <c:pt idx="9">
                  <c:v>234.111</c:v>
                </c:pt>
                <c:pt idx="10">
                  <c:v>95.306</c:v>
                </c:pt>
                <c:pt idx="11">
                  <c:v>104.148</c:v>
                </c:pt>
                <c:pt idx="12">
                  <c:v>111.351</c:v>
                </c:pt>
                <c:pt idx="13">
                  <c:v>231.056</c:v>
                </c:pt>
                <c:pt idx="14">
                  <c:v>237.109</c:v>
                </c:pt>
                <c:pt idx="15">
                  <c:v>236.631</c:v>
                </c:pt>
                <c:pt idx="16">
                  <c:v>237.211</c:v>
                </c:pt>
                <c:pt idx="17">
                  <c:v>110.472</c:v>
                </c:pt>
                <c:pt idx="18">
                  <c:v>112.494</c:v>
                </c:pt>
                <c:pt idx="19">
                  <c:v>-20.465</c:v>
                </c:pt>
                <c:pt idx="20">
                  <c:v>-2.36899999999997</c:v>
                </c:pt>
                <c:pt idx="21">
                  <c:v>141.697</c:v>
                </c:pt>
                <c:pt idx="22">
                  <c:v>141.867</c:v>
                </c:pt>
                <c:pt idx="23">
                  <c:v>139.663</c:v>
                </c:pt>
                <c:pt idx="24">
                  <c:v>96.028</c:v>
                </c:pt>
                <c:pt idx="25">
                  <c:v>91.693</c:v>
                </c:pt>
                <c:pt idx="26">
                  <c:v>55.523</c:v>
                </c:pt>
                <c:pt idx="27">
                  <c:v>125.922</c:v>
                </c:pt>
              </c:numCache>
            </c:numRef>
          </c:val>
        </c:ser>
        <c:ser>
          <c:idx val="2"/>
          <c:order val="2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Sheet2!$L$15:$L$45</c:f>
              <c:numCache>
                <c:formatCode>0.000_);[RED]\(0.000\)</c:formatCode>
                <c:ptCount val="31"/>
                <c:pt idx="0">
                  <c:v>33.088</c:v>
                </c:pt>
                <c:pt idx="1">
                  <c:v>21.875</c:v>
                </c:pt>
                <c:pt idx="2">
                  <c:v>22.449</c:v>
                </c:pt>
                <c:pt idx="3">
                  <c:v>0.0739999999999981</c:v>
                </c:pt>
                <c:pt idx="4">
                  <c:v>23.559</c:v>
                </c:pt>
                <c:pt idx="5">
                  <c:v>-51.364</c:v>
                </c:pt>
                <c:pt idx="6">
                  <c:v>-20.813</c:v>
                </c:pt>
                <c:pt idx="7">
                  <c:v>-10.267</c:v>
                </c:pt>
                <c:pt idx="8">
                  <c:v>-14.873</c:v>
                </c:pt>
                <c:pt idx="9">
                  <c:v>32.891</c:v>
                </c:pt>
                <c:pt idx="10">
                  <c:v>11.557</c:v>
                </c:pt>
                <c:pt idx="11">
                  <c:v>-39.623</c:v>
                </c:pt>
                <c:pt idx="12">
                  <c:v>8.392</c:v>
                </c:pt>
                <c:pt idx="13">
                  <c:v>14.074</c:v>
                </c:pt>
                <c:pt idx="14">
                  <c:v>4.734</c:v>
                </c:pt>
                <c:pt idx="15">
                  <c:v>8.181</c:v>
                </c:pt>
                <c:pt idx="16">
                  <c:v>-2.184</c:v>
                </c:pt>
                <c:pt idx="17">
                  <c:v>1.968</c:v>
                </c:pt>
                <c:pt idx="18">
                  <c:v>50.385</c:v>
                </c:pt>
                <c:pt idx="19">
                  <c:v>35.314</c:v>
                </c:pt>
                <c:pt idx="20">
                  <c:v>42.313</c:v>
                </c:pt>
                <c:pt idx="21">
                  <c:v>8.268</c:v>
                </c:pt>
                <c:pt idx="22">
                  <c:v>2.784</c:v>
                </c:pt>
                <c:pt idx="23">
                  <c:v>-4.893</c:v>
                </c:pt>
                <c:pt idx="24">
                  <c:v>-45.056</c:v>
                </c:pt>
                <c:pt idx="25">
                  <c:v>15.768</c:v>
                </c:pt>
                <c:pt idx="26">
                  <c:v>28.123</c:v>
                </c:pt>
                <c:pt idx="27">
                  <c:v>4.985</c:v>
                </c:pt>
              </c:numCache>
            </c:numRef>
          </c:val>
        </c:ser>
        <c:ser>
          <c:idx val="3"/>
          <c:order val="3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3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</c:numCache>
            </c:numRef>
          </c:val>
        </c:ser>
        <c:ser>
          <c:idx val="4"/>
          <c:order val="4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ff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ff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Sheet2!$Y$15:$Y$45</c:f>
              <c:numCache>
                <c:formatCode>0.000_);[RED]\(0.000\)</c:formatCode>
                <c:ptCount val="31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149.142</c:v>
                </c:pt>
                <c:pt idx="4">
                  <c:v>92.13</c:v>
                </c:pt>
                <c:pt idx="5">
                  <c:v>81.497</c:v>
                </c:pt>
                <c:pt idx="6">
                  <c:v>86.77</c:v>
                </c:pt>
                <c:pt idx="7">
                  <c:v>229.504</c:v>
                </c:pt>
                <c:pt idx="8">
                  <c:v>236.211</c:v>
                </c:pt>
                <c:pt idx="9">
                  <c:v>234.692</c:v>
                </c:pt>
                <c:pt idx="10">
                  <c:v>104.998</c:v>
                </c:pt>
                <c:pt idx="11">
                  <c:v>111.732</c:v>
                </c:pt>
                <c:pt idx="12">
                  <c:v>111.233</c:v>
                </c:pt>
                <c:pt idx="13">
                  <c:v>233.426</c:v>
                </c:pt>
                <c:pt idx="14">
                  <c:v>237.109</c:v>
                </c:pt>
                <c:pt idx="15">
                  <c:v>235.604</c:v>
                </c:pt>
                <c:pt idx="16">
                  <c:v>223.106</c:v>
                </c:pt>
                <c:pt idx="17">
                  <c:v>105.933</c:v>
                </c:pt>
                <c:pt idx="18">
                  <c:v>112.494</c:v>
                </c:pt>
                <c:pt idx="19">
                  <c:v>-28.044</c:v>
                </c:pt>
                <c:pt idx="20">
                  <c:v>-2.10899999999998</c:v>
                </c:pt>
                <c:pt idx="21">
                  <c:v>151.697</c:v>
                </c:pt>
                <c:pt idx="22">
                  <c:v>151.867</c:v>
                </c:pt>
                <c:pt idx="23">
                  <c:v>151.697</c:v>
                </c:pt>
                <c:pt idx="24">
                  <c:v>91.378</c:v>
                </c:pt>
                <c:pt idx="25">
                  <c:v>81.469</c:v>
                </c:pt>
                <c:pt idx="26">
                  <c:v>55.603</c:v>
                </c:pt>
                <c:pt idx="27">
                  <c:v>126.303</c:v>
                </c:pt>
                <c:pt idx="28">
                  <c:v>122.648</c:v>
                </c:pt>
                <c:pt idx="29">
                  <c:v>122.516</c:v>
                </c:pt>
              </c:numCache>
            </c:numRef>
          </c:val>
        </c:ser>
        <c:ser>
          <c:idx val="5"/>
          <c:order val="5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8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Sheet2!$AB$15:$AB$45</c:f>
              <c:numCache>
                <c:formatCode>0.000_);[RED]\(0.000\)</c:formatCode>
                <c:ptCount val="31"/>
                <c:pt idx="0">
                  <c:v>28.031</c:v>
                </c:pt>
                <c:pt idx="1">
                  <c:v>11.127</c:v>
                </c:pt>
                <c:pt idx="2">
                  <c:v>1.62</c:v>
                </c:pt>
                <c:pt idx="3">
                  <c:v>-34.628</c:v>
                </c:pt>
                <c:pt idx="4">
                  <c:v>8.42699999999999</c:v>
                </c:pt>
                <c:pt idx="5">
                  <c:v>-67.505</c:v>
                </c:pt>
                <c:pt idx="6">
                  <c:v>-6.756</c:v>
                </c:pt>
                <c:pt idx="7">
                  <c:v>-10.267</c:v>
                </c:pt>
                <c:pt idx="8">
                  <c:v>-14.872</c:v>
                </c:pt>
                <c:pt idx="9">
                  <c:v>-16.548</c:v>
                </c:pt>
                <c:pt idx="10">
                  <c:v>-4.874</c:v>
                </c:pt>
                <c:pt idx="11">
                  <c:v>-6.151</c:v>
                </c:pt>
                <c:pt idx="12">
                  <c:v>3.401</c:v>
                </c:pt>
                <c:pt idx="13">
                  <c:v>-7.778</c:v>
                </c:pt>
                <c:pt idx="14">
                  <c:v>-18.822</c:v>
                </c:pt>
                <c:pt idx="15">
                  <c:v>-9.296</c:v>
                </c:pt>
                <c:pt idx="16">
                  <c:v>-63.522</c:v>
                </c:pt>
                <c:pt idx="17">
                  <c:v>24.54</c:v>
                </c:pt>
                <c:pt idx="18">
                  <c:v>35.356</c:v>
                </c:pt>
                <c:pt idx="19">
                  <c:v>38.222</c:v>
                </c:pt>
                <c:pt idx="20">
                  <c:v>71.53</c:v>
                </c:pt>
                <c:pt idx="21">
                  <c:v>8.268</c:v>
                </c:pt>
                <c:pt idx="22">
                  <c:v>2.724</c:v>
                </c:pt>
                <c:pt idx="23">
                  <c:v>-40.738</c:v>
                </c:pt>
                <c:pt idx="24">
                  <c:v>-7.729</c:v>
                </c:pt>
                <c:pt idx="25">
                  <c:v>28.441</c:v>
                </c:pt>
                <c:pt idx="26">
                  <c:v>25.657</c:v>
                </c:pt>
                <c:pt idx="27">
                  <c:v>-27.068</c:v>
                </c:pt>
                <c:pt idx="28">
                  <c:v>40.255</c:v>
                </c:pt>
                <c:pt idx="29">
                  <c:v>2.188</c:v>
                </c:pt>
              </c:numCache>
            </c:numRef>
          </c:val>
        </c:ser>
        <c:gapWidth val="150"/>
        <c:overlap val="0"/>
        <c:axId val="91692376"/>
        <c:axId val="54388233"/>
      </c:barChart>
      <c:catAx>
        <c:axId val="91692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388233"/>
        <c:crossesAt val="0"/>
        <c:auto val="1"/>
        <c:lblAlgn val="ctr"/>
        <c:lblOffset val="100"/>
        <c:noMultiLvlLbl val="0"/>
      </c:catAx>
      <c:valAx>
        <c:axId val="5438823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[RED]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692376"/>
        <c:crossesAt val="1"/>
        <c:crossBetween val="midCat"/>
        <c:majorUnit val="100"/>
        <c:minorUnit val="10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475395839801304"/>
          <c:y val="0.230658174097665"/>
          <c:w val="0.935074511021422"/>
          <c:h val="0.11685774946921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15569526627219"/>
          <c:y val="0.0220225510923185"/>
          <c:w val="0.956453402366864"/>
          <c:h val="0.9326109936575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Sheet2!$N$14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Sheet2!$N$15:$N$45</c:f>
              <c:numCache>
                <c:formatCode>0.000_);[RED]\(0.000\)</c:formatCode>
                <c:ptCount val="31"/>
                <c:pt idx="0">
                  <c:v>604.726</c:v>
                </c:pt>
                <c:pt idx="1">
                  <c:v>592.589</c:v>
                </c:pt>
                <c:pt idx="2">
                  <c:v>628.825</c:v>
                </c:pt>
                <c:pt idx="3">
                  <c:v>516.463</c:v>
                </c:pt>
                <c:pt idx="4">
                  <c:v>545.098</c:v>
                </c:pt>
                <c:pt idx="5">
                  <c:v>468.386</c:v>
                </c:pt>
                <c:pt idx="6">
                  <c:v>439.927</c:v>
                </c:pt>
                <c:pt idx="7">
                  <c:v>618.994</c:v>
                </c:pt>
                <c:pt idx="8">
                  <c:v>645.067</c:v>
                </c:pt>
                <c:pt idx="9">
                  <c:v>653.999</c:v>
                </c:pt>
                <c:pt idx="10">
                  <c:v>468.041</c:v>
                </c:pt>
                <c:pt idx="11">
                  <c:v>376.489</c:v>
                </c:pt>
                <c:pt idx="12">
                  <c:v>481.791</c:v>
                </c:pt>
                <c:pt idx="13">
                  <c:v>583.117</c:v>
                </c:pt>
                <c:pt idx="14">
                  <c:v>583.998</c:v>
                </c:pt>
                <c:pt idx="15">
                  <c:v>613.893</c:v>
                </c:pt>
                <c:pt idx="16">
                  <c:v>539.828</c:v>
                </c:pt>
                <c:pt idx="17">
                  <c:v>455.125</c:v>
                </c:pt>
                <c:pt idx="18">
                  <c:v>460.14</c:v>
                </c:pt>
                <c:pt idx="19">
                  <c:v>416.055</c:v>
                </c:pt>
                <c:pt idx="20">
                  <c:v>376.457</c:v>
                </c:pt>
                <c:pt idx="21">
                  <c:v>525.556</c:v>
                </c:pt>
                <c:pt idx="22">
                  <c:v>519.366</c:v>
                </c:pt>
                <c:pt idx="23">
                  <c:v>445.473</c:v>
                </c:pt>
                <c:pt idx="24">
                  <c:v>387.341</c:v>
                </c:pt>
                <c:pt idx="25">
                  <c:v>439.951</c:v>
                </c:pt>
                <c:pt idx="26">
                  <c:v>431.346</c:v>
                </c:pt>
                <c:pt idx="27">
                  <c:v>452.156</c:v>
                </c:pt>
              </c:numCache>
            </c:numRef>
          </c:val>
        </c:ser>
        <c:ser>
          <c:idx val="1"/>
          <c:order val="1"/>
          <c:tx>
            <c:strRef>
              <c:f>Sheet2!$AD$14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Sheet2!$AD$15:$AD$45</c:f>
              <c:numCache>
                <c:formatCode>0.000_);[RED]\(0.000\)</c:formatCode>
                <c:ptCount val="31"/>
                <c:pt idx="0">
                  <c:v>599.669</c:v>
                </c:pt>
                <c:pt idx="1">
                  <c:v>581.841</c:v>
                </c:pt>
                <c:pt idx="2">
                  <c:v>573.294</c:v>
                </c:pt>
                <c:pt idx="3">
                  <c:v>461.213</c:v>
                </c:pt>
                <c:pt idx="4">
                  <c:v>461.36</c:v>
                </c:pt>
                <c:pt idx="5">
                  <c:v>361.065</c:v>
                </c:pt>
                <c:pt idx="6">
                  <c:v>424.616</c:v>
                </c:pt>
                <c:pt idx="7">
                  <c:v>618.994</c:v>
                </c:pt>
                <c:pt idx="8">
                  <c:v>614.979</c:v>
                </c:pt>
                <c:pt idx="9">
                  <c:v>543.869</c:v>
                </c:pt>
                <c:pt idx="10">
                  <c:v>470.405</c:v>
                </c:pt>
                <c:pt idx="11">
                  <c:v>448.523</c:v>
                </c:pt>
                <c:pt idx="12">
                  <c:v>452.649</c:v>
                </c:pt>
                <c:pt idx="13">
                  <c:v>544.927</c:v>
                </c:pt>
                <c:pt idx="14">
                  <c:v>560.442</c:v>
                </c:pt>
                <c:pt idx="15">
                  <c:v>569.351</c:v>
                </c:pt>
                <c:pt idx="16">
                  <c:v>430.377</c:v>
                </c:pt>
                <c:pt idx="17">
                  <c:v>421.626</c:v>
                </c:pt>
                <c:pt idx="18">
                  <c:v>445.111</c:v>
                </c:pt>
                <c:pt idx="19">
                  <c:v>407.58</c:v>
                </c:pt>
                <c:pt idx="20">
                  <c:v>417.061</c:v>
                </c:pt>
                <c:pt idx="21">
                  <c:v>535.556</c:v>
                </c:pt>
                <c:pt idx="22">
                  <c:v>478.389</c:v>
                </c:pt>
                <c:pt idx="23">
                  <c:v>345.223</c:v>
                </c:pt>
                <c:pt idx="24">
                  <c:v>350.94</c:v>
                </c:pt>
                <c:pt idx="25">
                  <c:v>409.563</c:v>
                </c:pt>
                <c:pt idx="26">
                  <c:v>409.44</c:v>
                </c:pt>
                <c:pt idx="27">
                  <c:v>406.387</c:v>
                </c:pt>
                <c:pt idx="28">
                  <c:v>475.007</c:v>
                </c:pt>
                <c:pt idx="29">
                  <c:v>460.299</c:v>
                </c:pt>
              </c:numCache>
            </c:numRef>
          </c:val>
        </c:ser>
        <c:gapWidth val="150"/>
        <c:overlap val="0"/>
        <c:axId val="83052683"/>
        <c:axId val="53809366"/>
      </c:barChart>
      <c:lineChart>
        <c:grouping val="standard"/>
        <c:varyColors val="0"/>
        <c:ser>
          <c:idx val="2"/>
          <c:order val="2"/>
          <c:tx>
            <c:strRef>
              <c:f>Sheet2!$AR$14</c:f>
              <c:strCache>
                <c:ptCount val="1"/>
                <c:pt idx="0">
                  <c:v>% Change in Total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Sheet2!$AR$15:$AR$45</c:f>
              <c:numCache>
                <c:formatCode>0%</c:formatCode>
                <c:ptCount val="31"/>
                <c:pt idx="0">
                  <c:v>0.00843298553035094</c:v>
                </c:pt>
                <c:pt idx="1">
                  <c:v>0.0184724005355414</c:v>
                </c:pt>
                <c:pt idx="2">
                  <c:v>0.0968630406039485</c:v>
                </c:pt>
                <c:pt idx="3">
                  <c:v>0.119792807227897</c:v>
                </c:pt>
                <c:pt idx="4">
                  <c:v>0.181502514305531</c:v>
                </c:pt>
                <c:pt idx="5">
                  <c:v>0.297234569952779</c:v>
                </c:pt>
                <c:pt idx="6">
                  <c:v>0.0360584622341125</c:v>
                </c:pt>
                <c:pt idx="7">
                  <c:v>0</c:v>
                </c:pt>
                <c:pt idx="8">
                  <c:v>0.0489252478539917</c:v>
                </c:pt>
                <c:pt idx="9">
                  <c:v>0.202493615190423</c:v>
                </c:pt>
                <c:pt idx="10">
                  <c:v>0.00502545678723648</c:v>
                </c:pt>
                <c:pt idx="11">
                  <c:v>0.16060268927123</c:v>
                </c:pt>
                <c:pt idx="12">
                  <c:v>0.064381010451807</c:v>
                </c:pt>
                <c:pt idx="13">
                  <c:v>0.0700827817303968</c:v>
                </c:pt>
                <c:pt idx="14">
                  <c:v>0.0420311111586927</c:v>
                </c:pt>
                <c:pt idx="15">
                  <c:v>0.0782329353948619</c:v>
                </c:pt>
                <c:pt idx="16">
                  <c:v>0.254314240770301</c:v>
                </c:pt>
                <c:pt idx="17">
                  <c:v>0.079451931332508</c:v>
                </c:pt>
                <c:pt idx="18">
                  <c:v>0.0337646115238671</c:v>
                </c:pt>
                <c:pt idx="19">
                  <c:v>0.0207934638598556</c:v>
                </c:pt>
                <c:pt idx="20">
                  <c:v>0.0973574608990053</c:v>
                </c:pt>
                <c:pt idx="21">
                  <c:v>0.0186721836745364</c:v>
                </c:pt>
                <c:pt idx="22">
                  <c:v>0.0856562337344714</c:v>
                </c:pt>
                <c:pt idx="23">
                  <c:v>0.290392007485017</c:v>
                </c:pt>
                <c:pt idx="24">
                  <c:v>0.10372428335328</c:v>
                </c:pt>
                <c:pt idx="25">
                  <c:v>0.0741961554144298</c:v>
                </c:pt>
                <c:pt idx="26">
                  <c:v>0.053502344665885</c:v>
                </c:pt>
                <c:pt idx="27">
                  <c:v>0.112624173509487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918656"/>
        <c:axId val="64523019"/>
      </c:lineChart>
      <c:catAx>
        <c:axId val="8305268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09366"/>
        <c:crossesAt val="0"/>
        <c:auto val="1"/>
        <c:lblAlgn val="ctr"/>
        <c:lblOffset val="100"/>
        <c:noMultiLvlLbl val="0"/>
      </c:catAx>
      <c:valAx>
        <c:axId val="53809366"/>
        <c:scaling>
          <c:orientation val="minMax"/>
        </c:scaling>
        <c:delete val="0"/>
        <c:axPos val="l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052683"/>
        <c:crossesAt val="1"/>
        <c:crossBetween val="midCat"/>
      </c:valAx>
      <c:catAx>
        <c:axId val="47918656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523019"/>
        <c:auto val="1"/>
        <c:lblAlgn val="ctr"/>
        <c:lblOffset val="100"/>
        <c:noMultiLvlLbl val="0"/>
      </c:catAx>
      <c:valAx>
        <c:axId val="64523019"/>
        <c:scaling>
          <c:orientation val="minMax"/>
        </c:scaling>
        <c:delete val="0"/>
        <c:axPos val="r"/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918656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68361686390533"/>
          <c:y val="0.825493305144468"/>
          <c:w val="0.626248150887574"/>
          <c:h val="0.05902043692741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92253291769413"/>
          <c:y val="0.0590225125393678"/>
          <c:w val="0.869678499976737"/>
          <c:h val="0.910999650064155"/>
        </c:manualLayout>
      </c:layout>
      <c:lineChart>
        <c:grouping val="standard"/>
        <c:varyColors val="0"/>
        <c:ser>
          <c:idx val="0"/>
          <c:order val="0"/>
          <c:tx>
            <c:strRef>
              <c:f>Sheet2!$AU$14</c:f>
              <c:strCache>
                <c:ptCount val="1"/>
                <c:pt idx="0">
                  <c:v>NORMAL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Sheet2!$AU$15:$AU$45</c:f>
              <c:numCache>
                <c:formatCode>General_)</c:formatCode>
                <c:ptCount val="31"/>
                <c:pt idx="0">
                  <c:v>67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63</c:v>
                </c:pt>
                <c:pt idx="13">
                  <c:v>63</c:v>
                </c:pt>
                <c:pt idx="14">
                  <c:v>62</c:v>
                </c:pt>
                <c:pt idx="15">
                  <c:v>62</c:v>
                </c:pt>
                <c:pt idx="16">
                  <c:v>62</c:v>
                </c:pt>
                <c:pt idx="17">
                  <c:v>61</c:v>
                </c:pt>
                <c:pt idx="18">
                  <c:v>61</c:v>
                </c:pt>
                <c:pt idx="19">
                  <c:v>61</c:v>
                </c:pt>
                <c:pt idx="20">
                  <c:v>61</c:v>
                </c:pt>
                <c:pt idx="21">
                  <c:v>60</c:v>
                </c:pt>
                <c:pt idx="22">
                  <c:v>60</c:v>
                </c:pt>
                <c:pt idx="23">
                  <c:v>59</c:v>
                </c:pt>
                <c:pt idx="24">
                  <c:v>59</c:v>
                </c:pt>
                <c:pt idx="25">
                  <c:v>59</c:v>
                </c:pt>
                <c:pt idx="26">
                  <c:v>58</c:v>
                </c:pt>
                <c:pt idx="27">
                  <c:v>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Sheet2!$AV$14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Sheet2!$AV$15:$AV$45</c:f>
              <c:numCache>
                <c:formatCode>General_)</c:formatCode>
                <c:ptCount val="31"/>
                <c:pt idx="0">
                  <c:v>65</c:v>
                </c:pt>
                <c:pt idx="1">
                  <c:v>73</c:v>
                </c:pt>
                <c:pt idx="2">
                  <c:v>69</c:v>
                </c:pt>
                <c:pt idx="3">
                  <c:v>69</c:v>
                </c:pt>
                <c:pt idx="4">
                  <c:v>73</c:v>
                </c:pt>
                <c:pt idx="5">
                  <c:v>73</c:v>
                </c:pt>
                <c:pt idx="6">
                  <c:v>67</c:v>
                </c:pt>
                <c:pt idx="7">
                  <c:v>60</c:v>
                </c:pt>
                <c:pt idx="8">
                  <c:v>58</c:v>
                </c:pt>
                <c:pt idx="9">
                  <c:v>60</c:v>
                </c:pt>
                <c:pt idx="10">
                  <c:v>67</c:v>
                </c:pt>
                <c:pt idx="11">
                  <c:v>65</c:v>
                </c:pt>
                <c:pt idx="12">
                  <c:v>56</c:v>
                </c:pt>
                <c:pt idx="13">
                  <c:v>54</c:v>
                </c:pt>
                <c:pt idx="14">
                  <c:v>57</c:v>
                </c:pt>
                <c:pt idx="15">
                  <c:v>59</c:v>
                </c:pt>
                <c:pt idx="16">
                  <c:v>59</c:v>
                </c:pt>
                <c:pt idx="17">
                  <c:v>59</c:v>
                </c:pt>
                <c:pt idx="18">
                  <c:v>59</c:v>
                </c:pt>
                <c:pt idx="19">
                  <c:v>60</c:v>
                </c:pt>
                <c:pt idx="20">
                  <c:v>59</c:v>
                </c:pt>
                <c:pt idx="21">
                  <c:v>59</c:v>
                </c:pt>
                <c:pt idx="22">
                  <c:v>47</c:v>
                </c:pt>
                <c:pt idx="23">
                  <c:v>46</c:v>
                </c:pt>
                <c:pt idx="24">
                  <c:v>49</c:v>
                </c:pt>
                <c:pt idx="25">
                  <c:v>55</c:v>
                </c:pt>
                <c:pt idx="26">
                  <c:v>56</c:v>
                </c:pt>
                <c:pt idx="27">
                  <c:v>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516484"/>
        <c:axId val="26737359"/>
      </c:lineChart>
      <c:catAx>
        <c:axId val="125164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37359"/>
        <c:crossesAt val="0"/>
        <c:auto val="1"/>
        <c:lblAlgn val="ctr"/>
        <c:lblOffset val="100"/>
        <c:noMultiLvlLbl val="0"/>
      </c:catAx>
      <c:valAx>
        <c:axId val="26737359"/>
        <c:scaling>
          <c:orientation val="minMax"/>
          <c:max val="90"/>
          <c:min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516484"/>
        <c:crossesAt val="1"/>
        <c:crossBetween val="midCat"/>
        <c:majorUnit val="10"/>
        <c:minorUnit val="5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11729400269855"/>
          <c:y val="0.914848944360201"/>
          <c:w val="0.4825757223282"/>
          <c:h val="0.053540184299545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55802069051477"/>
          <c:y val="0.0195220990160862"/>
          <c:w val="0.984419793094852"/>
          <c:h val="0.980477900983914"/>
        </c:manualLayout>
      </c:layout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Sheet1!$AG$34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65</c:v>
                </c:pt>
                <c:pt idx="1">
                  <c:v>73</c:v>
                </c:pt>
                <c:pt idx="2">
                  <c:v>69</c:v>
                </c:pt>
                <c:pt idx="3">
                  <c:v>69</c:v>
                </c:pt>
                <c:pt idx="4">
                  <c:v>73</c:v>
                </c:pt>
                <c:pt idx="5">
                  <c:v>73</c:v>
                </c:pt>
                <c:pt idx="6">
                  <c:v>67</c:v>
                </c:pt>
                <c:pt idx="7">
                  <c:v>60</c:v>
                </c:pt>
                <c:pt idx="8">
                  <c:v>58</c:v>
                </c:pt>
                <c:pt idx="9">
                  <c:v>60</c:v>
                </c:pt>
                <c:pt idx="10">
                  <c:v>67</c:v>
                </c:pt>
                <c:pt idx="11">
                  <c:v>65</c:v>
                </c:pt>
                <c:pt idx="12">
                  <c:v>56</c:v>
                </c:pt>
                <c:pt idx="13">
                  <c:v>54</c:v>
                </c:pt>
                <c:pt idx="14">
                  <c:v>57</c:v>
                </c:pt>
                <c:pt idx="15">
                  <c:v>59</c:v>
                </c:pt>
                <c:pt idx="16">
                  <c:v>59</c:v>
                </c:pt>
                <c:pt idx="17">
                  <c:v>59</c:v>
                </c:pt>
                <c:pt idx="18">
                  <c:v>59</c:v>
                </c:pt>
                <c:pt idx="19">
                  <c:v>60</c:v>
                </c:pt>
                <c:pt idx="20">
                  <c:v>59</c:v>
                </c:pt>
                <c:pt idx="21">
                  <c:v>59</c:v>
                </c:pt>
                <c:pt idx="22">
                  <c:v>47</c:v>
                </c:pt>
                <c:pt idx="23">
                  <c:v>46</c:v>
                </c:pt>
                <c:pt idx="24">
                  <c:v>49</c:v>
                </c:pt>
                <c:pt idx="25">
                  <c:v>55</c:v>
                </c:pt>
                <c:pt idx="26">
                  <c:v>56</c:v>
                </c:pt>
                <c:pt idx="27">
                  <c:v>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495692"/>
        <c:axId val="20481171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664</c:v>
                </c:pt>
                <c:pt idx="1">
                  <c:v>618.4</c:v>
                </c:pt>
                <c:pt idx="2">
                  <c:v>611.7</c:v>
                </c:pt>
                <c:pt idx="3">
                  <c:v>489.4</c:v>
                </c:pt>
                <c:pt idx="4">
                  <c:v>539.4</c:v>
                </c:pt>
                <c:pt idx="5">
                  <c:v>473.3</c:v>
                </c:pt>
                <c:pt idx="6">
                  <c:v>448</c:v>
                </c:pt>
                <c:pt idx="7">
                  <c:v>652.1</c:v>
                </c:pt>
                <c:pt idx="8">
                  <c:v>682.9</c:v>
                </c:pt>
                <c:pt idx="9">
                  <c:v>604.6</c:v>
                </c:pt>
                <c:pt idx="10">
                  <c:v>593.5</c:v>
                </c:pt>
                <c:pt idx="11">
                  <c:v>405.3</c:v>
                </c:pt>
                <c:pt idx="12">
                  <c:v>431.1</c:v>
                </c:pt>
                <c:pt idx="13">
                  <c:v>601.1</c:v>
                </c:pt>
                <c:pt idx="14">
                  <c:v>594.7</c:v>
                </c:pt>
                <c:pt idx="15">
                  <c:v>598.4</c:v>
                </c:pt>
                <c:pt idx="16">
                  <c:v>459.4</c:v>
                </c:pt>
                <c:pt idx="17">
                  <c:v>427.7</c:v>
                </c:pt>
                <c:pt idx="18">
                  <c:v>514</c:v>
                </c:pt>
                <c:pt idx="19">
                  <c:v>574.2</c:v>
                </c:pt>
                <c:pt idx="20">
                  <c:v>526.5</c:v>
                </c:pt>
                <c:pt idx="21">
                  <c:v>552.7</c:v>
                </c:pt>
                <c:pt idx="22">
                  <c:v>600.1</c:v>
                </c:pt>
                <c:pt idx="23">
                  <c:v>390.8</c:v>
                </c:pt>
                <c:pt idx="24">
                  <c:v>383.4</c:v>
                </c:pt>
                <c:pt idx="25">
                  <c:v>297.6</c:v>
                </c:pt>
                <c:pt idx="26">
                  <c:v>524.8</c:v>
                </c:pt>
                <c:pt idx="27">
                  <c:v>558.7</c:v>
                </c:pt>
                <c:pt idx="28">
                  <c:v>552</c:v>
                </c:pt>
                <c:pt idx="29">
                  <c:v>510.4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21.6130000000001</c:v>
                </c:pt>
                <c:pt idx="1">
                  <c:v>53.8109999999999</c:v>
                </c:pt>
                <c:pt idx="2">
                  <c:v>55.6580000000001</c:v>
                </c:pt>
                <c:pt idx="3">
                  <c:v>-14.531</c:v>
                </c:pt>
                <c:pt idx="4">
                  <c:v>-22.971</c:v>
                </c:pt>
                <c:pt idx="5">
                  <c:v>71.2240000000001</c:v>
                </c:pt>
                <c:pt idx="6">
                  <c:v>-17.6270000000001</c:v>
                </c:pt>
                <c:pt idx="7">
                  <c:v>-7.90499999999997</c:v>
                </c:pt>
                <c:pt idx="8">
                  <c:v>26.91</c:v>
                </c:pt>
                <c:pt idx="9">
                  <c:v>19.72</c:v>
                </c:pt>
                <c:pt idx="10">
                  <c:v>82.084</c:v>
                </c:pt>
                <c:pt idx="11">
                  <c:v>-84.234</c:v>
                </c:pt>
                <c:pt idx="12">
                  <c:v>-62.56</c:v>
                </c:pt>
                <c:pt idx="13">
                  <c:v>14.931</c:v>
                </c:pt>
                <c:pt idx="14">
                  <c:v>-7.00199999999995</c:v>
                </c:pt>
                <c:pt idx="15">
                  <c:v>-12.029</c:v>
                </c:pt>
                <c:pt idx="16">
                  <c:v>-12.067</c:v>
                </c:pt>
                <c:pt idx="17">
                  <c:v>-74.937</c:v>
                </c:pt>
                <c:pt idx="18">
                  <c:v>-32.122</c:v>
                </c:pt>
                <c:pt idx="19">
                  <c:v>65.609</c:v>
                </c:pt>
                <c:pt idx="20">
                  <c:v>8.428</c:v>
                </c:pt>
                <c:pt idx="21">
                  <c:v>-34.151</c:v>
                </c:pt>
                <c:pt idx="22">
                  <c:v>70.7000000000002</c:v>
                </c:pt>
                <c:pt idx="23">
                  <c:v>4.56600000000003</c:v>
                </c:pt>
                <c:pt idx="24">
                  <c:v>-8.55100000000005</c:v>
                </c:pt>
                <c:pt idx="25">
                  <c:v>-152.974</c:v>
                </c:pt>
                <c:pt idx="26">
                  <c:v>74.3489999999999</c:v>
                </c:pt>
                <c:pt idx="27">
                  <c:v>81.302</c:v>
                </c:pt>
                <c:pt idx="28">
                  <c:v>95.9810000000001</c:v>
                </c:pt>
                <c:pt idx="29">
                  <c:v>69.09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26893"/>
        <c:axId val="16955202"/>
      </c:lineChart>
      <c:catAx>
        <c:axId val="314956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481171"/>
        <c:crossesAt val="0"/>
        <c:auto val="1"/>
        <c:lblAlgn val="ctr"/>
        <c:lblOffset val="100"/>
        <c:noMultiLvlLbl val="0"/>
      </c:catAx>
      <c:valAx>
        <c:axId val="2048117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495692"/>
        <c:crossesAt val="1"/>
        <c:crossBetween val="midCat"/>
      </c:valAx>
      <c:catAx>
        <c:axId val="222689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955202"/>
        <c:auto val="1"/>
        <c:lblAlgn val="ctr"/>
        <c:lblOffset val="100"/>
        <c:noMultiLvlLbl val="0"/>
      </c:catAx>
      <c:valAx>
        <c:axId val="1695520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layout>
            <c:manualLayout>
              <c:xMode val="edge"/>
              <c:yMode val="edge"/>
              <c:x val="0.930013710582077"/>
              <c:y val="0.209354989848509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26893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44447214259005"/>
          <c:y val="0.133843510854287"/>
          <c:w val="0.696933815281067"/>
          <c:h val="0.055130407621427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5480568324279"/>
          <c:y val="0.02204113310050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0589218554116"/>
          <c:y val="0.0194024058983314"/>
          <c:w val="0.986941078144588"/>
          <c:h val="0.980597594101669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21.6130000000001</c:v>
                </c:pt>
                <c:pt idx="1">
                  <c:v>53.8109999999999</c:v>
                </c:pt>
                <c:pt idx="2">
                  <c:v>55.6580000000001</c:v>
                </c:pt>
                <c:pt idx="3">
                  <c:v>-14.531</c:v>
                </c:pt>
                <c:pt idx="4">
                  <c:v>-22.971</c:v>
                </c:pt>
                <c:pt idx="5">
                  <c:v>71.2240000000001</c:v>
                </c:pt>
                <c:pt idx="6">
                  <c:v>-17.6270000000001</c:v>
                </c:pt>
                <c:pt idx="7">
                  <c:v>-7.90499999999997</c:v>
                </c:pt>
                <c:pt idx="8">
                  <c:v>26.91</c:v>
                </c:pt>
                <c:pt idx="9">
                  <c:v>19.72</c:v>
                </c:pt>
                <c:pt idx="10">
                  <c:v>82.084</c:v>
                </c:pt>
                <c:pt idx="11">
                  <c:v>-84.234</c:v>
                </c:pt>
                <c:pt idx="12">
                  <c:v>-62.56</c:v>
                </c:pt>
                <c:pt idx="13">
                  <c:v>14.931</c:v>
                </c:pt>
                <c:pt idx="14">
                  <c:v>-7.00199999999995</c:v>
                </c:pt>
                <c:pt idx="15">
                  <c:v>-12.029</c:v>
                </c:pt>
                <c:pt idx="16">
                  <c:v>-12.067</c:v>
                </c:pt>
                <c:pt idx="17">
                  <c:v>-74.937</c:v>
                </c:pt>
                <c:pt idx="18">
                  <c:v>-32.122</c:v>
                </c:pt>
                <c:pt idx="19">
                  <c:v>65.609</c:v>
                </c:pt>
                <c:pt idx="20">
                  <c:v>8.428</c:v>
                </c:pt>
                <c:pt idx="21">
                  <c:v>-34.151</c:v>
                </c:pt>
                <c:pt idx="22">
                  <c:v>70.7000000000002</c:v>
                </c:pt>
                <c:pt idx="23">
                  <c:v>4.56600000000003</c:v>
                </c:pt>
                <c:pt idx="24">
                  <c:v>-8.55100000000005</c:v>
                </c:pt>
                <c:pt idx="25">
                  <c:v>-152.974</c:v>
                </c:pt>
                <c:pt idx="26">
                  <c:v>74.3489999999999</c:v>
                </c:pt>
                <c:pt idx="27">
                  <c:v>81.302</c:v>
                </c:pt>
                <c:pt idx="28">
                  <c:v>95.9810000000001</c:v>
                </c:pt>
                <c:pt idx="29">
                  <c:v>69.09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866646"/>
        <c:axId val="70595472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0.0337999999999998</c:v>
                </c:pt>
                <c:pt idx="5">
                  <c:v>0.0816999999999997</c:v>
                </c:pt>
                <c:pt idx="6">
                  <c:v>0.0959999999999996</c:v>
                </c:pt>
                <c:pt idx="7">
                  <c:v>0.0127000000000002</c:v>
                </c:pt>
                <c:pt idx="8">
                  <c:v>0.0127000000000002</c:v>
                </c:pt>
                <c:pt idx="9">
                  <c:v>0.0127000000000002</c:v>
                </c:pt>
                <c:pt idx="10">
                  <c:v>0.0960999999999999</c:v>
                </c:pt>
                <c:pt idx="11">
                  <c:v>0.1317</c:v>
                </c:pt>
                <c:pt idx="12">
                  <c:v>0.1141</c:v>
                </c:pt>
                <c:pt idx="13">
                  <c:v>0.0203000000000002</c:v>
                </c:pt>
                <c:pt idx="14">
                  <c:v>0.0148999999999999</c:v>
                </c:pt>
                <c:pt idx="15">
                  <c:v>0.0148999999999999</c:v>
                </c:pt>
                <c:pt idx="16">
                  <c:v>0.0148999999999999</c:v>
                </c:pt>
                <c:pt idx="17">
                  <c:v>-0.0103999999999997</c:v>
                </c:pt>
                <c:pt idx="18">
                  <c:v>-0.1183</c:v>
                </c:pt>
                <c:pt idx="19">
                  <c:v>-0.16</c:v>
                </c:pt>
                <c:pt idx="20">
                  <c:v>-0.21</c:v>
                </c:pt>
                <c:pt idx="21">
                  <c:v>-0.2731</c:v>
                </c:pt>
                <c:pt idx="22">
                  <c:v>-0.2731</c:v>
                </c:pt>
                <c:pt idx="23">
                  <c:v>-0.2731</c:v>
                </c:pt>
                <c:pt idx="24">
                  <c:v>-0.2772</c:v>
                </c:pt>
                <c:pt idx="25">
                  <c:v>-0.2973</c:v>
                </c:pt>
                <c:pt idx="26">
                  <c:v>-0.3469</c:v>
                </c:pt>
                <c:pt idx="27">
                  <c:v>-0.331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509730"/>
        <c:axId val="98700467"/>
      </c:lineChart>
      <c:catAx>
        <c:axId val="768666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95472"/>
        <c:crossesAt val="0"/>
        <c:auto val="1"/>
        <c:lblAlgn val="ctr"/>
        <c:lblOffset val="100"/>
        <c:noMultiLvlLbl val="0"/>
      </c:catAx>
      <c:valAx>
        <c:axId val="7059547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31111575428333"/>
              <c:y val="0.34179278230500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66646"/>
        <c:crossesAt val="1"/>
        <c:crossBetween val="midCat"/>
      </c:valAx>
      <c:catAx>
        <c:axId val="9650973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700467"/>
        <c:auto val="1"/>
        <c:lblAlgn val="ctr"/>
        <c:lblOffset val="100"/>
        <c:noMultiLvlLbl val="0"/>
      </c:catAx>
      <c:valAx>
        <c:axId val="98700467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509730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1.09360635185959"/>
          <c:y val="1.06783081102057"/>
          <c:w val="0.37405975762641"/>
          <c:h val="0.04656577415599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39832938536342"/>
          <c:y val="0.0795888218638434"/>
          <c:w val="0.907825291941986"/>
          <c:h val="0.9116705650621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c0c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450.094</c:v>
                </c:pt>
                <c:pt idx="3">
                  <c:v>382.639</c:v>
                </c:pt>
                <c:pt idx="4">
                  <c:v>402.881</c:v>
                </c:pt>
                <c:pt idx="5">
                  <c:v>425.891</c:v>
                </c:pt>
                <c:pt idx="6">
                  <c:v>369.673</c:v>
                </c:pt>
                <c:pt idx="7">
                  <c:v>399.757</c:v>
                </c:pt>
                <c:pt idx="8">
                  <c:v>423.729</c:v>
                </c:pt>
                <c:pt idx="9">
                  <c:v>386.997</c:v>
                </c:pt>
                <c:pt idx="10">
                  <c:v>361.178</c:v>
                </c:pt>
                <c:pt idx="11">
                  <c:v>311.964</c:v>
                </c:pt>
                <c:pt idx="12">
                  <c:v>362.048</c:v>
                </c:pt>
                <c:pt idx="13">
                  <c:v>337.987</c:v>
                </c:pt>
                <c:pt idx="14">
                  <c:v>342.155</c:v>
                </c:pt>
                <c:pt idx="15">
                  <c:v>369.081</c:v>
                </c:pt>
                <c:pt idx="16">
                  <c:v>304.801</c:v>
                </c:pt>
                <c:pt idx="17">
                  <c:v>342.685</c:v>
                </c:pt>
                <c:pt idx="18">
                  <c:v>297.261</c:v>
                </c:pt>
                <c:pt idx="19">
                  <c:v>401.206</c:v>
                </c:pt>
                <c:pt idx="20">
                  <c:v>336.513</c:v>
                </c:pt>
                <c:pt idx="21">
                  <c:v>375.591</c:v>
                </c:pt>
                <c:pt idx="22">
                  <c:v>374.715</c:v>
                </c:pt>
                <c:pt idx="23">
                  <c:v>310.703</c:v>
                </c:pt>
                <c:pt idx="24">
                  <c:v>336.369</c:v>
                </c:pt>
                <c:pt idx="25">
                  <c:v>332.49</c:v>
                </c:pt>
                <c:pt idx="26">
                  <c:v>347.7</c:v>
                </c:pt>
                <c:pt idx="27">
                  <c:v>321.249</c:v>
                </c:pt>
              </c:numCache>
            </c:numRef>
          </c:val>
        </c:ser>
        <c:ser>
          <c:idx val="1"/>
          <c:order val="1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</c:numCache>
            </c:numRef>
          </c:val>
        </c:ser>
        <c:gapWidth val="150"/>
        <c:overlap val="0"/>
        <c:axId val="14697279"/>
        <c:axId val="79869166"/>
      </c:barChart>
      <c:lineChart>
        <c:grouping val="standard"/>
        <c:varyColors val="0"/>
        <c:ser>
          <c:idx val="2"/>
          <c:order val="2"/>
          <c:tx>
            <c:strRef>
              <c:f>Sheet2!$AH$14</c:f>
              <c:strCache>
                <c:ptCount val="1"/>
                <c:pt idx="0">
                  <c:v>% Change/FDD</c:v>
                </c:pt>
              </c:strCache>
            </c:strRef>
          </c:tx>
          <c:spPr>
            <a:solidFill>
              <a:srgbClr val="00ff00"/>
            </a:solidFill>
            <a:ln w="37800">
              <a:solidFill>
                <a:srgbClr val="00ff00"/>
              </a:solidFill>
              <a:round/>
            </a:ln>
          </c:spPr>
          <c:marker>
            <c:symbol val="triangle"/>
            <c:size val="9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Sheet2!$AH$15:$AH$45</c:f>
              <c:numCache>
                <c:formatCode>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0.0835403666897774</c:v>
                </c:pt>
                <c:pt idx="3">
                  <c:v>0.103663408316724</c:v>
                </c:pt>
                <c:pt idx="4">
                  <c:v>0.116623198809322</c:v>
                </c:pt>
                <c:pt idx="5">
                  <c:v>0.227093435674916</c:v>
                </c:pt>
                <c:pt idx="6">
                  <c:v>0.0727534953366491</c:v>
                </c:pt>
                <c:pt idx="7">
                  <c:v>0</c:v>
                </c:pt>
                <c:pt idx="8">
                  <c:v>0.0764378620058937</c:v>
                </c:pt>
                <c:pt idx="9">
                  <c:v>0.18810960165784</c:v>
                </c:pt>
                <c:pt idx="10">
                  <c:v>0.0245840321269523</c:v>
                </c:pt>
                <c:pt idx="11">
                  <c:v>0.0903301432895359</c:v>
                </c:pt>
                <c:pt idx="12">
                  <c:v>0.0711003949528868</c:v>
                </c:pt>
                <c:pt idx="13">
                  <c:v>0.0585945207796315</c:v>
                </c:pt>
                <c:pt idx="14">
                  <c:v>0</c:v>
                </c:pt>
                <c:pt idx="15">
                  <c:v>0.075903020904085</c:v>
                </c:pt>
                <c:pt idx="16">
                  <c:v>0.125586702758195</c:v>
                </c:pt>
                <c:pt idx="17">
                  <c:v>0.176992852555186</c:v>
                </c:pt>
                <c:pt idx="18">
                  <c:v>0</c:v>
                </c:pt>
                <c:pt idx="19">
                  <c:v>0.00957217125228351</c:v>
                </c:pt>
                <c:pt idx="20">
                  <c:v>0.0320072488781498</c:v>
                </c:pt>
                <c:pt idx="21">
                  <c:v>0</c:v>
                </c:pt>
                <c:pt idx="22">
                  <c:v>0.157249272694705</c:v>
                </c:pt>
                <c:pt idx="23">
                  <c:v>0.326294266297852</c:v>
                </c:pt>
                <c:pt idx="24">
                  <c:v>0.258437433359148</c:v>
                </c:pt>
                <c:pt idx="25">
                  <c:v>0.109583418153665</c:v>
                </c:pt>
                <c:pt idx="26">
                  <c:v>0.0594795539033457</c:v>
                </c:pt>
                <c:pt idx="27">
                  <c:v>0.0458958431004844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666243"/>
        <c:axId val="83477899"/>
      </c:lineChart>
      <c:catAx>
        <c:axId val="1469727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69166"/>
        <c:crossesAt val="0"/>
        <c:auto val="1"/>
        <c:lblAlgn val="ctr"/>
        <c:lblOffset val="100"/>
        <c:noMultiLvlLbl val="0"/>
      </c:catAx>
      <c:valAx>
        <c:axId val="798691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97279"/>
        <c:crossesAt val="1"/>
        <c:crossBetween val="midCat"/>
      </c:valAx>
      <c:catAx>
        <c:axId val="7466624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477899"/>
        <c:auto val="1"/>
        <c:lblAlgn val="ctr"/>
        <c:lblOffset val="100"/>
        <c:noMultiLvlLbl val="0"/>
      </c:catAx>
      <c:valAx>
        <c:axId val="8347789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666243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1st REPORTED vs REAL TIME&amp;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49593624240511"/>
          <c:y val="0.117664815262014"/>
          <c:w val="0.868342144717115"/>
          <c:h val="0.8411615551799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69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Sheet2!$I$15:$I$45</c:f>
              <c:numCache>
                <c:formatCode>0.000_);[RED]\(0.000\)</c:formatCode>
                <c:ptCount val="31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133.75</c:v>
                </c:pt>
                <c:pt idx="4">
                  <c:v>118.658</c:v>
                </c:pt>
                <c:pt idx="5">
                  <c:v>93.859</c:v>
                </c:pt>
                <c:pt idx="6">
                  <c:v>91.067</c:v>
                </c:pt>
                <c:pt idx="7">
                  <c:v>229.504</c:v>
                </c:pt>
                <c:pt idx="8">
                  <c:v>236.211</c:v>
                </c:pt>
                <c:pt idx="9">
                  <c:v>234.111</c:v>
                </c:pt>
                <c:pt idx="10">
                  <c:v>95.306</c:v>
                </c:pt>
                <c:pt idx="11">
                  <c:v>104.148</c:v>
                </c:pt>
                <c:pt idx="12">
                  <c:v>111.351</c:v>
                </c:pt>
                <c:pt idx="13">
                  <c:v>231.056</c:v>
                </c:pt>
                <c:pt idx="14">
                  <c:v>237.109</c:v>
                </c:pt>
                <c:pt idx="15">
                  <c:v>236.631</c:v>
                </c:pt>
                <c:pt idx="16">
                  <c:v>237.211</c:v>
                </c:pt>
                <c:pt idx="17">
                  <c:v>110.472</c:v>
                </c:pt>
                <c:pt idx="18">
                  <c:v>112.494</c:v>
                </c:pt>
                <c:pt idx="19">
                  <c:v>-20.465</c:v>
                </c:pt>
                <c:pt idx="20">
                  <c:v>-2.36899999999997</c:v>
                </c:pt>
                <c:pt idx="21">
                  <c:v>141.697</c:v>
                </c:pt>
                <c:pt idx="22">
                  <c:v>141.867</c:v>
                </c:pt>
                <c:pt idx="23">
                  <c:v>139.663</c:v>
                </c:pt>
                <c:pt idx="24">
                  <c:v>96.028</c:v>
                </c:pt>
                <c:pt idx="25">
                  <c:v>91.693</c:v>
                </c:pt>
                <c:pt idx="26">
                  <c:v>55.523</c:v>
                </c:pt>
                <c:pt idx="27">
                  <c:v>125.922</c:v>
                </c:pt>
              </c:numCache>
            </c:numRef>
          </c:val>
        </c:ser>
        <c:ser>
          <c:idx val="1"/>
          <c:order val="1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Sheet2!$Y$15:$Y$45</c:f>
              <c:numCache>
                <c:formatCode>0.000_);[RED]\(0.000\)</c:formatCode>
                <c:ptCount val="31"/>
                <c:pt idx="0">
                  <c:v>156.237</c:v>
                </c:pt>
                <c:pt idx="1">
                  <c:v>149.463</c:v>
                </c:pt>
                <c:pt idx="2">
                  <c:v>156.282</c:v>
                </c:pt>
                <c:pt idx="3">
                  <c:v>149.142</c:v>
                </c:pt>
                <c:pt idx="4">
                  <c:v>92.13</c:v>
                </c:pt>
                <c:pt idx="5">
                  <c:v>81.497</c:v>
                </c:pt>
                <c:pt idx="6">
                  <c:v>86.77</c:v>
                </c:pt>
                <c:pt idx="7">
                  <c:v>229.504</c:v>
                </c:pt>
                <c:pt idx="8">
                  <c:v>236.211</c:v>
                </c:pt>
                <c:pt idx="9">
                  <c:v>234.692</c:v>
                </c:pt>
                <c:pt idx="10">
                  <c:v>104.998</c:v>
                </c:pt>
                <c:pt idx="11">
                  <c:v>111.732</c:v>
                </c:pt>
                <c:pt idx="12">
                  <c:v>111.233</c:v>
                </c:pt>
                <c:pt idx="13">
                  <c:v>233.426</c:v>
                </c:pt>
                <c:pt idx="14">
                  <c:v>237.109</c:v>
                </c:pt>
                <c:pt idx="15">
                  <c:v>235.604</c:v>
                </c:pt>
                <c:pt idx="16">
                  <c:v>223.106</c:v>
                </c:pt>
                <c:pt idx="17">
                  <c:v>105.933</c:v>
                </c:pt>
                <c:pt idx="18">
                  <c:v>112.494</c:v>
                </c:pt>
                <c:pt idx="19">
                  <c:v>-28.044</c:v>
                </c:pt>
                <c:pt idx="20">
                  <c:v>-2.10899999999998</c:v>
                </c:pt>
                <c:pt idx="21">
                  <c:v>151.697</c:v>
                </c:pt>
                <c:pt idx="22">
                  <c:v>151.867</c:v>
                </c:pt>
                <c:pt idx="23">
                  <c:v>151.697</c:v>
                </c:pt>
                <c:pt idx="24">
                  <c:v>91.378</c:v>
                </c:pt>
                <c:pt idx="25">
                  <c:v>81.469</c:v>
                </c:pt>
                <c:pt idx="26">
                  <c:v>55.603</c:v>
                </c:pt>
                <c:pt idx="27">
                  <c:v>126.303</c:v>
                </c:pt>
                <c:pt idx="28">
                  <c:v>122.648</c:v>
                </c:pt>
                <c:pt idx="29">
                  <c:v>122.516</c:v>
                </c:pt>
              </c:numCache>
            </c:numRef>
          </c:val>
        </c:ser>
        <c:gapWidth val="150"/>
        <c:overlap val="0"/>
        <c:axId val="45690957"/>
        <c:axId val="4183949"/>
      </c:barChart>
      <c:lineChart>
        <c:grouping val="standard"/>
        <c:varyColors val="0"/>
        <c:ser>
          <c:idx val="2"/>
          <c:order val="2"/>
          <c:tx>
            <c:strRef>
              <c:f>Sheet2!$AJ$14</c:f>
              <c:strCache>
                <c:ptCount val="1"/>
                <c:pt idx="0">
                  <c:v>% Change/IDD</c:v>
                </c:pt>
              </c:strCache>
            </c:strRef>
          </c:tx>
          <c:spPr>
            <a:solidFill>
              <a:srgbClr val="ff0000">
                <a:alpha val="75000"/>
              </a:srgbClr>
            </a:solidFill>
            <a:ln w="37800">
              <a:solidFill>
                <a:srgbClr val="ff0000">
                  <a:alpha val="75000"/>
                </a:srgbClr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Sheet2!$AJ$15:$AJ$45</c:f>
              <c:numCache>
                <c:formatCode>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0.103203658258572</c:v>
                </c:pt>
                <c:pt idx="4">
                  <c:v>0.287940953001194</c:v>
                </c:pt>
                <c:pt idx="5">
                  <c:v>0.151686565149637</c:v>
                </c:pt>
                <c:pt idx="6">
                  <c:v>0.0495217240981903</c:v>
                </c:pt>
                <c:pt idx="7">
                  <c:v>0</c:v>
                </c:pt>
                <c:pt idx="8">
                  <c:v>0</c:v>
                </c:pt>
                <c:pt idx="9">
                  <c:v>0.00247558502207143</c:v>
                </c:pt>
                <c:pt idx="10">
                  <c:v>0.0923065201241927</c:v>
                </c:pt>
                <c:pt idx="11">
                  <c:v>0.0678767049726131</c:v>
                </c:pt>
                <c:pt idx="12">
                  <c:v>0.00106083626261986</c:v>
                </c:pt>
                <c:pt idx="13">
                  <c:v>0.0101531106217815</c:v>
                </c:pt>
                <c:pt idx="14">
                  <c:v>0</c:v>
                </c:pt>
                <c:pt idx="15">
                  <c:v>0.00435900918490355</c:v>
                </c:pt>
                <c:pt idx="16">
                  <c:v>0.0632210698053839</c:v>
                </c:pt>
                <c:pt idx="17">
                  <c:v>0.0428478377842598</c:v>
                </c:pt>
                <c:pt idx="18">
                  <c:v>0</c:v>
                </c:pt>
                <c:pt idx="19">
                  <c:v>0.270253886749393</c:v>
                </c:pt>
                <c:pt idx="20">
                  <c:v>0.123281175912752</c:v>
                </c:pt>
                <c:pt idx="21">
                  <c:v>0.0659208817577144</c:v>
                </c:pt>
                <c:pt idx="22">
                  <c:v>0.0658470898878624</c:v>
                </c:pt>
                <c:pt idx="23">
                  <c:v>0.0793291891072335</c:v>
                </c:pt>
                <c:pt idx="24">
                  <c:v>0.0508875221606955</c:v>
                </c:pt>
                <c:pt idx="25">
                  <c:v>0.125495587278597</c:v>
                </c:pt>
                <c:pt idx="26">
                  <c:v>0.00143877128931915</c:v>
                </c:pt>
                <c:pt idx="27">
                  <c:v>0.00301655542623691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018255"/>
        <c:axId val="97506598"/>
      </c:lineChart>
      <c:catAx>
        <c:axId val="456909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83949"/>
        <c:crossesAt val="0"/>
        <c:auto val="1"/>
        <c:lblAlgn val="ctr"/>
        <c:lblOffset val="100"/>
        <c:noMultiLvlLbl val="0"/>
      </c:catAx>
      <c:valAx>
        <c:axId val="418394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90957"/>
        <c:crossesAt val="1"/>
        <c:crossBetween val="midCat"/>
      </c:valAx>
      <c:catAx>
        <c:axId val="46018255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06598"/>
        <c:auto val="1"/>
        <c:lblAlgn val="ctr"/>
        <c:lblOffset val="100"/>
        <c:noMultiLvlLbl val="0"/>
      </c:catAx>
      <c:valAx>
        <c:axId val="97506598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018255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PNR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87402689313517"/>
          <c:y val="0.0797764227642276"/>
          <c:w val="0.878450106157113"/>
          <c:h val="0.8856072154471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Sheet2!$L$15:$L$45</c:f>
              <c:numCache>
                <c:formatCode>0.000_);[RED]\(0.000\)</c:formatCode>
                <c:ptCount val="31"/>
                <c:pt idx="0">
                  <c:v>33.088</c:v>
                </c:pt>
                <c:pt idx="1">
                  <c:v>21.875</c:v>
                </c:pt>
                <c:pt idx="2">
                  <c:v>22.449</c:v>
                </c:pt>
                <c:pt idx="3">
                  <c:v>0.0739999999999981</c:v>
                </c:pt>
                <c:pt idx="4">
                  <c:v>23.559</c:v>
                </c:pt>
                <c:pt idx="5">
                  <c:v>-51.364</c:v>
                </c:pt>
                <c:pt idx="6">
                  <c:v>-20.813</c:v>
                </c:pt>
                <c:pt idx="7">
                  <c:v>-10.267</c:v>
                </c:pt>
                <c:pt idx="8">
                  <c:v>-14.873</c:v>
                </c:pt>
                <c:pt idx="9">
                  <c:v>32.891</c:v>
                </c:pt>
                <c:pt idx="10">
                  <c:v>11.557</c:v>
                </c:pt>
                <c:pt idx="11">
                  <c:v>-39.623</c:v>
                </c:pt>
                <c:pt idx="12">
                  <c:v>8.392</c:v>
                </c:pt>
                <c:pt idx="13">
                  <c:v>14.074</c:v>
                </c:pt>
                <c:pt idx="14">
                  <c:v>4.734</c:v>
                </c:pt>
                <c:pt idx="15">
                  <c:v>8.181</c:v>
                </c:pt>
                <c:pt idx="16">
                  <c:v>-2.184</c:v>
                </c:pt>
                <c:pt idx="17">
                  <c:v>1.968</c:v>
                </c:pt>
                <c:pt idx="18">
                  <c:v>50.385</c:v>
                </c:pt>
                <c:pt idx="19">
                  <c:v>35.314</c:v>
                </c:pt>
                <c:pt idx="20">
                  <c:v>42.313</c:v>
                </c:pt>
                <c:pt idx="21">
                  <c:v>8.268</c:v>
                </c:pt>
                <c:pt idx="22">
                  <c:v>2.784</c:v>
                </c:pt>
                <c:pt idx="23">
                  <c:v>-4.893</c:v>
                </c:pt>
                <c:pt idx="24">
                  <c:v>-45.056</c:v>
                </c:pt>
                <c:pt idx="25">
                  <c:v>15.768</c:v>
                </c:pt>
                <c:pt idx="26">
                  <c:v>28.123</c:v>
                </c:pt>
                <c:pt idx="27">
                  <c:v>4.985</c:v>
                </c:pt>
              </c:numCache>
            </c:numRef>
          </c:val>
        </c:ser>
        <c:ser>
          <c:idx val="1"/>
          <c:order val="1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7"/>
            <c:invertIfNegative val="0"/>
            <c:spPr>
              <a:solidFill>
                <a:srgbClr val="8080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Sheet2!$AB$15:$AB$45</c:f>
              <c:numCache>
                <c:formatCode>0.000_);[RED]\(0.000\)</c:formatCode>
                <c:ptCount val="31"/>
                <c:pt idx="0">
                  <c:v>28.031</c:v>
                </c:pt>
                <c:pt idx="1">
                  <c:v>11.127</c:v>
                </c:pt>
                <c:pt idx="2">
                  <c:v>1.62</c:v>
                </c:pt>
                <c:pt idx="3">
                  <c:v>-34.628</c:v>
                </c:pt>
                <c:pt idx="4">
                  <c:v>8.42699999999999</c:v>
                </c:pt>
                <c:pt idx="5">
                  <c:v>-67.505</c:v>
                </c:pt>
                <c:pt idx="6">
                  <c:v>-6.756</c:v>
                </c:pt>
                <c:pt idx="7">
                  <c:v>-10.267</c:v>
                </c:pt>
                <c:pt idx="8">
                  <c:v>-14.872</c:v>
                </c:pt>
                <c:pt idx="9">
                  <c:v>-16.548</c:v>
                </c:pt>
                <c:pt idx="10">
                  <c:v>-4.874</c:v>
                </c:pt>
                <c:pt idx="11">
                  <c:v>-6.151</c:v>
                </c:pt>
                <c:pt idx="12">
                  <c:v>3.401</c:v>
                </c:pt>
                <c:pt idx="13">
                  <c:v>-7.778</c:v>
                </c:pt>
                <c:pt idx="14">
                  <c:v>-18.822</c:v>
                </c:pt>
                <c:pt idx="15">
                  <c:v>-9.296</c:v>
                </c:pt>
                <c:pt idx="16">
                  <c:v>-63.522</c:v>
                </c:pt>
                <c:pt idx="17">
                  <c:v>24.54</c:v>
                </c:pt>
                <c:pt idx="18">
                  <c:v>35.356</c:v>
                </c:pt>
                <c:pt idx="19">
                  <c:v>38.222</c:v>
                </c:pt>
                <c:pt idx="20">
                  <c:v>71.53</c:v>
                </c:pt>
                <c:pt idx="21">
                  <c:v>8.268</c:v>
                </c:pt>
                <c:pt idx="22">
                  <c:v>2.724</c:v>
                </c:pt>
                <c:pt idx="23">
                  <c:v>-40.738</c:v>
                </c:pt>
                <c:pt idx="24">
                  <c:v>-7.729</c:v>
                </c:pt>
                <c:pt idx="25">
                  <c:v>28.441</c:v>
                </c:pt>
                <c:pt idx="26">
                  <c:v>25.657</c:v>
                </c:pt>
                <c:pt idx="27">
                  <c:v>-27.068</c:v>
                </c:pt>
                <c:pt idx="28">
                  <c:v>40.255</c:v>
                </c:pt>
                <c:pt idx="29">
                  <c:v>2.188</c:v>
                </c:pt>
              </c:numCache>
            </c:numRef>
          </c:val>
        </c:ser>
        <c:gapWidth val="150"/>
        <c:overlap val="0"/>
        <c:axId val="20786499"/>
        <c:axId val="49345717"/>
      </c:barChart>
      <c:lineChart>
        <c:grouping val="standard"/>
        <c:varyColors val="0"/>
        <c:ser>
          <c:idx val="2"/>
          <c:order val="2"/>
          <c:tx>
            <c:strRef>
              <c:f>Sheet2!$AL$14</c:f>
              <c:strCache>
                <c:ptCount val="1"/>
                <c:pt idx="0">
                  <c:v>% Change/PNR</c:v>
                </c:pt>
              </c:strCache>
            </c:strRef>
          </c:tx>
          <c:spPr>
            <a:solidFill>
              <a:srgbClr val="ff8080"/>
            </a:solidFill>
            <a:ln w="37800">
              <a:solidFill>
                <a:srgbClr val="ff8080"/>
              </a:solidFill>
              <a:round/>
            </a:ln>
          </c:spPr>
          <c:marker>
            <c:symbol val="triangle"/>
            <c:size val="5"/>
            <c:spPr>
              <a:solidFill>
                <a:srgbClr val="ff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Sheet2!$AL$15:$AL$45</c:f>
              <c:numCache>
                <c:formatCode>0%</c:formatCode>
                <c:ptCount val="31"/>
                <c:pt idx="0">
                  <c:v>0.180407406086119</c:v>
                </c:pt>
                <c:pt idx="1">
                  <c:v>0.965938707648063</c:v>
                </c:pt>
                <c:pt idx="2">
                  <c:v>12.8574074074074</c:v>
                </c:pt>
                <c:pt idx="3">
                  <c:v>1.00213699896038</c:v>
                </c:pt>
                <c:pt idx="4">
                  <c:v>1.79565681737273</c:v>
                </c:pt>
                <c:pt idx="5">
                  <c:v>0.239108214206355</c:v>
                </c:pt>
                <c:pt idx="6">
                  <c:v>2.08066903493191</c:v>
                </c:pt>
                <c:pt idx="7">
                  <c:v>0</c:v>
                </c:pt>
                <c:pt idx="8">
                  <c:v>6.72404518561575E-005</c:v>
                </c:pt>
                <c:pt idx="9">
                  <c:v>2.98761179598743</c:v>
                </c:pt>
                <c:pt idx="10">
                  <c:v>3.37115305703734</c:v>
                </c:pt>
                <c:pt idx="11">
                  <c:v>5.44171679401723</c:v>
                </c:pt>
                <c:pt idx="12">
                  <c:v>1.46750955601294</c:v>
                </c:pt>
                <c:pt idx="13">
                  <c:v>2.80946258678324</c:v>
                </c:pt>
                <c:pt idx="14">
                  <c:v>1.25151418552757</c:v>
                </c:pt>
                <c:pt idx="15">
                  <c:v>1.88005593803787</c:v>
                </c:pt>
                <c:pt idx="16">
                  <c:v>0.965618211013507</c:v>
                </c:pt>
                <c:pt idx="17">
                  <c:v>0.919804400977995</c:v>
                </c:pt>
                <c:pt idx="18">
                  <c:v>0.425076366104763</c:v>
                </c:pt>
                <c:pt idx="19">
                  <c:v>0.0760818376851027</c:v>
                </c:pt>
                <c:pt idx="20">
                  <c:v>0.40845798965469</c:v>
                </c:pt>
                <c:pt idx="21">
                  <c:v>0</c:v>
                </c:pt>
                <c:pt idx="22">
                  <c:v>0.0220264317180612</c:v>
                </c:pt>
                <c:pt idx="23">
                  <c:v>0.879891010849821</c:v>
                </c:pt>
                <c:pt idx="24">
                  <c:v>4.82947341182559</c:v>
                </c:pt>
                <c:pt idx="25">
                  <c:v>0.445589114306811</c:v>
                </c:pt>
                <c:pt idx="26">
                  <c:v>0.0961141209026775</c:v>
                </c:pt>
                <c:pt idx="27">
                  <c:v>1.18416580464017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560247"/>
        <c:axId val="53296168"/>
      </c:lineChart>
      <c:catAx>
        <c:axId val="2078649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462579617834395"/>
              <c:y val="0.94664634146341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345717"/>
        <c:crossesAt val="0"/>
        <c:auto val="1"/>
        <c:lblAlgn val="ctr"/>
        <c:lblOffset val="100"/>
        <c:noMultiLvlLbl val="0"/>
      </c:catAx>
      <c:valAx>
        <c:axId val="4934571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786499"/>
        <c:crossesAt val="1"/>
        <c:crossBetween val="midCat"/>
      </c:valAx>
      <c:catAx>
        <c:axId val="1756024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96168"/>
        <c:auto val="1"/>
        <c:lblAlgn val="ctr"/>
        <c:lblOffset val="100"/>
        <c:noMultiLvlLbl val="0"/>
      </c:catAx>
      <c:valAx>
        <c:axId val="53296168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560247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1330376940133"/>
          <c:y val="0.02989357885926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1694646816598"/>
          <c:y val="0.0727011837857228"/>
          <c:w val="0.69344314222363"/>
          <c:h val="0.901470764079876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308</c:v>
                </c:pt>
                <c:pt idx="1">
                  <c:v>308</c:v>
                </c:pt>
                <c:pt idx="2">
                  <c:v>308</c:v>
                </c:pt>
                <c:pt idx="3">
                  <c:v>308</c:v>
                </c:pt>
                <c:pt idx="4">
                  <c:v>308</c:v>
                </c:pt>
                <c:pt idx="5">
                  <c:v>308</c:v>
                </c:pt>
                <c:pt idx="6">
                  <c:v>308</c:v>
                </c:pt>
                <c:pt idx="7">
                  <c:v>308</c:v>
                </c:pt>
                <c:pt idx="8">
                  <c:v>308</c:v>
                </c:pt>
                <c:pt idx="9">
                  <c:v>308</c:v>
                </c:pt>
                <c:pt idx="10">
                  <c:v>308</c:v>
                </c:pt>
                <c:pt idx="11">
                  <c:v>308</c:v>
                </c:pt>
                <c:pt idx="12">
                  <c:v>308</c:v>
                </c:pt>
                <c:pt idx="13">
                  <c:v>308</c:v>
                </c:pt>
                <c:pt idx="14">
                  <c:v>308</c:v>
                </c:pt>
                <c:pt idx="15">
                  <c:v>308</c:v>
                </c:pt>
                <c:pt idx="16">
                  <c:v>308</c:v>
                </c:pt>
                <c:pt idx="17">
                  <c:v>308</c:v>
                </c:pt>
                <c:pt idx="18">
                  <c:v>308</c:v>
                </c:pt>
                <c:pt idx="19">
                  <c:v>308</c:v>
                </c:pt>
                <c:pt idx="20">
                  <c:v>308</c:v>
                </c:pt>
                <c:pt idx="21">
                  <c:v>308</c:v>
                </c:pt>
                <c:pt idx="22">
                  <c:v>308</c:v>
                </c:pt>
                <c:pt idx="23">
                  <c:v>308</c:v>
                </c:pt>
                <c:pt idx="24">
                  <c:v>308</c:v>
                </c:pt>
                <c:pt idx="25">
                  <c:v>308</c:v>
                </c:pt>
                <c:pt idx="26">
                  <c:v>308</c:v>
                </c:pt>
                <c:pt idx="27">
                  <c:v>308</c:v>
                </c:pt>
                <c:pt idx="28">
                  <c:v>308</c:v>
                </c:pt>
                <c:pt idx="29">
                  <c:v>308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417.501</c:v>
                </c:pt>
                <c:pt idx="1">
                  <c:v>428.978</c:v>
                </c:pt>
                <c:pt idx="2">
                  <c:v>426.245</c:v>
                </c:pt>
                <c:pt idx="3">
                  <c:v>359.43</c:v>
                </c:pt>
                <c:pt idx="4">
                  <c:v>360.973</c:v>
                </c:pt>
                <c:pt idx="5">
                  <c:v>354.334</c:v>
                </c:pt>
                <c:pt idx="6">
                  <c:v>347.336</c:v>
                </c:pt>
                <c:pt idx="7">
                  <c:v>402.495</c:v>
                </c:pt>
                <c:pt idx="8">
                  <c:v>399.144</c:v>
                </c:pt>
                <c:pt idx="9">
                  <c:v>327.279</c:v>
                </c:pt>
                <c:pt idx="10">
                  <c:v>370.551</c:v>
                </c:pt>
                <c:pt idx="11">
                  <c:v>344.403</c:v>
                </c:pt>
                <c:pt idx="12">
                  <c:v>340.697</c:v>
                </c:pt>
                <c:pt idx="13">
                  <c:v>321.034</c:v>
                </c:pt>
                <c:pt idx="14">
                  <c:v>342.155</c:v>
                </c:pt>
                <c:pt idx="15">
                  <c:v>343.043</c:v>
                </c:pt>
                <c:pt idx="16">
                  <c:v>272.002</c:v>
                </c:pt>
                <c:pt idx="17">
                  <c:v>291.153</c:v>
                </c:pt>
                <c:pt idx="18">
                  <c:v>297.261</c:v>
                </c:pt>
                <c:pt idx="19">
                  <c:v>398.516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235.764</c:v>
                </c:pt>
                <c:pt idx="24">
                  <c:v>267.291</c:v>
                </c:pt>
                <c:pt idx="25">
                  <c:v>300.474</c:v>
                </c:pt>
                <c:pt idx="26">
                  <c:v>329.294</c:v>
                </c:pt>
                <c:pt idx="27">
                  <c:v>307.162</c:v>
                </c:pt>
                <c:pt idx="28">
                  <c:v>312.104</c:v>
                </c:pt>
                <c:pt idx="29">
                  <c:v>335.595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-2.1</c:v>
                </c:pt>
                <c:pt idx="1">
                  <c:v>-7.727</c:v>
                </c:pt>
                <c:pt idx="2">
                  <c:v>-10.853</c:v>
                </c:pt>
                <c:pt idx="3">
                  <c:v>-12.731</c:v>
                </c:pt>
                <c:pt idx="4">
                  <c:v>-0.17</c:v>
                </c:pt>
                <c:pt idx="5">
                  <c:v>-7.261</c:v>
                </c:pt>
                <c:pt idx="6">
                  <c:v>-2.734</c:v>
                </c:pt>
                <c:pt idx="7">
                  <c:v>-2.738</c:v>
                </c:pt>
                <c:pt idx="8">
                  <c:v>-5.504</c:v>
                </c:pt>
                <c:pt idx="9">
                  <c:v>-1.554</c:v>
                </c:pt>
                <c:pt idx="10">
                  <c:v>-0.27</c:v>
                </c:pt>
                <c:pt idx="11">
                  <c:v>-1.461</c:v>
                </c:pt>
                <c:pt idx="12">
                  <c:v>-2.682</c:v>
                </c:pt>
                <c:pt idx="13">
                  <c:v>-1.755</c:v>
                </c:pt>
                <c:pt idx="14">
                  <c:v>0</c:v>
                </c:pt>
                <c:pt idx="15">
                  <c:v>0</c:v>
                </c:pt>
                <c:pt idx="16">
                  <c:v>-1.209</c:v>
                </c:pt>
                <c:pt idx="17">
                  <c:v>0</c:v>
                </c:pt>
                <c:pt idx="18">
                  <c:v>0</c:v>
                </c:pt>
                <c:pt idx="19">
                  <c:v>-1.114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-1.5</c:v>
                </c:pt>
                <c:pt idx="24">
                  <c:v>0</c:v>
                </c:pt>
                <c:pt idx="25">
                  <c:v>-0.821</c:v>
                </c:pt>
                <c:pt idx="26">
                  <c:v>-1.114</c:v>
                </c:pt>
                <c:pt idx="27">
                  <c:v>-0.01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415.401</c:v>
                </c:pt>
                <c:pt idx="1">
                  <c:v>421.251</c:v>
                </c:pt>
                <c:pt idx="2">
                  <c:v>415.392</c:v>
                </c:pt>
                <c:pt idx="3">
                  <c:v>346.699</c:v>
                </c:pt>
                <c:pt idx="4">
                  <c:v>360.803</c:v>
                </c:pt>
                <c:pt idx="5">
                  <c:v>347.073</c:v>
                </c:pt>
                <c:pt idx="6">
                  <c:v>344.602</c:v>
                </c:pt>
                <c:pt idx="7">
                  <c:v>399.757</c:v>
                </c:pt>
                <c:pt idx="8">
                  <c:v>393.64</c:v>
                </c:pt>
                <c:pt idx="9">
                  <c:v>325.725</c:v>
                </c:pt>
                <c:pt idx="10">
                  <c:v>370.281</c:v>
                </c:pt>
                <c:pt idx="11">
                  <c:v>342.942</c:v>
                </c:pt>
                <c:pt idx="12">
                  <c:v>338.015</c:v>
                </c:pt>
                <c:pt idx="13">
                  <c:v>319.279</c:v>
                </c:pt>
                <c:pt idx="14">
                  <c:v>342.155</c:v>
                </c:pt>
                <c:pt idx="15">
                  <c:v>343.043</c:v>
                </c:pt>
                <c:pt idx="16">
                  <c:v>270.793</c:v>
                </c:pt>
                <c:pt idx="17">
                  <c:v>291.153</c:v>
                </c:pt>
                <c:pt idx="18">
                  <c:v>297.261</c:v>
                </c:pt>
                <c:pt idx="19">
                  <c:v>397.402</c:v>
                </c:pt>
                <c:pt idx="20">
                  <c:v>347.64</c:v>
                </c:pt>
                <c:pt idx="21">
                  <c:v>375.591</c:v>
                </c:pt>
                <c:pt idx="22">
                  <c:v>323.798</c:v>
                </c:pt>
                <c:pt idx="23">
                  <c:v>234.264</c:v>
                </c:pt>
                <c:pt idx="24">
                  <c:v>267.291</c:v>
                </c:pt>
                <c:pt idx="25">
                  <c:v>299.653</c:v>
                </c:pt>
                <c:pt idx="26">
                  <c:v>328.18</c:v>
                </c:pt>
                <c:pt idx="27">
                  <c:v>307.152</c:v>
                </c:pt>
                <c:pt idx="28">
                  <c:v>312.104</c:v>
                </c:pt>
                <c:pt idx="29">
                  <c:v>335.595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4987834"/>
        <c:axId val="9110330"/>
      </c:lineChart>
      <c:catAx>
        <c:axId val="5498783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33481152993348"/>
              <c:y val="0.8843716369723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10330"/>
        <c:crossesAt val="0"/>
        <c:auto val="1"/>
        <c:lblAlgn val="ctr"/>
        <c:lblOffset val="100"/>
        <c:noMultiLvlLbl val="0"/>
      </c:catAx>
      <c:valAx>
        <c:axId val="91103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987834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3158061450744"/>
          <c:y val="0.12722707162501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417757541263517"/>
          <c:y val="0.029708853238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9789413773478"/>
          <c:y val="0.0568033273915627"/>
          <c:w val="0.777208625814204"/>
          <c:h val="0.913844325609032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101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101</c:v>
                </c:pt>
                <c:pt idx="18">
                  <c:v>101</c:v>
                </c:pt>
                <c:pt idx="19">
                  <c:v>101</c:v>
                </c:pt>
                <c:pt idx="20">
                  <c:v>101</c:v>
                </c:pt>
                <c:pt idx="21">
                  <c:v>101</c:v>
                </c:pt>
                <c:pt idx="22">
                  <c:v>101</c:v>
                </c:pt>
                <c:pt idx="23">
                  <c:v>101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222.032</c:v>
                </c:pt>
                <c:pt idx="1">
                  <c:v>225.726</c:v>
                </c:pt>
                <c:pt idx="2">
                  <c:v>257.057</c:v>
                </c:pt>
                <c:pt idx="3">
                  <c:v>254.4</c:v>
                </c:pt>
                <c:pt idx="4">
                  <c:v>181.474</c:v>
                </c:pt>
                <c:pt idx="5">
                  <c:v>242.095</c:v>
                </c:pt>
                <c:pt idx="6">
                  <c:v>239.855</c:v>
                </c:pt>
                <c:pt idx="7">
                  <c:v>349.415</c:v>
                </c:pt>
                <c:pt idx="8">
                  <c:v>361.89</c:v>
                </c:pt>
                <c:pt idx="9">
                  <c:v>355.874</c:v>
                </c:pt>
                <c:pt idx="10">
                  <c:v>208.711</c:v>
                </c:pt>
                <c:pt idx="11">
                  <c:v>229.403</c:v>
                </c:pt>
                <c:pt idx="12">
                  <c:v>198.274</c:v>
                </c:pt>
                <c:pt idx="13">
                  <c:v>354.145</c:v>
                </c:pt>
                <c:pt idx="14">
                  <c:v>349.395</c:v>
                </c:pt>
                <c:pt idx="15">
                  <c:v>363.87</c:v>
                </c:pt>
                <c:pt idx="16">
                  <c:v>359.714</c:v>
                </c:pt>
                <c:pt idx="17">
                  <c:v>217.24</c:v>
                </c:pt>
                <c:pt idx="18">
                  <c:v>203.552</c:v>
                </c:pt>
                <c:pt idx="19">
                  <c:v>206.666</c:v>
                </c:pt>
                <c:pt idx="20">
                  <c:v>166.378</c:v>
                </c:pt>
                <c:pt idx="21">
                  <c:v>290.685</c:v>
                </c:pt>
                <c:pt idx="22">
                  <c:v>293.051</c:v>
                </c:pt>
                <c:pt idx="23">
                  <c:v>290.234</c:v>
                </c:pt>
                <c:pt idx="24">
                  <c:v>178.762</c:v>
                </c:pt>
                <c:pt idx="25">
                  <c:v>169.143</c:v>
                </c:pt>
                <c:pt idx="26">
                  <c:v>213.025</c:v>
                </c:pt>
                <c:pt idx="27">
                  <c:v>236.011</c:v>
                </c:pt>
                <c:pt idx="28">
                  <c:v>188.606</c:v>
                </c:pt>
                <c:pt idx="29">
                  <c:v>222.414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-93.826</c:v>
                </c:pt>
                <c:pt idx="1">
                  <c:v>-87.39</c:v>
                </c:pt>
                <c:pt idx="2">
                  <c:v>-102.395</c:v>
                </c:pt>
                <c:pt idx="3">
                  <c:v>-70.63</c:v>
                </c:pt>
                <c:pt idx="4">
                  <c:v>-97.771</c:v>
                </c:pt>
                <c:pt idx="5">
                  <c:v>-93.093</c:v>
                </c:pt>
                <c:pt idx="6">
                  <c:v>-146.329</c:v>
                </c:pt>
                <c:pt idx="7">
                  <c:v>-109.644</c:v>
                </c:pt>
                <c:pt idx="8">
                  <c:v>-110.807</c:v>
                </c:pt>
                <c:pt idx="9">
                  <c:v>-104.634</c:v>
                </c:pt>
                <c:pt idx="10">
                  <c:v>-98.839</c:v>
                </c:pt>
                <c:pt idx="11">
                  <c:v>-111.52</c:v>
                </c:pt>
                <c:pt idx="12">
                  <c:v>-90.442</c:v>
                </c:pt>
                <c:pt idx="13">
                  <c:v>-112.941</c:v>
                </c:pt>
                <c:pt idx="14">
                  <c:v>-93.464</c:v>
                </c:pt>
                <c:pt idx="15">
                  <c:v>-118.97</c:v>
                </c:pt>
                <c:pt idx="16">
                  <c:v>-73.086</c:v>
                </c:pt>
                <c:pt idx="17">
                  <c:v>-135.847</c:v>
                </c:pt>
                <c:pt idx="18">
                  <c:v>-126.414</c:v>
                </c:pt>
                <c:pt idx="19">
                  <c:v>-272.932</c:v>
                </c:pt>
                <c:pt idx="20">
                  <c:v>-240.017</c:v>
                </c:pt>
                <c:pt idx="21">
                  <c:v>-147.256</c:v>
                </c:pt>
                <c:pt idx="22">
                  <c:v>-143.908</c:v>
                </c:pt>
                <c:pt idx="23">
                  <c:v>-97.799</c:v>
                </c:pt>
                <c:pt idx="24">
                  <c:v>-79.655</c:v>
                </c:pt>
                <c:pt idx="25">
                  <c:v>-116.115</c:v>
                </c:pt>
                <c:pt idx="26">
                  <c:v>-183.079</c:v>
                </c:pt>
                <c:pt idx="27">
                  <c:v>-82.64</c:v>
                </c:pt>
                <c:pt idx="28">
                  <c:v>-106.213</c:v>
                </c:pt>
                <c:pt idx="29">
                  <c:v>-102.086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128.206</c:v>
                </c:pt>
                <c:pt idx="1">
                  <c:v>138.336</c:v>
                </c:pt>
                <c:pt idx="2">
                  <c:v>154.662</c:v>
                </c:pt>
                <c:pt idx="3">
                  <c:v>183.77</c:v>
                </c:pt>
                <c:pt idx="4">
                  <c:v>83.703</c:v>
                </c:pt>
                <c:pt idx="5">
                  <c:v>149.002</c:v>
                </c:pt>
                <c:pt idx="6">
                  <c:v>93.526</c:v>
                </c:pt>
                <c:pt idx="7">
                  <c:v>239.771</c:v>
                </c:pt>
                <c:pt idx="8">
                  <c:v>251.083</c:v>
                </c:pt>
                <c:pt idx="9">
                  <c:v>251.24</c:v>
                </c:pt>
                <c:pt idx="10">
                  <c:v>109.872</c:v>
                </c:pt>
                <c:pt idx="11">
                  <c:v>117.883</c:v>
                </c:pt>
                <c:pt idx="12">
                  <c:v>107.832</c:v>
                </c:pt>
                <c:pt idx="13">
                  <c:v>241.204</c:v>
                </c:pt>
                <c:pt idx="14">
                  <c:v>255.931</c:v>
                </c:pt>
                <c:pt idx="15">
                  <c:v>244.9</c:v>
                </c:pt>
                <c:pt idx="16">
                  <c:v>286.628</c:v>
                </c:pt>
                <c:pt idx="17">
                  <c:v>81.393</c:v>
                </c:pt>
                <c:pt idx="18">
                  <c:v>77.138</c:v>
                </c:pt>
                <c:pt idx="19">
                  <c:v>-66.266</c:v>
                </c:pt>
                <c:pt idx="20">
                  <c:v>-73.639</c:v>
                </c:pt>
                <c:pt idx="21">
                  <c:v>143.429</c:v>
                </c:pt>
                <c:pt idx="22">
                  <c:v>149.143</c:v>
                </c:pt>
                <c:pt idx="23">
                  <c:v>192.435</c:v>
                </c:pt>
                <c:pt idx="24">
                  <c:v>99.107</c:v>
                </c:pt>
                <c:pt idx="25">
                  <c:v>53.028</c:v>
                </c:pt>
                <c:pt idx="26">
                  <c:v>29.946</c:v>
                </c:pt>
                <c:pt idx="27">
                  <c:v>153.371</c:v>
                </c:pt>
                <c:pt idx="28">
                  <c:v>82.393</c:v>
                </c:pt>
                <c:pt idx="29">
                  <c:v>120.328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28.031</c:v>
                </c:pt>
                <c:pt idx="1">
                  <c:v>11.127</c:v>
                </c:pt>
                <c:pt idx="2">
                  <c:v>1.62</c:v>
                </c:pt>
                <c:pt idx="3">
                  <c:v>-34.628</c:v>
                </c:pt>
                <c:pt idx="4">
                  <c:v>8.42699999999999</c:v>
                </c:pt>
                <c:pt idx="5">
                  <c:v>-67.505</c:v>
                </c:pt>
                <c:pt idx="6">
                  <c:v>-6.756</c:v>
                </c:pt>
                <c:pt idx="7">
                  <c:v>-10.267</c:v>
                </c:pt>
                <c:pt idx="8">
                  <c:v>-14.872</c:v>
                </c:pt>
                <c:pt idx="9">
                  <c:v>-16.548</c:v>
                </c:pt>
                <c:pt idx="10">
                  <c:v>-4.874</c:v>
                </c:pt>
                <c:pt idx="11">
                  <c:v>-6.151</c:v>
                </c:pt>
                <c:pt idx="12">
                  <c:v>3.401</c:v>
                </c:pt>
                <c:pt idx="13">
                  <c:v>-7.778</c:v>
                </c:pt>
                <c:pt idx="14">
                  <c:v>-18.822</c:v>
                </c:pt>
                <c:pt idx="15">
                  <c:v>-9.296</c:v>
                </c:pt>
                <c:pt idx="16">
                  <c:v>-63.522</c:v>
                </c:pt>
                <c:pt idx="17">
                  <c:v>24.54</c:v>
                </c:pt>
                <c:pt idx="18">
                  <c:v>35.356</c:v>
                </c:pt>
                <c:pt idx="19">
                  <c:v>38.222</c:v>
                </c:pt>
                <c:pt idx="20">
                  <c:v>71.53</c:v>
                </c:pt>
                <c:pt idx="21">
                  <c:v>8.268</c:v>
                </c:pt>
                <c:pt idx="22">
                  <c:v>2.724</c:v>
                </c:pt>
                <c:pt idx="23">
                  <c:v>-40.738</c:v>
                </c:pt>
                <c:pt idx="24">
                  <c:v>-7.729</c:v>
                </c:pt>
                <c:pt idx="25">
                  <c:v>28.441</c:v>
                </c:pt>
                <c:pt idx="26">
                  <c:v>25.657</c:v>
                </c:pt>
                <c:pt idx="27">
                  <c:v>-27.068</c:v>
                </c:pt>
                <c:pt idx="28">
                  <c:v>40.255</c:v>
                </c:pt>
                <c:pt idx="29">
                  <c:v>2.188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7980671"/>
        <c:axId val="16316046"/>
      </c:lineChart>
      <c:catAx>
        <c:axId val="6798067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925630810093"/>
              <c:y val="0.885204991087344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316046"/>
        <c:crossesAt val="0"/>
        <c:auto val="1"/>
        <c:lblAlgn val="ctr"/>
        <c:lblOffset val="100"/>
        <c:noMultiLvlLbl val="0"/>
      </c:catAx>
      <c:valAx>
        <c:axId val="1631604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98067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533611585404"/>
          <c:y val="0.524658348187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image" Target="../media/image1.wmf"/><Relationship Id="rId6" Type="http://schemas.openxmlformats.org/officeDocument/2006/relationships/image" Target="../media/image2.wmf"/><Relationship Id="rId7" Type="http://schemas.openxmlformats.org/officeDocument/2006/relationships/image" Target="../media/image3.wmf"/><Relationship Id="rId8" Type="http://schemas.openxmlformats.org/officeDocument/2006/relationships/image" Target="../media/image1.wmf"/><Relationship Id="rId9" Type="http://schemas.openxmlformats.org/officeDocument/2006/relationships/chart" Target="../charts/chart5.xml"/><Relationship Id="rId10" Type="http://schemas.openxmlformats.org/officeDocument/2006/relationships/chart" Target="../charts/chart6.xml"/><Relationship Id="rId11" Type="http://schemas.openxmlformats.org/officeDocument/2006/relationships/chart" Target="../charts/chart7.xml"/><Relationship Id="rId12" Type="http://schemas.openxmlformats.org/officeDocument/2006/relationships/image" Target="../media/image4.wmf"/><Relationship Id="rId13" Type="http://schemas.openxmlformats.org/officeDocument/2006/relationships/image" Target="../media/image5.wmf"/><Relationship Id="rId14" Type="http://schemas.openxmlformats.org/officeDocument/2006/relationships/image" Target="../media/image6.wmf"/><Relationship Id="rId15" Type="http://schemas.openxmlformats.org/officeDocument/2006/relationships/image" Target="../media/image7.jpeg"/><Relationship Id="rId16" Type="http://schemas.openxmlformats.org/officeDocument/2006/relationships/image" Target="../media/image8.wmf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7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18.xml"/><Relationship Id="rId2" Type="http://schemas.openxmlformats.org/officeDocument/2006/relationships/chart" Target="../charts/chart19.xml"/><Relationship Id="rId3" Type="http://schemas.openxmlformats.org/officeDocument/2006/relationships/chart" Target="../charts/chart20.xml"/><Relationship Id="rId4" Type="http://schemas.openxmlformats.org/officeDocument/2006/relationships/chart" Target="../charts/chart21.xml"/><Relationship Id="rId5" Type="http://schemas.openxmlformats.org/officeDocument/2006/relationships/chart" Target="../charts/chart2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Relationship Id="rId3" Type="http://schemas.openxmlformats.org/officeDocument/2006/relationships/chart" Target="../charts/chart10.xml"/><Relationship Id="rId4" Type="http://schemas.openxmlformats.org/officeDocument/2006/relationships/chart" Target="../charts/chart11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2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3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4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5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331920</xdr:colOff>
      <xdr:row>102</xdr:row>
      <xdr:rowOff>180720</xdr:rowOff>
    </xdr:from>
    <xdr:to>
      <xdr:col>8</xdr:col>
      <xdr:colOff>453600</xdr:colOff>
      <xdr:row>127</xdr:row>
      <xdr:rowOff>19440</xdr:rowOff>
    </xdr:to>
    <xdr:graphicFrame>
      <xdr:nvGraphicFramePr>
        <xdr:cNvPr id="0" name="Chart 7"/>
        <xdr:cNvGraphicFramePr/>
      </xdr:nvGraphicFramePr>
      <xdr:xfrm>
        <a:off x="1599480" y="20354760"/>
        <a:ext cx="4748760" cy="460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513360</xdr:colOff>
      <xdr:row>100</xdr:row>
      <xdr:rowOff>162360</xdr:rowOff>
    </xdr:from>
    <xdr:to>
      <xdr:col>16</xdr:col>
      <xdr:colOff>212400</xdr:colOff>
      <xdr:row>124</xdr:row>
      <xdr:rowOff>133200</xdr:rowOff>
    </xdr:to>
    <xdr:graphicFrame>
      <xdr:nvGraphicFramePr>
        <xdr:cNvPr id="1" name="Chart 8"/>
        <xdr:cNvGraphicFramePr/>
      </xdr:nvGraphicFramePr>
      <xdr:xfrm>
        <a:off x="7232760" y="19955160"/>
        <a:ext cx="6710760" cy="45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774720</xdr:colOff>
      <xdr:row>100</xdr:row>
      <xdr:rowOff>105120</xdr:rowOff>
    </xdr:from>
    <xdr:to>
      <xdr:col>26</xdr:col>
      <xdr:colOff>142200</xdr:colOff>
      <xdr:row>124</xdr:row>
      <xdr:rowOff>142920</xdr:rowOff>
    </xdr:to>
    <xdr:graphicFrame>
      <xdr:nvGraphicFramePr>
        <xdr:cNvPr id="2" name="Chart 9"/>
        <xdr:cNvGraphicFramePr/>
      </xdr:nvGraphicFramePr>
      <xdr:xfrm>
        <a:off x="14505840" y="19897920"/>
        <a:ext cx="5776200" cy="4609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26</xdr:col>
      <xdr:colOff>523080</xdr:colOff>
      <xdr:row>98</xdr:row>
      <xdr:rowOff>152640</xdr:rowOff>
    </xdr:from>
    <xdr:to>
      <xdr:col>34</xdr:col>
      <xdr:colOff>484200</xdr:colOff>
      <xdr:row>123</xdr:row>
      <xdr:rowOff>28440</xdr:rowOff>
    </xdr:to>
    <xdr:graphicFrame>
      <xdr:nvGraphicFramePr>
        <xdr:cNvPr id="3" name="Chart 10"/>
        <xdr:cNvGraphicFramePr/>
      </xdr:nvGraphicFramePr>
      <xdr:xfrm>
        <a:off x="20662920" y="19564560"/>
        <a:ext cx="6891480" cy="46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34</xdr:col>
      <xdr:colOff>10080</xdr:colOff>
      <xdr:row>6</xdr:row>
      <xdr:rowOff>66960</xdr:rowOff>
    </xdr:from>
    <xdr:to>
      <xdr:col>35</xdr:col>
      <xdr:colOff>71280</xdr:colOff>
      <xdr:row>10</xdr:row>
      <xdr:rowOff>171360</xdr:rowOff>
    </xdr:to>
    <xdr:pic>
      <xdr:nvPicPr>
        <xdr:cNvPr id="4" name="Picture 21" descr=""/>
        <xdr:cNvPicPr/>
      </xdr:nvPicPr>
      <xdr:blipFill>
        <a:blip r:embed="rId5"/>
        <a:stretch/>
      </xdr:blipFill>
      <xdr:spPr>
        <a:xfrm>
          <a:off x="27080280" y="1219320"/>
          <a:ext cx="997200" cy="9522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80280</xdr:colOff>
      <xdr:row>6</xdr:row>
      <xdr:rowOff>153000</xdr:rowOff>
    </xdr:from>
    <xdr:to>
      <xdr:col>13</xdr:col>
      <xdr:colOff>372960</xdr:colOff>
      <xdr:row>11</xdr:row>
      <xdr:rowOff>161640</xdr:rowOff>
    </xdr:to>
    <xdr:pic>
      <xdr:nvPicPr>
        <xdr:cNvPr id="5" name="Picture 23" descr=""/>
        <xdr:cNvPicPr/>
      </xdr:nvPicPr>
      <xdr:blipFill>
        <a:blip r:embed="rId6"/>
        <a:stretch/>
      </xdr:blipFill>
      <xdr:spPr>
        <a:xfrm>
          <a:off x="9797760" y="1305360"/>
          <a:ext cx="1308600" cy="1056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13</xdr:col>
      <xdr:colOff>191520</xdr:colOff>
      <xdr:row>7</xdr:row>
      <xdr:rowOff>143280</xdr:rowOff>
    </xdr:from>
    <xdr:to>
      <xdr:col>14</xdr:col>
      <xdr:colOff>654840</xdr:colOff>
      <xdr:row>10</xdr:row>
      <xdr:rowOff>104760</xdr:rowOff>
    </xdr:to>
    <xdr:pic>
      <xdr:nvPicPr>
        <xdr:cNvPr id="6" name="Picture 24" descr=""/>
        <xdr:cNvPicPr/>
      </xdr:nvPicPr>
      <xdr:blipFill>
        <a:blip r:embed="rId7"/>
        <a:stretch/>
      </xdr:blipFill>
      <xdr:spPr>
        <a:xfrm>
          <a:off x="10924920" y="1543320"/>
          <a:ext cx="1479240" cy="561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33</xdr:col>
      <xdr:colOff>9360</xdr:colOff>
      <xdr:row>11</xdr:row>
      <xdr:rowOff>104760</xdr:rowOff>
    </xdr:from>
    <xdr:to>
      <xdr:col>34</xdr:col>
      <xdr:colOff>20880</xdr:colOff>
      <xdr:row>16</xdr:row>
      <xdr:rowOff>9720</xdr:rowOff>
    </xdr:to>
    <xdr:pic>
      <xdr:nvPicPr>
        <xdr:cNvPr id="7" name="Picture 25" descr=""/>
        <xdr:cNvPicPr/>
      </xdr:nvPicPr>
      <xdr:blipFill>
        <a:blip r:embed="rId8"/>
        <a:stretch/>
      </xdr:blipFill>
      <xdr:spPr>
        <a:xfrm>
          <a:off x="25993080" y="2305080"/>
          <a:ext cx="1098000" cy="9432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311760</xdr:colOff>
      <xdr:row>60</xdr:row>
      <xdr:rowOff>37800</xdr:rowOff>
    </xdr:from>
    <xdr:to>
      <xdr:col>12</xdr:col>
      <xdr:colOff>122040</xdr:colOff>
      <xdr:row>90</xdr:row>
      <xdr:rowOff>171000</xdr:rowOff>
    </xdr:to>
    <xdr:graphicFrame>
      <xdr:nvGraphicFramePr>
        <xdr:cNvPr id="8" name="Chart 26"/>
        <xdr:cNvGraphicFramePr/>
      </xdr:nvGraphicFramePr>
      <xdr:xfrm>
        <a:off x="1177200" y="12210840"/>
        <a:ext cx="8662320" cy="584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12</xdr:col>
      <xdr:colOff>271800</xdr:colOff>
      <xdr:row>60</xdr:row>
      <xdr:rowOff>9720</xdr:rowOff>
    </xdr:from>
    <xdr:to>
      <xdr:col>23</xdr:col>
      <xdr:colOff>895320</xdr:colOff>
      <xdr:row>91</xdr:row>
      <xdr:rowOff>66960</xdr:rowOff>
    </xdr:to>
    <xdr:graphicFrame>
      <xdr:nvGraphicFramePr>
        <xdr:cNvPr id="9" name="Chart 27"/>
        <xdr:cNvGraphicFramePr/>
      </xdr:nvGraphicFramePr>
      <xdr:xfrm>
        <a:off x="9989280" y="12182760"/>
        <a:ext cx="9124200" cy="596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25</xdr:col>
      <xdr:colOff>0</xdr:colOff>
      <xdr:row>60</xdr:row>
      <xdr:rowOff>162000</xdr:rowOff>
    </xdr:from>
    <xdr:to>
      <xdr:col>34</xdr:col>
      <xdr:colOff>181800</xdr:colOff>
      <xdr:row>90</xdr:row>
      <xdr:rowOff>114480</xdr:rowOff>
    </xdr:to>
    <xdr:graphicFrame>
      <xdr:nvGraphicFramePr>
        <xdr:cNvPr id="10" name="Chart 28"/>
        <xdr:cNvGraphicFramePr/>
      </xdr:nvGraphicFramePr>
      <xdr:xfrm>
        <a:off x="19113480" y="12335040"/>
        <a:ext cx="8138520" cy="566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41</xdr:col>
      <xdr:colOff>201600</xdr:colOff>
      <xdr:row>7</xdr:row>
      <xdr:rowOff>66600</xdr:rowOff>
    </xdr:from>
    <xdr:to>
      <xdr:col>43</xdr:col>
      <xdr:colOff>333360</xdr:colOff>
      <xdr:row>12</xdr:row>
      <xdr:rowOff>123120</xdr:rowOff>
    </xdr:to>
    <xdr:pic>
      <xdr:nvPicPr>
        <xdr:cNvPr id="11" name="Picture 29" descr=""/>
        <xdr:cNvPicPr/>
      </xdr:nvPicPr>
      <xdr:blipFill>
        <a:blip r:embed="rId12"/>
        <a:stretch/>
      </xdr:blipFill>
      <xdr:spPr>
        <a:xfrm>
          <a:off x="33328440" y="1466640"/>
          <a:ext cx="2023200" cy="1056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30</xdr:col>
      <xdr:colOff>30600</xdr:colOff>
      <xdr:row>10</xdr:row>
      <xdr:rowOff>104760</xdr:rowOff>
    </xdr:from>
    <xdr:to>
      <xdr:col>32</xdr:col>
      <xdr:colOff>111240</xdr:colOff>
      <xdr:row>11</xdr:row>
      <xdr:rowOff>123480</xdr:rowOff>
    </xdr:to>
    <xdr:sp>
      <xdr:nvSpPr>
        <xdr:cNvPr id="12" name="Text 30"/>
        <xdr:cNvSpPr/>
      </xdr:nvSpPr>
      <xdr:spPr>
        <a:xfrm>
          <a:off x="23912280" y="2104920"/>
          <a:ext cx="1579320" cy="218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400" strike="noStrike" u="none">
              <a:effectLst/>
              <a:uFillTx/>
              <a:latin typeface="Arial MT"/>
            </a:rPr>
            <a:t>INDEX RATES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160560</xdr:colOff>
      <xdr:row>6</xdr:row>
      <xdr:rowOff>0</xdr:rowOff>
    </xdr:from>
    <xdr:to>
      <xdr:col>31</xdr:col>
      <xdr:colOff>543960</xdr:colOff>
      <xdr:row>10</xdr:row>
      <xdr:rowOff>9360</xdr:rowOff>
    </xdr:to>
    <xdr:pic>
      <xdr:nvPicPr>
        <xdr:cNvPr id="13" name="Picture 32" descr=""/>
        <xdr:cNvPicPr/>
      </xdr:nvPicPr>
      <xdr:blipFill>
        <a:blip r:embed="rId13">
          <a:biLevel thresh="50000"/>
        </a:blip>
        <a:stretch/>
      </xdr:blipFill>
      <xdr:spPr>
        <a:xfrm>
          <a:off x="24042240" y="1152360"/>
          <a:ext cx="1127520" cy="85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35</xdr:col>
      <xdr:colOff>995400</xdr:colOff>
      <xdr:row>6</xdr:row>
      <xdr:rowOff>143280</xdr:rowOff>
    </xdr:from>
    <xdr:to>
      <xdr:col>38</xdr:col>
      <xdr:colOff>141480</xdr:colOff>
      <xdr:row>11</xdr:row>
      <xdr:rowOff>142920</xdr:rowOff>
    </xdr:to>
    <xdr:pic>
      <xdr:nvPicPr>
        <xdr:cNvPr id="14" name="Picture 33" descr=""/>
        <xdr:cNvPicPr/>
      </xdr:nvPicPr>
      <xdr:blipFill>
        <a:blip r:embed="rId14"/>
        <a:stretch/>
      </xdr:blipFill>
      <xdr:spPr>
        <a:xfrm>
          <a:off x="29001600" y="1295640"/>
          <a:ext cx="14497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17</xdr:col>
      <xdr:colOff>160560</xdr:colOff>
      <xdr:row>6</xdr:row>
      <xdr:rowOff>37800</xdr:rowOff>
    </xdr:from>
    <xdr:to>
      <xdr:col>18</xdr:col>
      <xdr:colOff>574560</xdr:colOff>
      <xdr:row>11</xdr:row>
      <xdr:rowOff>18720</xdr:rowOff>
    </xdr:to>
    <xdr:pic>
      <xdr:nvPicPr>
        <xdr:cNvPr id="15" name="Picture 34" descr=""/>
        <xdr:cNvPicPr/>
      </xdr:nvPicPr>
      <xdr:blipFill>
        <a:blip r:embed="rId15"/>
        <a:stretch/>
      </xdr:blipFill>
      <xdr:spPr>
        <a:xfrm>
          <a:off x="14918040" y="1190160"/>
          <a:ext cx="1158120" cy="10288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16</xdr:col>
      <xdr:colOff>1016280</xdr:colOff>
      <xdr:row>5</xdr:row>
      <xdr:rowOff>114120</xdr:rowOff>
    </xdr:from>
    <xdr:to>
      <xdr:col>18</xdr:col>
      <xdr:colOff>735480</xdr:colOff>
      <xdr:row>11</xdr:row>
      <xdr:rowOff>142920</xdr:rowOff>
    </xdr:to>
    <xdr:sp>
      <xdr:nvSpPr>
        <xdr:cNvPr id="16" name="AutoShape 39"/>
        <xdr:cNvSpPr/>
      </xdr:nvSpPr>
      <xdr:spPr>
        <a:xfrm>
          <a:off x="14747400" y="1066680"/>
          <a:ext cx="1489680" cy="1276560"/>
        </a:xfrm>
        <a:prstGeom prst="noSmoking">
          <a:avLst>
            <a:gd name="adj" fmla="val 12500"/>
          </a:avLst>
        </a:prstGeom>
        <a:solidFill>
          <a:srgbClr val="ff00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130680</xdr:colOff>
      <xdr:row>11</xdr:row>
      <xdr:rowOff>152280</xdr:rowOff>
    </xdr:from>
    <xdr:to>
      <xdr:col>31</xdr:col>
      <xdr:colOff>543960</xdr:colOff>
      <xdr:row>15</xdr:row>
      <xdr:rowOff>171360</xdr:rowOff>
    </xdr:to>
    <xdr:pic>
      <xdr:nvPicPr>
        <xdr:cNvPr id="17" name="Picture 40" descr=""/>
        <xdr:cNvPicPr/>
      </xdr:nvPicPr>
      <xdr:blipFill>
        <a:blip r:embed="rId16">
          <a:biLevel thresh="50000"/>
        </a:blip>
        <a:stretch/>
      </xdr:blipFill>
      <xdr:spPr>
        <a:xfrm>
          <a:off x="24012360" y="2352600"/>
          <a:ext cx="1157400" cy="838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3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775440</xdr:colOff>
      <xdr:row>49</xdr:row>
      <xdr:rowOff>142920</xdr:rowOff>
    </xdr:from>
    <xdr:to>
      <xdr:col>25</xdr:col>
      <xdr:colOff>815760</xdr:colOff>
      <xdr:row>66</xdr:row>
      <xdr:rowOff>133560</xdr:rowOff>
    </xdr:to>
    <xdr:graphicFrame>
      <xdr:nvGraphicFramePr>
        <xdr:cNvPr id="34" name="Chart 6"/>
        <xdr:cNvGraphicFramePr/>
      </xdr:nvGraphicFramePr>
      <xdr:xfrm>
        <a:off x="15735240" y="8115480"/>
        <a:ext cx="79578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56</xdr:col>
      <xdr:colOff>29880</xdr:colOff>
      <xdr:row>14</xdr:row>
      <xdr:rowOff>19080</xdr:rowOff>
    </xdr:from>
    <xdr:to>
      <xdr:col>66</xdr:col>
      <xdr:colOff>885960</xdr:colOff>
      <xdr:row>31</xdr:row>
      <xdr:rowOff>9720</xdr:rowOff>
    </xdr:to>
    <xdr:graphicFrame>
      <xdr:nvGraphicFramePr>
        <xdr:cNvPr id="35" name="Chart 7"/>
        <xdr:cNvGraphicFramePr/>
      </xdr:nvGraphicFramePr>
      <xdr:xfrm>
        <a:off x="51951960" y="2324160"/>
        <a:ext cx="924552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56</xdr:col>
      <xdr:colOff>29880</xdr:colOff>
      <xdr:row>32</xdr:row>
      <xdr:rowOff>28440</xdr:rowOff>
    </xdr:from>
    <xdr:to>
      <xdr:col>67</xdr:col>
      <xdr:colOff>21240</xdr:colOff>
      <xdr:row>58</xdr:row>
      <xdr:rowOff>56880</xdr:rowOff>
    </xdr:to>
    <xdr:graphicFrame>
      <xdr:nvGraphicFramePr>
        <xdr:cNvPr id="36" name="Chart 8"/>
        <xdr:cNvGraphicFramePr/>
      </xdr:nvGraphicFramePr>
      <xdr:xfrm>
        <a:off x="51951960" y="5248080"/>
        <a:ext cx="9276120" cy="4238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39</xdr:col>
      <xdr:colOff>442440</xdr:colOff>
      <xdr:row>69</xdr:row>
      <xdr:rowOff>0</xdr:rowOff>
    </xdr:from>
    <xdr:to>
      <xdr:col>48</xdr:col>
      <xdr:colOff>50760</xdr:colOff>
      <xdr:row>94</xdr:row>
      <xdr:rowOff>38160</xdr:rowOff>
    </xdr:to>
    <xdr:graphicFrame>
      <xdr:nvGraphicFramePr>
        <xdr:cNvPr id="37" name="Chart 11"/>
        <xdr:cNvGraphicFramePr/>
      </xdr:nvGraphicFramePr>
      <xdr:xfrm>
        <a:off x="37847880" y="11210760"/>
        <a:ext cx="7787160" cy="4086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39</xdr:col>
      <xdr:colOff>462600</xdr:colOff>
      <xdr:row>49</xdr:row>
      <xdr:rowOff>86040</xdr:rowOff>
    </xdr:from>
    <xdr:to>
      <xdr:col>48</xdr:col>
      <xdr:colOff>20880</xdr:colOff>
      <xdr:row>68</xdr:row>
      <xdr:rowOff>95400</xdr:rowOff>
    </xdr:to>
    <xdr:graphicFrame>
      <xdr:nvGraphicFramePr>
        <xdr:cNvPr id="38" name="Chart 12"/>
        <xdr:cNvGraphicFramePr/>
      </xdr:nvGraphicFramePr>
      <xdr:xfrm>
        <a:off x="37868040" y="8058600"/>
        <a:ext cx="773712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281520</xdr:colOff>
      <xdr:row>1</xdr:row>
      <xdr:rowOff>28800</xdr:rowOff>
    </xdr:from>
    <xdr:to>
      <xdr:col>24</xdr:col>
      <xdr:colOff>473760</xdr:colOff>
      <xdr:row>2</xdr:row>
      <xdr:rowOff>190800</xdr:rowOff>
    </xdr:to>
    <xdr:sp>
      <xdr:nvSpPr>
        <xdr:cNvPr id="18" name="Text 1"/>
        <xdr:cNvSpPr/>
      </xdr:nvSpPr>
      <xdr:spPr>
        <a:xfrm>
          <a:off x="10411560" y="219240"/>
          <a:ext cx="10704960" cy="36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400" strike="noStrike" u="none">
              <a:effectLst/>
              <a:uFillTx/>
              <a:latin typeface="Arial MT"/>
            </a:rPr>
            <a:t>PARK 'n RIDE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10080</xdr:colOff>
      <xdr:row>12</xdr:row>
      <xdr:rowOff>142920</xdr:rowOff>
    </xdr:from>
    <xdr:to>
      <xdr:col>8</xdr:col>
      <xdr:colOff>70920</xdr:colOff>
      <xdr:row>23</xdr:row>
      <xdr:rowOff>219600</xdr:rowOff>
    </xdr:to>
    <xdr:sp>
      <xdr:nvSpPr>
        <xdr:cNvPr id="19" name="Text 2"/>
        <xdr:cNvSpPr/>
      </xdr:nvSpPr>
      <xdr:spPr>
        <a:xfrm>
          <a:off x="2142360" y="2648160"/>
          <a:ext cx="4759200" cy="238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800" strike="noStrike" u="none">
              <a:effectLst/>
              <a:uFillTx/>
              <a:latin typeface="Arial MT"/>
            </a:rPr>
            <a:t> </a:t>
          </a:r>
          <a:r>
            <a:rPr b="1" lang="en-US" sz="2800" strike="noStrike" u="none">
              <a:effectLst/>
              <a:uFillTx/>
              <a:latin typeface="Times New Roman"/>
            </a:rPr>
            <a:t>SBA  AVAILABILITY</a:t>
          </a:r>
          <a:endParaRPr b="0" lang="en-US" sz="2800" strike="noStrike" u="none">
            <a:effectLst/>
            <a:uFillTx/>
            <a:latin typeface="Times New Roman"/>
          </a:endParaRPr>
        </a:p>
        <a:p>
          <a:pPr algn="ctr"/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563040</xdr:colOff>
      <xdr:row>50</xdr:row>
      <xdr:rowOff>105120</xdr:rowOff>
    </xdr:from>
    <xdr:to>
      <xdr:col>7</xdr:col>
      <xdr:colOff>352440</xdr:colOff>
      <xdr:row>52</xdr:row>
      <xdr:rowOff>190440</xdr:rowOff>
    </xdr:to>
    <xdr:sp>
      <xdr:nvSpPr>
        <xdr:cNvPr id="20" name="Text 6"/>
        <xdr:cNvSpPr/>
      </xdr:nvSpPr>
      <xdr:spPr>
        <a:xfrm>
          <a:off x="5431680" y="10211040"/>
          <a:ext cx="795960" cy="466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39960</xdr:colOff>
      <xdr:row>52</xdr:row>
      <xdr:rowOff>114480</xdr:rowOff>
    </xdr:from>
    <xdr:to>
      <xdr:col>7</xdr:col>
      <xdr:colOff>151920</xdr:colOff>
      <xdr:row>53</xdr:row>
      <xdr:rowOff>123480</xdr:rowOff>
    </xdr:to>
    <xdr:sp>
      <xdr:nvSpPr>
        <xdr:cNvPr id="21" name="Text 7"/>
        <xdr:cNvSpPr/>
      </xdr:nvSpPr>
      <xdr:spPr>
        <a:xfrm>
          <a:off x="5915160" y="10601640"/>
          <a:ext cx="111960" cy="199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12</xdr:row>
      <xdr:rowOff>142920</xdr:rowOff>
    </xdr:from>
    <xdr:to>
      <xdr:col>11</xdr:col>
      <xdr:colOff>745200</xdr:colOff>
      <xdr:row>31</xdr:row>
      <xdr:rowOff>28440</xdr:rowOff>
    </xdr:to>
    <xdr:sp>
      <xdr:nvSpPr>
        <xdr:cNvPr id="22" name="Text 21"/>
        <xdr:cNvSpPr/>
      </xdr:nvSpPr>
      <xdr:spPr>
        <a:xfrm>
          <a:off x="1730520" y="2648160"/>
          <a:ext cx="8319960" cy="3828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10080</xdr:colOff>
      <xdr:row>0</xdr:row>
      <xdr:rowOff>28440</xdr:rowOff>
    </xdr:from>
    <xdr:to>
      <xdr:col>19</xdr:col>
      <xdr:colOff>628560</xdr:colOff>
      <xdr:row>18</xdr:row>
      <xdr:rowOff>124200</xdr:rowOff>
    </xdr:to>
    <xdr:graphicFrame>
      <xdr:nvGraphicFramePr>
        <xdr:cNvPr id="23" name="Chart 2"/>
        <xdr:cNvGraphicFramePr/>
      </xdr:nvGraphicFramePr>
      <xdr:xfrm>
        <a:off x="7673760" y="28440"/>
        <a:ext cx="56822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628200</xdr:colOff>
      <xdr:row>28</xdr:row>
      <xdr:rowOff>37800</xdr:rowOff>
    </xdr:from>
    <xdr:to>
      <xdr:col>19</xdr:col>
      <xdr:colOff>618840</xdr:colOff>
      <xdr:row>46</xdr:row>
      <xdr:rowOff>152280</xdr:rowOff>
    </xdr:to>
    <xdr:graphicFrame>
      <xdr:nvGraphicFramePr>
        <xdr:cNvPr id="24" name="Chart 4"/>
        <xdr:cNvGraphicFramePr/>
      </xdr:nvGraphicFramePr>
      <xdr:xfrm>
        <a:off x="7653960" y="4600440"/>
        <a:ext cx="56923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199440</xdr:colOff>
      <xdr:row>12</xdr:row>
      <xdr:rowOff>0</xdr:rowOff>
    </xdr:from>
    <xdr:to>
      <xdr:col>29</xdr:col>
      <xdr:colOff>180000</xdr:colOff>
      <xdr:row>31</xdr:row>
      <xdr:rowOff>9360</xdr:rowOff>
    </xdr:to>
    <xdr:graphicFrame>
      <xdr:nvGraphicFramePr>
        <xdr:cNvPr id="25" name="Chart 7"/>
        <xdr:cNvGraphicFramePr/>
      </xdr:nvGraphicFramePr>
      <xdr:xfrm>
        <a:off x="13564800" y="1943280"/>
        <a:ext cx="57243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229320</xdr:colOff>
      <xdr:row>34</xdr:row>
      <xdr:rowOff>152640</xdr:rowOff>
    </xdr:from>
    <xdr:to>
      <xdr:col>29</xdr:col>
      <xdr:colOff>160200</xdr:colOff>
      <xdr:row>53</xdr:row>
      <xdr:rowOff>133200</xdr:rowOff>
    </xdr:to>
    <xdr:graphicFrame>
      <xdr:nvGraphicFramePr>
        <xdr:cNvPr id="26" name="Chart 11"/>
        <xdr:cNvGraphicFramePr/>
      </xdr:nvGraphicFramePr>
      <xdr:xfrm>
        <a:off x="13594680" y="5686560"/>
        <a:ext cx="56746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0.524486171022583</cdr:x>
      <cdr:y>0.484194564329873</cdr:y>
    </cdr:from>
    <cdr:to>
      <cdr:x>0.538759198173053</cdr:x>
      <cdr:y>0.557214510673043</cdr:y>
    </cdr:to>
    <cdr:sp>
      <cdr:nvSpPr>
        <cdr:cNvPr id="27" name="Text 1"/>
        <cdr:cNvSpPr/>
      </cdr:nvSpPr>
      <cdr:spPr>
        <a:xfrm>
          <a:off x="2976480" y="1494360"/>
          <a:ext cx="81000" cy="225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8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9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2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AUG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A_SBA00_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Chart2"/>
      <sheetName val="Sheet1"/>
      <sheetName val="Aug"/>
      <sheetName val="Page 2"/>
    </sheetNames>
    <sheetDataSet>
      <sheetData sheetId="0"/>
      <sheetData sheetId="1"/>
      <sheetData sheetId="2"/>
      <sheetData sheetId="3">
        <row r="43">
          <cell r="T43">
            <v>531.4</v>
          </cell>
        </row>
        <row r="43">
          <cell r="V43">
            <v>25.0179999999999</v>
          </cell>
        </row>
        <row r="44">
          <cell r="T44">
            <v>436.8</v>
          </cell>
        </row>
        <row r="44">
          <cell r="V44">
            <v>-100.727</v>
          </cell>
        </row>
        <row r="45">
          <cell r="T45">
            <v>185.9</v>
          </cell>
        </row>
        <row r="45">
          <cell r="V45">
            <v>-195.828</v>
          </cell>
        </row>
        <row r="46">
          <cell r="T46">
            <v>247.8</v>
          </cell>
        </row>
        <row r="46">
          <cell r="V46">
            <v>-96.627</v>
          </cell>
        </row>
        <row r="47">
          <cell r="T47">
            <v>177</v>
          </cell>
        </row>
        <row r="47">
          <cell r="V47">
            <v>-94.432</v>
          </cell>
        </row>
        <row r="48">
          <cell r="T48">
            <v>13.3</v>
          </cell>
        </row>
        <row r="48">
          <cell r="V48">
            <v>-141.732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OGE "/>
      <sheetName val="OGE inv"/>
      <sheetName val="OGE POI"/>
      <sheetName val="Tenaska"/>
      <sheetName val="Ten inv"/>
      <sheetName val="Texaco"/>
      <sheetName val="UTILICORP"/>
      <sheetName val="Transc"/>
      <sheetName val="Coastal"/>
      <sheetName val="Scenarios"/>
      <sheetName val="Pricing-OGE"/>
      <sheetName val="Pricing-Ten"/>
      <sheetName val="Pricing-Tex"/>
      <sheetName val="TI"/>
      <sheetName val="Sheet9"/>
      <sheetName val="Sheet12"/>
      <sheetName val="Sheet14"/>
    </sheetNames>
    <sheetDataSet>
      <sheetData sheetId="0"/>
      <sheetData sheetId="1">
        <row r="42">
          <cell r="AH42">
            <v>25</v>
          </cell>
        </row>
        <row r="47">
          <cell r="R47">
            <v>0</v>
          </cell>
        </row>
      </sheetData>
      <sheetData sheetId="2"/>
      <sheetData sheetId="3"/>
      <sheetData sheetId="4">
        <row r="41">
          <cell r="AH41">
            <v>24</v>
          </cell>
        </row>
        <row r="46">
          <cell r="R46">
            <v>3</v>
          </cell>
        </row>
      </sheetData>
      <sheetData sheetId="5"/>
      <sheetData sheetId="6">
        <row r="43">
          <cell r="AH43">
            <v>26</v>
          </cell>
        </row>
        <row r="48">
          <cell r="R48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0703125" defaultRowHeight="15" customHeight="true" zeroHeight="false" outlineLevelRow="0" outlineLevelCol="0"/>
  <cols>
    <col collapsed="false" customWidth="true" hidden="false" outlineLevel="0" max="1" min="1" style="1" width="12.28"/>
    <col collapsed="false" customWidth="true" hidden="false" outlineLevel="0" max="2" min="2" style="1" width="5.71"/>
    <col collapsed="false" customWidth="true" hidden="false" outlineLevel="0" max="3" min="3" style="1" width="7.7"/>
    <col collapsed="false" customWidth="true" hidden="false" outlineLevel="0" max="5" min="4" style="1" width="6.7"/>
    <col collapsed="false" customWidth="true" hidden="false" outlineLevel="0" max="6" min="6" style="1" width="15.13"/>
    <col collapsed="false" customWidth="true" hidden="false" outlineLevel="0" max="8" min="7" style="1" width="14.7"/>
    <col collapsed="false" customWidth="true" hidden="false" outlineLevel="0" max="9" min="9" style="2" width="11.7"/>
    <col collapsed="false" customWidth="true" hidden="false" outlineLevel="0" max="10" min="10" style="1" width="13.7"/>
    <col collapsed="false" customWidth="true" hidden="false" outlineLevel="0" max="15" min="11" style="1" width="14.41"/>
    <col collapsed="false" customWidth="true" hidden="false" outlineLevel="0" max="16" min="16" style="1" width="13.7"/>
    <col collapsed="false" customWidth="true" hidden="false" outlineLevel="0" max="17" min="17" style="1" width="14.56"/>
    <col collapsed="false" customWidth="true" hidden="false" outlineLevel="0" max="18" min="18" style="3" width="10.56"/>
    <col collapsed="false" customWidth="true" hidden="false" outlineLevel="0" max="19" min="19" style="3" width="11.99"/>
    <col collapsed="false" customWidth="true" hidden="false" outlineLevel="0" max="20" min="20" style="1" width="13.85"/>
    <col collapsed="false" customWidth="false" hidden="false" outlineLevel="0" max="21" min="21" style="1" width="12.7"/>
    <col collapsed="false" customWidth="true" hidden="true" outlineLevel="0" max="22" min="22" style="1" width="13.7"/>
    <col collapsed="false" customWidth="false" hidden="true" outlineLevel="0" max="23" min="23" style="1" width="12.7"/>
    <col collapsed="false" customWidth="false" hidden="false" outlineLevel="0" max="24" min="24" style="1" width="12.7"/>
    <col collapsed="false" customWidth="true" hidden="true" outlineLevel="0" max="25" min="25" style="4" width="15.56"/>
    <col collapsed="false" customWidth="true" hidden="false" outlineLevel="0" max="27" min="26" style="1" width="14.56"/>
    <col collapsed="false" customWidth="true" hidden="false" outlineLevel="0" max="28" min="28" style="3" width="10.41"/>
    <col collapsed="false" customWidth="true" hidden="false" outlineLevel="0" max="29" min="29" style="1" width="15.7"/>
    <col collapsed="false" customWidth="true" hidden="false" outlineLevel="0" max="30" min="30" style="1" width="12.42"/>
    <col collapsed="false" customWidth="true" hidden="false" outlineLevel="0" max="31" min="31" style="5" width="10.56"/>
    <col collapsed="false" customWidth="true" hidden="false" outlineLevel="0" max="32" min="32" style="6" width="10.71"/>
    <col collapsed="false" customWidth="true" hidden="false" outlineLevel="0" max="33" min="33" style="1" width="8.56"/>
    <col collapsed="false" customWidth="true" hidden="false" outlineLevel="0" max="34" min="34" style="1" width="15.41"/>
    <col collapsed="false" customWidth="true" hidden="false" outlineLevel="0" max="35" min="35" style="1" width="13.28"/>
    <col collapsed="false" customWidth="true" hidden="false" outlineLevel="0" max="36" min="36" style="1" width="16.7"/>
    <col collapsed="false" customWidth="true" hidden="false" outlineLevel="0" max="37" min="37" style="1" width="3.7"/>
    <col collapsed="false" customWidth="true" hidden="false" outlineLevel="0" max="38" min="38" style="1" width="12.28"/>
    <col collapsed="false" customWidth="true" hidden="false" outlineLevel="0" max="40" min="40" style="1" width="14.56"/>
    <col collapsed="false" customWidth="false" hidden="false" outlineLevel="0" max="41" min="41" style="1" width="12.7"/>
    <col collapsed="false" customWidth="true" hidden="false" outlineLevel="0" max="42" min="42" style="4" width="13.56"/>
    <col collapsed="false" customWidth="true" hidden="false" outlineLevel="0" max="43" min="43" style="7" width="13.28"/>
    <col collapsed="false" customWidth="false" hidden="false" outlineLevel="0" max="45" min="44" style="1" width="12.7"/>
    <col collapsed="false" customWidth="true" hidden="false" outlineLevel="0" max="46" min="46" style="8" width="13.28"/>
    <col collapsed="false" customWidth="true" hidden="false" outlineLevel="0" max="47" min="47" style="8" width="15.41"/>
    <col collapsed="false" customWidth="false" hidden="false" outlineLevel="0" max="49" min="48" style="1" width="12.7"/>
    <col collapsed="false" customWidth="true" hidden="false" outlineLevel="0" max="50" min="50" style="8" width="13.85"/>
    <col collapsed="false" customWidth="true" hidden="false" outlineLevel="0" max="51" min="51" style="8" width="15.41"/>
    <col collapsed="false" customWidth="true" hidden="false" outlineLevel="0" max="52" min="52" style="8" width="14.99"/>
    <col collapsed="false" customWidth="false" hidden="false" outlineLevel="0" max="53" min="53" style="1" width="12.7"/>
    <col collapsed="false" customWidth="true" hidden="false" outlineLevel="0" max="54" min="54" style="1" width="5.71"/>
    <col collapsed="false" customWidth="false" hidden="false" outlineLevel="0" max="257" min="55" style="1" width="12.7"/>
  </cols>
  <sheetData>
    <row r="1" customFormat="false" ht="15" hidden="false" customHeight="false" outlineLevel="0" collapsed="false">
      <c r="A1" s="9"/>
      <c r="B1" s="10" t="n">
        <v>30</v>
      </c>
      <c r="C1" s="11"/>
      <c r="D1" s="11"/>
      <c r="E1" s="11"/>
      <c r="F1" s="11"/>
      <c r="G1" s="11"/>
      <c r="H1" s="11"/>
      <c r="I1" s="12"/>
      <c r="J1" s="11"/>
      <c r="K1" s="11"/>
      <c r="L1" s="11"/>
      <c r="M1" s="11"/>
      <c r="N1" s="11"/>
      <c r="O1" s="11"/>
      <c r="P1" s="11"/>
      <c r="Q1" s="11"/>
      <c r="R1" s="13"/>
      <c r="S1" s="13"/>
      <c r="T1" s="11"/>
      <c r="U1" s="11"/>
      <c r="V1" s="11"/>
      <c r="W1" s="11"/>
      <c r="X1" s="11"/>
      <c r="Y1" s="14"/>
      <c r="Z1" s="11"/>
      <c r="AA1" s="15" t="n">
        <f aca="false">SUM(AJ1:AK1)</f>
        <v>0</v>
      </c>
      <c r="AB1" s="13"/>
      <c r="AC1" s="11"/>
      <c r="AD1" s="11"/>
      <c r="AF1" s="16"/>
      <c r="AG1" s="11"/>
      <c r="AH1" s="11"/>
      <c r="AJ1" s="11"/>
      <c r="AK1" s="11"/>
      <c r="AL1" s="11"/>
      <c r="AN1" s="11"/>
      <c r="AO1" s="11"/>
      <c r="AP1" s="14"/>
      <c r="AR1" s="14"/>
      <c r="AS1" s="17"/>
      <c r="AT1" s="18"/>
      <c r="AU1" s="18"/>
      <c r="AV1" s="11"/>
      <c r="AW1" s="11"/>
    </row>
    <row r="2" customFormat="false" ht="15" hidden="false" customHeight="false" outlineLevel="0" collapsed="false">
      <c r="A2" s="9" t="s">
        <v>0</v>
      </c>
      <c r="B2" s="10" t="n">
        <f aca="false">COUNTA(F18:F48)</f>
        <v>30</v>
      </c>
      <c r="C2" s="10" t="n">
        <f aca="false">COUNT(F21:F24,F27:F31,F34:F38,F41:F45)</f>
        <v>19</v>
      </c>
      <c r="D2" s="11"/>
      <c r="E2" s="11"/>
      <c r="F2" s="11"/>
      <c r="G2" s="11"/>
      <c r="H2" s="11"/>
      <c r="I2" s="19"/>
      <c r="J2" s="19"/>
      <c r="K2" s="18"/>
      <c r="L2" s="18"/>
      <c r="M2" s="18"/>
      <c r="N2" s="18"/>
      <c r="O2" s="18"/>
      <c r="P2" s="18"/>
      <c r="Q2" s="18"/>
      <c r="R2" s="19"/>
      <c r="S2" s="18"/>
      <c r="T2" s="19"/>
      <c r="U2" s="18"/>
      <c r="V2" s="18"/>
      <c r="W2" s="18"/>
      <c r="X2" s="20"/>
      <c r="Y2" s="21"/>
      <c r="Z2" s="22"/>
      <c r="AA2" s="15" t="n">
        <f aca="false">SUM(AJ2:AK2)</f>
        <v>0</v>
      </c>
      <c r="AB2" s="8"/>
      <c r="AC2" s="19"/>
      <c r="AE2" s="22"/>
      <c r="AF2" s="18"/>
      <c r="AG2" s="18"/>
      <c r="AH2" s="18"/>
      <c r="AI2" s="8"/>
      <c r="AJ2" s="18"/>
      <c r="AK2" s="18"/>
      <c r="AL2" s="18"/>
      <c r="AN2" s="11"/>
      <c r="AO2" s="11"/>
      <c r="AP2" s="14"/>
      <c r="AR2" s="11"/>
      <c r="AS2" s="17"/>
      <c r="AT2" s="18"/>
      <c r="AU2" s="18"/>
      <c r="AV2" s="11"/>
      <c r="AW2" s="11"/>
    </row>
    <row r="3" customFormat="false" ht="15" hidden="false" customHeight="false" outlineLevel="0" collapsed="false">
      <c r="A3" s="9"/>
      <c r="B3" s="10"/>
      <c r="C3" s="10" t="n">
        <f aca="false">COUNT(G18:G20,G25:G26,G32:G33,G39:G40,G46:G47)</f>
        <v>11</v>
      </c>
      <c r="D3" s="11"/>
      <c r="E3" s="11"/>
      <c r="F3" s="11"/>
      <c r="G3" s="11"/>
      <c r="H3" s="11"/>
      <c r="I3" s="12"/>
      <c r="J3" s="11"/>
      <c r="K3" s="11"/>
      <c r="L3" s="11"/>
      <c r="M3" s="11"/>
      <c r="N3" s="11"/>
      <c r="O3" s="11"/>
      <c r="P3" s="11"/>
      <c r="Q3" s="23"/>
      <c r="R3" s="13"/>
      <c r="S3" s="13"/>
      <c r="T3" s="11"/>
      <c r="U3" s="11"/>
      <c r="V3" s="11"/>
      <c r="W3" s="11"/>
      <c r="X3" s="11"/>
      <c r="Y3" s="14"/>
      <c r="Z3" s="11"/>
      <c r="AA3" s="24" t="n">
        <f aca="false">SUM(AJ3:AK3)</f>
        <v>0</v>
      </c>
      <c r="AB3" s="11"/>
      <c r="AC3" s="23"/>
      <c r="AF3" s="16"/>
      <c r="AG3" s="11"/>
      <c r="AH3" s="11"/>
      <c r="AJ3" s="11"/>
      <c r="AK3" s="11"/>
      <c r="AL3" s="11"/>
      <c r="AN3" s="11"/>
      <c r="AO3" s="11"/>
      <c r="AP3" s="14"/>
      <c r="AR3" s="11"/>
      <c r="AS3" s="17"/>
      <c r="AT3" s="18"/>
      <c r="AU3" s="18"/>
      <c r="AV3" s="11"/>
      <c r="AW3" s="11"/>
    </row>
    <row r="4" customFormat="false" ht="15" hidden="false" customHeight="false" outlineLevel="0" collapsed="false">
      <c r="A4" s="11"/>
      <c r="B4" s="10" t="n">
        <f aca="false">COUNTA(F32:F47)</f>
        <v>16</v>
      </c>
      <c r="H4" s="25"/>
      <c r="Q4" s="23"/>
      <c r="AA4" s="24" t="n">
        <f aca="false">SUM(AJ4:AK4)</f>
        <v>0</v>
      </c>
      <c r="AC4" s="23"/>
      <c r="AF4" s="16"/>
      <c r="AG4" s="11"/>
      <c r="AH4" s="11"/>
      <c r="AJ4" s="11"/>
      <c r="AK4" s="11"/>
      <c r="AL4" s="11"/>
      <c r="AN4" s="11"/>
      <c r="AO4" s="11"/>
      <c r="AP4" s="14"/>
      <c r="AR4" s="11"/>
      <c r="AS4" s="17"/>
      <c r="AT4" s="18"/>
      <c r="AU4" s="18"/>
      <c r="AV4" s="11"/>
      <c r="AW4" s="11"/>
      <c r="AY4" s="26" t="s">
        <v>1</v>
      </c>
      <c r="AZ4" s="26" t="s">
        <v>2</v>
      </c>
      <c r="BC4" s="1" t="s">
        <v>3</v>
      </c>
      <c r="BD4" s="1" t="s">
        <v>4</v>
      </c>
      <c r="BE4" s="1" t="s">
        <v>5</v>
      </c>
      <c r="BF4" s="1" t="s">
        <v>6</v>
      </c>
      <c r="BG4" s="1" t="s">
        <v>7</v>
      </c>
      <c r="BH4" s="1" t="s">
        <v>8</v>
      </c>
      <c r="BI4" s="1" t="s">
        <v>9</v>
      </c>
      <c r="BJ4" s="1" t="s">
        <v>10</v>
      </c>
      <c r="BK4" s="1" t="s">
        <v>11</v>
      </c>
      <c r="BL4" s="1" t="s">
        <v>12</v>
      </c>
      <c r="BM4" s="1" t="s">
        <v>13</v>
      </c>
      <c r="BN4" s="1" t="s">
        <v>14</v>
      </c>
      <c r="BO4" s="1" t="s">
        <v>15</v>
      </c>
    </row>
    <row r="5" customFormat="false" ht="15" hidden="false" customHeight="false" outlineLevel="0" collapsed="false">
      <c r="A5" s="11"/>
      <c r="B5" s="10"/>
      <c r="Q5" s="24"/>
      <c r="AA5" s="24"/>
      <c r="AC5" s="24"/>
      <c r="AF5" s="16"/>
      <c r="AG5" s="11"/>
      <c r="AH5" s="11"/>
      <c r="AJ5" s="11"/>
      <c r="AK5" s="11"/>
      <c r="AL5" s="11"/>
      <c r="AN5" s="11"/>
      <c r="AO5" s="11"/>
      <c r="AP5" s="14"/>
      <c r="AR5" s="11"/>
      <c r="AS5" s="17"/>
      <c r="AT5" s="18"/>
      <c r="AU5" s="18"/>
      <c r="AV5" s="11"/>
      <c r="AW5" s="11"/>
      <c r="AX5" s="27" t="s">
        <v>16</v>
      </c>
      <c r="AY5" s="28" t="s">
        <v>17</v>
      </c>
      <c r="AZ5" s="29" t="n">
        <v>20253</v>
      </c>
      <c r="BA5" s="30" t="n">
        <v>1093</v>
      </c>
      <c r="BC5" s="1" t="n">
        <v>-1093</v>
      </c>
      <c r="BD5" s="1" t="n">
        <v>-1093</v>
      </c>
      <c r="BE5" s="1" t="n">
        <v>-1093</v>
      </c>
      <c r="BF5" s="1" t="n">
        <v>-1093</v>
      </c>
      <c r="BG5" s="1" t="n">
        <v>-1093</v>
      </c>
    </row>
    <row r="6" customFormat="false" ht="15.75" hidden="false" customHeight="false" outlineLevel="0" collapsed="false">
      <c r="A6" s="11"/>
      <c r="B6" s="11"/>
      <c r="C6" s="31" t="s">
        <v>18</v>
      </c>
      <c r="D6" s="32"/>
      <c r="E6" s="32"/>
      <c r="F6" s="33"/>
      <c r="G6" s="33"/>
      <c r="H6" s="33"/>
      <c r="AA6" s="24"/>
      <c r="AF6" s="16"/>
      <c r="AG6" s="11"/>
      <c r="AH6" s="11"/>
      <c r="AI6" s="34"/>
      <c r="AJ6" s="11"/>
      <c r="AK6" s="11"/>
      <c r="AL6" s="11"/>
      <c r="AN6" s="11"/>
      <c r="AO6" s="11"/>
      <c r="AP6" s="14"/>
      <c r="AX6" s="27" t="s">
        <v>16</v>
      </c>
      <c r="AY6" s="28" t="s">
        <v>17</v>
      </c>
      <c r="AZ6" s="29" t="n">
        <v>77958</v>
      </c>
      <c r="BA6" s="30" t="n">
        <v>152</v>
      </c>
      <c r="BC6" s="1" t="n">
        <v>-152</v>
      </c>
      <c r="BD6" s="1" t="n">
        <v>-152</v>
      </c>
      <c r="BE6" s="1" t="n">
        <v>-152</v>
      </c>
      <c r="BF6" s="1" t="n">
        <v>-152</v>
      </c>
      <c r="BG6" s="1" t="n">
        <v>-152</v>
      </c>
    </row>
    <row r="7" customFormat="false" ht="19.5" hidden="false" customHeight="true" outlineLevel="0" collapsed="false">
      <c r="A7" s="35"/>
      <c r="B7" s="35"/>
      <c r="C7" s="36"/>
      <c r="D7" s="37"/>
      <c r="E7" s="37"/>
      <c r="F7" s="38"/>
      <c r="G7" s="38"/>
      <c r="H7" s="36"/>
      <c r="I7" s="39"/>
      <c r="J7" s="36"/>
      <c r="K7" s="36"/>
      <c r="L7" s="36"/>
      <c r="M7" s="36"/>
      <c r="N7" s="36"/>
      <c r="O7" s="36"/>
      <c r="P7" s="36"/>
      <c r="Q7" s="40" t="s">
        <v>19</v>
      </c>
      <c r="R7" s="41"/>
      <c r="S7" s="41"/>
      <c r="T7" s="42" t="s">
        <v>20</v>
      </c>
      <c r="U7" s="42" t="s">
        <v>21</v>
      </c>
      <c r="V7" s="42" t="s">
        <v>21</v>
      </c>
      <c r="W7" s="42" t="s">
        <v>22</v>
      </c>
      <c r="X7" s="42" t="s">
        <v>23</v>
      </c>
      <c r="Y7" s="42" t="s">
        <v>24</v>
      </c>
      <c r="Z7" s="40" t="s">
        <v>19</v>
      </c>
      <c r="AA7" s="40" t="s">
        <v>19</v>
      </c>
      <c r="AB7" s="41"/>
      <c r="AC7" s="36"/>
      <c r="AD7" s="36"/>
      <c r="AE7" s="43"/>
      <c r="AF7" s="44"/>
      <c r="AG7" s="37"/>
      <c r="AH7" s="40" t="s">
        <v>25</v>
      </c>
      <c r="AI7" s="45"/>
      <c r="AJ7" s="35"/>
      <c r="AK7" s="35"/>
      <c r="AL7" s="35"/>
      <c r="AM7" s="46"/>
      <c r="AN7" s="35"/>
      <c r="AO7" s="35"/>
      <c r="AP7" s="47"/>
      <c r="AR7" s="46"/>
      <c r="AS7" s="46"/>
      <c r="AT7" s="48"/>
      <c r="AU7" s="48"/>
      <c r="AV7" s="46"/>
      <c r="AW7" s="46"/>
      <c r="AX7" s="27"/>
      <c r="AY7" s="28"/>
      <c r="AZ7" s="29"/>
      <c r="BA7" s="0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5.75" hidden="false" customHeight="false" outlineLevel="0" collapsed="false">
      <c r="A8" s="35"/>
      <c r="B8" s="35"/>
      <c r="C8" s="37"/>
      <c r="D8" s="37"/>
      <c r="E8" s="37"/>
      <c r="F8" s="40" t="s">
        <v>26</v>
      </c>
      <c r="G8" s="49" t="s">
        <v>27</v>
      </c>
      <c r="H8" s="42" t="s">
        <v>28</v>
      </c>
      <c r="I8" s="39"/>
      <c r="J8" s="40" t="s">
        <v>29</v>
      </c>
      <c r="K8" s="49" t="s">
        <v>27</v>
      </c>
      <c r="L8" s="42" t="s">
        <v>28</v>
      </c>
      <c r="M8" s="49"/>
      <c r="N8" s="49"/>
      <c r="O8" s="49"/>
      <c r="P8" s="42" t="s">
        <v>28</v>
      </c>
      <c r="Q8" s="40" t="s">
        <v>30</v>
      </c>
      <c r="R8" s="41"/>
      <c r="S8" s="41"/>
      <c r="T8" s="40"/>
      <c r="U8" s="50" t="s">
        <v>31</v>
      </c>
      <c r="V8" s="50" t="s">
        <v>32</v>
      </c>
      <c r="W8" s="50" t="s">
        <v>33</v>
      </c>
      <c r="X8" s="40" t="s">
        <v>34</v>
      </c>
      <c r="Y8" s="40" t="s">
        <v>35</v>
      </c>
      <c r="Z8" s="40" t="s">
        <v>36</v>
      </c>
      <c r="AA8" s="40" t="s">
        <v>37</v>
      </c>
      <c r="AB8" s="41"/>
      <c r="AC8" s="51" t="s">
        <v>38</v>
      </c>
      <c r="AD8" s="38"/>
      <c r="AE8" s="43"/>
      <c r="AF8" s="52"/>
      <c r="AG8" s="53"/>
      <c r="AH8" s="50" t="s">
        <v>39</v>
      </c>
      <c r="AI8" s="45"/>
      <c r="AJ8" s="46"/>
      <c r="AK8" s="35"/>
      <c r="AL8" s="35"/>
      <c r="AM8" s="46"/>
      <c r="AN8" s="35"/>
      <c r="AO8" s="35"/>
      <c r="AP8" s="47"/>
      <c r="AR8" s="46"/>
      <c r="AS8" s="46"/>
      <c r="AT8" s="48"/>
      <c r="AU8" s="48"/>
      <c r="AV8" s="46"/>
      <c r="AW8" s="46"/>
      <c r="AX8" s="27"/>
      <c r="AY8" s="28"/>
      <c r="AZ8" s="29"/>
      <c r="BA8" s="30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5.75" hidden="false" customHeight="false" outlineLevel="0" collapsed="false">
      <c r="A9" s="35"/>
      <c r="B9" s="35"/>
      <c r="C9" s="54" t="s">
        <v>40</v>
      </c>
      <c r="D9" s="55"/>
      <c r="E9" s="55"/>
      <c r="F9" s="56" t="n">
        <f aca="false">F49</f>
        <v>10279.243</v>
      </c>
      <c r="G9" s="56" t="n">
        <f aca="false">G49</f>
        <v>-65.308</v>
      </c>
      <c r="H9" s="38" t="n">
        <f aca="false">F9+G9</f>
        <v>10213.935</v>
      </c>
      <c r="I9" s="39"/>
      <c r="J9" s="56" t="n">
        <f aca="false">J49</f>
        <v>8961.3</v>
      </c>
      <c r="K9" s="56" t="n">
        <f aca="false">K49</f>
        <v>-4888.712</v>
      </c>
      <c r="L9" s="38" t="n">
        <f aca="false">J9+K9</f>
        <v>4072.588</v>
      </c>
      <c r="M9" s="56"/>
      <c r="N9" s="56"/>
      <c r="O9" s="56"/>
      <c r="P9" s="56" t="n">
        <f aca="false">P49</f>
        <v>4065.821</v>
      </c>
      <c r="Q9" s="56" t="n">
        <f aca="false">Q49</f>
        <v>14279.756</v>
      </c>
      <c r="R9" s="57"/>
      <c r="S9" s="57"/>
      <c r="T9" s="58" t="n">
        <f aca="false">T49</f>
        <v>90.06</v>
      </c>
      <c r="U9" s="58" t="n">
        <f aca="false">U49</f>
        <v>1500</v>
      </c>
      <c r="V9" s="58" t="n">
        <f aca="false">V49</f>
        <v>0</v>
      </c>
      <c r="W9" s="58"/>
      <c r="X9" s="58" t="n">
        <f aca="false">X49</f>
        <v>-261.931</v>
      </c>
      <c r="Y9" s="59" t="n">
        <f aca="false">Y49</f>
        <v>0</v>
      </c>
      <c r="Z9" s="58" t="n">
        <f aca="false">Z49</f>
        <v>15607.885</v>
      </c>
      <c r="AA9" s="58" t="n">
        <f aca="false">AA49</f>
        <v>15880.2</v>
      </c>
      <c r="AB9" s="57"/>
      <c r="AC9" s="60" t="s">
        <v>41</v>
      </c>
      <c r="AD9" s="38"/>
      <c r="AE9" s="43"/>
      <c r="AF9" s="52"/>
      <c r="AG9" s="53"/>
      <c r="AH9" s="50" t="s">
        <v>42</v>
      </c>
      <c r="AI9" s="45"/>
      <c r="AJ9" s="46"/>
      <c r="AK9" s="35"/>
      <c r="AL9" s="35"/>
      <c r="AM9" s="46"/>
      <c r="AN9" s="35"/>
      <c r="AO9" s="35"/>
      <c r="AP9" s="47"/>
      <c r="AR9" s="46"/>
      <c r="AS9" s="46"/>
      <c r="AT9" s="48"/>
      <c r="AU9" s="48"/>
      <c r="AV9" s="46"/>
      <c r="AW9" s="46"/>
      <c r="AX9" s="27"/>
      <c r="AY9" s="61"/>
      <c r="AZ9" s="29"/>
      <c r="BA9" s="30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5.75" hidden="false" customHeight="false" outlineLevel="0" collapsed="false">
      <c r="A10" s="35"/>
      <c r="B10" s="35"/>
      <c r="C10" s="54" t="s">
        <v>43</v>
      </c>
      <c r="D10" s="55"/>
      <c r="E10" s="55"/>
      <c r="F10" s="58" t="n">
        <f aca="false">F15*$B$2</f>
        <v>10500</v>
      </c>
      <c r="G10" s="58" t="n">
        <f aca="false">G15*$B$2</f>
        <v>0</v>
      </c>
      <c r="H10" s="58" t="n">
        <f aca="false">F10+G10</f>
        <v>10500</v>
      </c>
      <c r="I10" s="39"/>
      <c r="J10" s="58" t="n">
        <f aca="false">J15*$B$2</f>
        <v>9176</v>
      </c>
      <c r="K10" s="58" t="n">
        <f aca="false">K15*$B$2</f>
        <v>-5136</v>
      </c>
      <c r="L10" s="58" t="n">
        <f aca="false">J10+K10</f>
        <v>4040</v>
      </c>
      <c r="M10" s="58"/>
      <c r="N10" s="58"/>
      <c r="O10" s="58"/>
      <c r="P10" s="58" t="n">
        <f aca="false">P15*$B$2</f>
        <v>4040</v>
      </c>
      <c r="Q10" s="58" t="n">
        <f aca="false">Q15*$B$2</f>
        <v>14540</v>
      </c>
      <c r="R10" s="57"/>
      <c r="S10" s="57"/>
      <c r="T10" s="58" t="n">
        <f aca="false">T15*$B$2</f>
        <v>0</v>
      </c>
      <c r="U10" s="58" t="n">
        <f aca="false">U15*$B$2</f>
        <v>1500</v>
      </c>
      <c r="V10" s="58" t="n">
        <f aca="false">V15*$B$2</f>
        <v>0</v>
      </c>
      <c r="W10" s="58"/>
      <c r="X10" s="58" t="n">
        <f aca="false">X15*$B$2</f>
        <v>-222</v>
      </c>
      <c r="Y10" s="59" t="n">
        <f aca="false">Y15*$B$2</f>
        <v>0</v>
      </c>
      <c r="Z10" s="58" t="n">
        <f aca="false">Z15*$B$2</f>
        <v>15818</v>
      </c>
      <c r="AA10" s="58" t="n">
        <f aca="false">AA15*$B$2</f>
        <v>13896</v>
      </c>
      <c r="AB10" s="57"/>
      <c r="AC10" s="62" t="n">
        <v>10648</v>
      </c>
      <c r="AD10" s="38"/>
      <c r="AE10" s="43"/>
      <c r="AF10" s="63"/>
      <c r="AG10" s="53"/>
      <c r="AH10" s="50" t="s">
        <v>44</v>
      </c>
      <c r="AI10" s="45"/>
      <c r="AJ10" s="46"/>
      <c r="AK10" s="35"/>
      <c r="AL10" s="35"/>
      <c r="AM10" s="46"/>
      <c r="AN10" s="35"/>
      <c r="AO10" s="35"/>
      <c r="AP10" s="47"/>
      <c r="AQ10" s="46"/>
      <c r="AR10" s="46"/>
      <c r="AS10" s="46"/>
      <c r="AT10" s="48"/>
      <c r="AU10" s="48"/>
      <c r="AV10" s="46"/>
      <c r="AW10" s="46"/>
      <c r="AX10" s="27"/>
      <c r="AY10" s="61"/>
      <c r="AZ10" s="29"/>
      <c r="BA10" s="30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5.75" hidden="false" customHeight="false" outlineLevel="0" collapsed="false">
      <c r="A11" s="46"/>
      <c r="B11" s="46"/>
      <c r="C11" s="54" t="s">
        <v>45</v>
      </c>
      <c r="D11" s="64"/>
      <c r="E11" s="64"/>
      <c r="F11" s="65" t="n">
        <f aca="false">F9/F10</f>
        <v>0.978975523809524</v>
      </c>
      <c r="G11" s="65" t="e">
        <f aca="false">G9/G10</f>
        <v>#DIV/0!</v>
      </c>
      <c r="H11" s="65" t="n">
        <f aca="false">H9/H10</f>
        <v>0.972755714285714</v>
      </c>
      <c r="I11" s="39"/>
      <c r="J11" s="65" t="n">
        <f aca="false">J9/J10</f>
        <v>0.976602005231038</v>
      </c>
      <c r="K11" s="65" t="n">
        <f aca="false">K9/K10</f>
        <v>0.951852024922118</v>
      </c>
      <c r="L11" s="65" t="n">
        <f aca="false">L9/L10</f>
        <v>1.00806633663366</v>
      </c>
      <c r="M11" s="65"/>
      <c r="N11" s="65"/>
      <c r="O11" s="65"/>
      <c r="P11" s="65" t="n">
        <f aca="false">P9/P10</f>
        <v>1.00639133663366</v>
      </c>
      <c r="Q11" s="65" t="n">
        <f aca="false">Q9/Q10</f>
        <v>0.982101513067401</v>
      </c>
      <c r="R11" s="57"/>
      <c r="S11" s="57"/>
      <c r="T11" s="65" t="e">
        <f aca="false">T9/T10</f>
        <v>#DIV/0!</v>
      </c>
      <c r="U11" s="65" t="n">
        <f aca="false">U9/U10</f>
        <v>1</v>
      </c>
      <c r="V11" s="65" t="e">
        <f aca="false">V9/V10</f>
        <v>#DIV/0!</v>
      </c>
      <c r="W11" s="65"/>
      <c r="X11" s="65" t="n">
        <f aca="false">X9/X10</f>
        <v>1.17986936936937</v>
      </c>
      <c r="Y11" s="66" t="e">
        <f aca="false">Y9/Y10</f>
        <v>#DIV/0!</v>
      </c>
      <c r="Z11" s="65" t="n">
        <f aca="false">Z9/Z10</f>
        <v>0.986716715134657</v>
      </c>
      <c r="AA11" s="65" t="n">
        <f aca="false">AA9/AA10</f>
        <v>1.14278929188256</v>
      </c>
      <c r="AB11" s="57"/>
      <c r="AC11" s="36"/>
      <c r="AD11" s="38"/>
      <c r="AE11" s="43"/>
      <c r="AF11" s="44"/>
      <c r="AG11" s="36"/>
      <c r="AH11" s="59" t="s">
        <v>46</v>
      </c>
      <c r="AI11" s="67"/>
      <c r="AJ11" s="46"/>
      <c r="AK11" s="46"/>
      <c r="AL11" s="46"/>
      <c r="AM11" s="46"/>
      <c r="AN11" s="46" t="n">
        <v>55</v>
      </c>
      <c r="AO11" s="46"/>
      <c r="AP11" s="68"/>
      <c r="AR11" s="46"/>
      <c r="AS11" s="46"/>
      <c r="AT11" s="48"/>
      <c r="AU11" s="48"/>
      <c r="AV11" s="46"/>
      <c r="AW11" s="46"/>
      <c r="AX11" s="27"/>
      <c r="AY11" s="61"/>
      <c r="AZ11" s="29"/>
      <c r="BA11" s="30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5.75" hidden="false" customHeight="false" outlineLevel="0" collapsed="false">
      <c r="A12" s="46"/>
      <c r="B12" s="46"/>
      <c r="C12" s="69" t="s">
        <v>47</v>
      </c>
      <c r="D12" s="70"/>
      <c r="E12" s="70"/>
      <c r="F12" s="70"/>
      <c r="G12" s="70"/>
      <c r="H12" s="70"/>
      <c r="I12" s="71"/>
      <c r="J12" s="70"/>
      <c r="K12" s="70"/>
      <c r="L12" s="70"/>
      <c r="M12" s="70"/>
      <c r="N12" s="70"/>
      <c r="O12" s="70"/>
      <c r="P12" s="70"/>
      <c r="Q12" s="70"/>
      <c r="R12" s="72"/>
      <c r="S12" s="72"/>
      <c r="T12" s="70"/>
      <c r="U12" s="73"/>
      <c r="V12" s="73"/>
      <c r="W12" s="73"/>
      <c r="X12" s="70"/>
      <c r="Y12" s="74"/>
      <c r="Z12" s="70"/>
      <c r="AA12" s="70"/>
      <c r="AB12" s="72"/>
      <c r="AC12" s="46"/>
      <c r="AD12" s="70"/>
      <c r="AE12" s="75"/>
      <c r="AF12" s="76"/>
      <c r="AG12" s="73"/>
      <c r="AH12" s="46"/>
      <c r="AI12" s="77"/>
      <c r="AJ12" s="46"/>
      <c r="AK12" s="46"/>
      <c r="AL12" s="46"/>
      <c r="AM12" s="46"/>
      <c r="AN12" s="46"/>
      <c r="AO12" s="46"/>
      <c r="AP12" s="68"/>
      <c r="AR12" s="46"/>
      <c r="AS12" s="46"/>
      <c r="AT12" s="48"/>
      <c r="AU12" s="48"/>
      <c r="AV12" s="46"/>
      <c r="AW12" s="46"/>
      <c r="AX12" s="27"/>
      <c r="AY12" s="61"/>
      <c r="AZ12" s="29"/>
      <c r="BA12" s="30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5.75" hidden="false" customHeight="false" outlineLevel="0" collapsed="false">
      <c r="A13" s="35"/>
      <c r="B13" s="35"/>
      <c r="C13" s="37"/>
      <c r="D13" s="37"/>
      <c r="E13" s="37"/>
      <c r="F13" s="42" t="s">
        <v>48</v>
      </c>
      <c r="G13" s="42"/>
      <c r="H13" s="42" t="s">
        <v>28</v>
      </c>
      <c r="I13" s="78" t="s">
        <v>49</v>
      </c>
      <c r="J13" s="79" t="s">
        <v>50</v>
      </c>
      <c r="K13" s="79"/>
      <c r="L13" s="42" t="s">
        <v>28</v>
      </c>
      <c r="M13" s="50" t="s">
        <v>51</v>
      </c>
      <c r="N13" s="50"/>
      <c r="O13" s="42" t="s">
        <v>28</v>
      </c>
      <c r="P13" s="42" t="s">
        <v>28</v>
      </c>
      <c r="Q13" s="40" t="s">
        <v>19</v>
      </c>
      <c r="R13" s="78" t="s">
        <v>28</v>
      </c>
      <c r="S13" s="80"/>
      <c r="T13" s="42" t="s">
        <v>19</v>
      </c>
      <c r="U13" s="42" t="s">
        <v>21</v>
      </c>
      <c r="V13" s="42" t="s">
        <v>21</v>
      </c>
      <c r="W13" s="42" t="s">
        <v>22</v>
      </c>
      <c r="X13" s="42" t="s">
        <v>23</v>
      </c>
      <c r="Y13" s="42" t="s">
        <v>24</v>
      </c>
      <c r="Z13" s="40" t="s">
        <v>19</v>
      </c>
      <c r="AA13" s="40" t="s">
        <v>19</v>
      </c>
      <c r="AB13" s="78" t="s">
        <v>52</v>
      </c>
      <c r="AC13" s="40" t="s">
        <v>25</v>
      </c>
      <c r="AD13" s="54"/>
      <c r="AE13" s="81"/>
      <c r="AF13" s="44"/>
      <c r="AG13" s="37"/>
      <c r="AH13" s="46"/>
      <c r="AI13" s="50" t="s">
        <v>46</v>
      </c>
      <c r="AJ13" s="35"/>
      <c r="AK13" s="35"/>
      <c r="AL13" s="35" t="s">
        <v>53</v>
      </c>
      <c r="AM13" s="46"/>
      <c r="AN13" s="35"/>
      <c r="AO13" s="35"/>
      <c r="AP13" s="47"/>
      <c r="AR13" s="46"/>
      <c r="AS13" s="46"/>
      <c r="AT13" s="48"/>
      <c r="AU13" s="48"/>
      <c r="AV13" s="46"/>
      <c r="AW13" s="46"/>
      <c r="AX13" s="27"/>
      <c r="AY13" s="61"/>
      <c r="AZ13" s="29"/>
      <c r="BA13" s="30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6.5" hidden="false" customHeight="false" outlineLevel="0" collapsed="false">
      <c r="A14" s="35" t="s">
        <v>54</v>
      </c>
      <c r="B14" s="35"/>
      <c r="C14" s="37"/>
      <c r="D14" s="37"/>
      <c r="E14" s="37"/>
      <c r="F14" s="40" t="s">
        <v>55</v>
      </c>
      <c r="G14" s="42" t="s">
        <v>56</v>
      </c>
      <c r="H14" s="42" t="s">
        <v>48</v>
      </c>
      <c r="I14" s="82" t="s">
        <v>57</v>
      </c>
      <c r="J14" s="40" t="s">
        <v>55</v>
      </c>
      <c r="K14" s="42" t="s">
        <v>56</v>
      </c>
      <c r="L14" s="42" t="s">
        <v>58</v>
      </c>
      <c r="M14" s="40" t="s">
        <v>55</v>
      </c>
      <c r="N14" s="42" t="s">
        <v>56</v>
      </c>
      <c r="O14" s="42" t="s">
        <v>59</v>
      </c>
      <c r="P14" s="42" t="s">
        <v>60</v>
      </c>
      <c r="Q14" s="40" t="s">
        <v>30</v>
      </c>
      <c r="R14" s="82" t="s">
        <v>57</v>
      </c>
      <c r="S14" s="80" t="s">
        <v>61</v>
      </c>
      <c r="T14" s="40" t="s">
        <v>20</v>
      </c>
      <c r="U14" s="50" t="s">
        <v>31</v>
      </c>
      <c r="V14" s="50" t="s">
        <v>32</v>
      </c>
      <c r="W14" s="50" t="s">
        <v>33</v>
      </c>
      <c r="X14" s="40" t="s">
        <v>34</v>
      </c>
      <c r="Y14" s="40" t="s">
        <v>35</v>
      </c>
      <c r="Z14" s="40" t="s">
        <v>36</v>
      </c>
      <c r="AA14" s="40" t="s">
        <v>37</v>
      </c>
      <c r="AB14" s="82" t="s">
        <v>57</v>
      </c>
      <c r="AC14" s="50" t="s">
        <v>39</v>
      </c>
      <c r="AD14" s="50"/>
      <c r="AE14" s="81"/>
      <c r="AF14" s="44"/>
      <c r="AG14" s="37"/>
      <c r="AH14" s="46"/>
      <c r="AI14" s="50" t="s">
        <v>62</v>
      </c>
      <c r="AJ14" s="35"/>
      <c r="AK14" s="35"/>
      <c r="AL14" s="35" t="s">
        <v>63</v>
      </c>
      <c r="AM14" s="46"/>
      <c r="AN14" s="35"/>
      <c r="AO14" s="83" t="s">
        <v>64</v>
      </c>
      <c r="AP14" s="7" t="s">
        <v>65</v>
      </c>
      <c r="AQ14" s="68"/>
      <c r="AR14" s="46"/>
      <c r="AS14" s="46"/>
      <c r="AT14" s="48"/>
      <c r="AU14" s="48"/>
      <c r="AV14" s="46"/>
      <c r="AW14" s="46"/>
      <c r="AX14" s="27"/>
      <c r="AY14" s="61"/>
      <c r="AZ14" s="29"/>
      <c r="BA14" s="30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6.5" hidden="false" customHeight="false" outlineLevel="0" collapsed="false">
      <c r="A15" s="35" t="s">
        <v>66</v>
      </c>
      <c r="B15" s="35"/>
      <c r="C15" s="54" t="s">
        <v>67</v>
      </c>
      <c r="D15" s="55"/>
      <c r="E15" s="55"/>
      <c r="F15" s="84" t="n">
        <f aca="false">(F53/$B$1)*1000</f>
        <v>350</v>
      </c>
      <c r="G15" s="84" t="n">
        <f aca="false">(G53/$B$1)*1000</f>
        <v>0</v>
      </c>
      <c r="H15" s="85" t="n">
        <f aca="false">(H53/$B$1)*1000</f>
        <v>350</v>
      </c>
      <c r="I15" s="82" t="s">
        <v>68</v>
      </c>
      <c r="J15" s="84" t="n">
        <f aca="false">(J53/$B$1)*1000</f>
        <v>305.866666666667</v>
      </c>
      <c r="K15" s="84" t="n">
        <f aca="false">(K53/$B$1)*1000</f>
        <v>-171.2</v>
      </c>
      <c r="L15" s="84" t="n">
        <f aca="false">(L53/$B$1)*1000</f>
        <v>134.666666666667</v>
      </c>
      <c r="M15" s="84" t="n">
        <f aca="false">(M53/$B$1)*1000</f>
        <v>0</v>
      </c>
      <c r="N15" s="84" t="n">
        <f aca="false">(N53/$B$1)*1000</f>
        <v>0</v>
      </c>
      <c r="O15" s="84" t="n">
        <f aca="false">(O53/$B$1)*1000</f>
        <v>0</v>
      </c>
      <c r="P15" s="85" t="n">
        <f aca="false">(P53/$B$1)*1000</f>
        <v>134.666666666667</v>
      </c>
      <c r="Q15" s="84" t="n">
        <f aca="false">(Q53/$B$1)*1000</f>
        <v>484.666666666667</v>
      </c>
      <c r="R15" s="82" t="s">
        <v>68</v>
      </c>
      <c r="S15" s="80" t="s">
        <v>69</v>
      </c>
      <c r="T15" s="84" t="n">
        <f aca="false">(T53/$B$1)*1000</f>
        <v>0</v>
      </c>
      <c r="U15" s="85" t="n">
        <f aca="false">(U53/$B$1)*1000</f>
        <v>50</v>
      </c>
      <c r="V15" s="85" t="n">
        <f aca="false">(V53/$B$1)*1000</f>
        <v>0</v>
      </c>
      <c r="W15" s="85" t="n">
        <f aca="false">(W53/$B$1)*1000</f>
        <v>0</v>
      </c>
      <c r="X15" s="58" t="n">
        <f aca="false">(X53/$B$1)*1000</f>
        <v>-7.4</v>
      </c>
      <c r="Y15" s="86" t="n">
        <f aca="false">(Y53/$B$1)*1000</f>
        <v>0</v>
      </c>
      <c r="Z15" s="87" t="n">
        <f aca="false">(Z53/$B$1)*1000</f>
        <v>527.266666666667</v>
      </c>
      <c r="AA15" s="87" t="n">
        <f aca="false">(AA53/$B$1)*1000</f>
        <v>463.2</v>
      </c>
      <c r="AB15" s="82" t="s">
        <v>68</v>
      </c>
      <c r="AC15" s="88"/>
      <c r="AD15" s="85"/>
      <c r="AE15" s="43"/>
      <c r="AF15" s="44"/>
      <c r="AG15" s="37"/>
      <c r="AH15" s="46"/>
      <c r="AI15" s="59" t="s">
        <v>44</v>
      </c>
      <c r="AJ15" s="35"/>
      <c r="AK15" s="35"/>
      <c r="AL15" s="35"/>
      <c r="AM15" s="46"/>
      <c r="AN15" s="35"/>
      <c r="AO15" s="47" t="s">
        <v>70</v>
      </c>
      <c r="AP15" s="47"/>
      <c r="AQ15" s="47"/>
      <c r="AR15" s="47"/>
      <c r="AS15" s="46"/>
      <c r="AT15" s="48"/>
      <c r="AU15" s="48"/>
      <c r="AV15" s="46"/>
      <c r="AW15" s="46"/>
      <c r="AX15" s="27"/>
      <c r="AY15" s="61"/>
      <c r="AZ15" s="29"/>
      <c r="BA15" s="30"/>
      <c r="BB15" s="46"/>
      <c r="BC15" s="89" t="s">
        <v>71</v>
      </c>
      <c r="BD15" s="89"/>
      <c r="BE15" s="89"/>
      <c r="BF15" s="89"/>
      <c r="BG15" s="89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7.25" hidden="false" customHeight="false" outlineLevel="0" collapsed="false">
      <c r="A16" s="1" t="n">
        <v>100426</v>
      </c>
      <c r="B16" s="11"/>
      <c r="C16" s="90" t="s">
        <v>72</v>
      </c>
      <c r="D16" s="90"/>
      <c r="E16" s="90" t="s">
        <v>48</v>
      </c>
      <c r="F16" s="84" t="n">
        <f aca="false">F49/$B2</f>
        <v>342.641433333333</v>
      </c>
      <c r="G16" s="84" t="n">
        <f aca="false">G49/$B2</f>
        <v>-2.17693333333333</v>
      </c>
      <c r="H16" s="85" t="n">
        <f aca="false">H49/$B2</f>
        <v>340.4645</v>
      </c>
      <c r="I16" s="91" t="s">
        <v>73</v>
      </c>
      <c r="J16" s="84" t="n">
        <f aca="false">J49/$B2</f>
        <v>298.71</v>
      </c>
      <c r="K16" s="84" t="n">
        <f aca="false">K49/$B2</f>
        <v>-162.957066666667</v>
      </c>
      <c r="L16" s="84" t="n">
        <f aca="false">L49/$B2</f>
        <v>135.752933333333</v>
      </c>
      <c r="M16" s="84" t="n">
        <f aca="false">M49/$B2</f>
        <v>44.4067666666667</v>
      </c>
      <c r="N16" s="84" t="n">
        <f aca="false">N49/$B2</f>
        <v>-44.6323333333333</v>
      </c>
      <c r="O16" s="84" t="n">
        <f aca="false">O49/$B2</f>
        <v>-0.225566666666666</v>
      </c>
      <c r="P16" s="85" t="n">
        <f aca="false">P49/$B2</f>
        <v>135.527366666667</v>
      </c>
      <c r="Q16" s="84" t="n">
        <f aca="false">Q49/$B2</f>
        <v>475.991866666667</v>
      </c>
      <c r="R16" s="91" t="s">
        <v>73</v>
      </c>
      <c r="S16" s="80" t="s">
        <v>74</v>
      </c>
      <c r="T16" s="84" t="n">
        <f aca="false">T49/$B2</f>
        <v>3.002</v>
      </c>
      <c r="U16" s="85" t="n">
        <f aca="false">U49/$B2</f>
        <v>50</v>
      </c>
      <c r="V16" s="85" t="n">
        <f aca="false">V49/$B2</f>
        <v>0</v>
      </c>
      <c r="W16" s="85" t="n">
        <f aca="false">W49/$B2</f>
        <v>0</v>
      </c>
      <c r="X16" s="58" t="n">
        <f aca="false">X49/$B2</f>
        <v>-8.73103333333333</v>
      </c>
      <c r="Y16" s="92" t="n">
        <f aca="false">Y49/$B2</f>
        <v>0</v>
      </c>
      <c r="Z16" s="87" t="n">
        <f aca="false">Z49/B2</f>
        <v>520.262833333333</v>
      </c>
      <c r="AA16" s="87" t="n">
        <f aca="false">AA49/B2</f>
        <v>529.34</v>
      </c>
      <c r="AB16" s="91" t="s">
        <v>73</v>
      </c>
      <c r="AC16" s="50"/>
      <c r="AD16" s="85"/>
      <c r="AE16" s="43"/>
      <c r="AF16" s="44"/>
      <c r="AG16" s="37"/>
      <c r="AI16" s="90"/>
      <c r="AN16" s="93"/>
      <c r="AO16" s="14" t="s">
        <v>75</v>
      </c>
      <c r="AQ16" s="14" t="s">
        <v>76</v>
      </c>
      <c r="AT16" s="8" t="s">
        <v>77</v>
      </c>
      <c r="AU16" s="8" t="s">
        <v>78</v>
      </c>
      <c r="AV16" s="1" t="s">
        <v>79</v>
      </c>
      <c r="AW16" s="1" t="s">
        <v>80</v>
      </c>
      <c r="AX16" s="8" t="s">
        <v>80</v>
      </c>
      <c r="AY16" s="61"/>
      <c r="AZ16" s="29"/>
      <c r="BA16" s="30"/>
      <c r="BC16" s="94" t="s">
        <v>81</v>
      </c>
      <c r="BD16" s="94" t="s">
        <v>82</v>
      </c>
      <c r="BE16" s="94" t="s">
        <v>83</v>
      </c>
      <c r="BF16" s="94" t="s">
        <v>84</v>
      </c>
      <c r="BG16" s="94" t="s">
        <v>85</v>
      </c>
    </row>
    <row r="17" customFormat="false" ht="16.5" hidden="false" customHeight="false" outlineLevel="0" collapsed="false">
      <c r="A17" s="95" t="s">
        <v>86</v>
      </c>
      <c r="B17" s="11"/>
      <c r="C17" s="96"/>
      <c r="D17" s="97" t="s">
        <v>87</v>
      </c>
      <c r="E17" s="97" t="s">
        <v>88</v>
      </c>
      <c r="F17" s="98"/>
      <c r="G17" s="98"/>
      <c r="H17" s="11"/>
      <c r="J17" s="98"/>
      <c r="K17" s="98"/>
      <c r="L17" s="98"/>
      <c r="M17" s="98"/>
      <c r="N17" s="98"/>
      <c r="O17" s="98"/>
      <c r="P17" s="11"/>
      <c r="Q17" s="98"/>
      <c r="R17" s="13"/>
      <c r="S17" s="13"/>
      <c r="T17" s="98"/>
      <c r="X17" s="99"/>
      <c r="Y17" s="100"/>
      <c r="Z17" s="98"/>
      <c r="AA17" s="11"/>
      <c r="AB17" s="2"/>
      <c r="AC17" s="11"/>
      <c r="AD17" s="11"/>
      <c r="AE17" s="101" t="s">
        <v>89</v>
      </c>
      <c r="AF17" s="102" t="s">
        <v>90</v>
      </c>
      <c r="AG17" s="103"/>
      <c r="AI17" s="104"/>
      <c r="AJ17" s="1" t="s">
        <v>91</v>
      </c>
      <c r="AN17" s="98" t="e">
        <f aca="false">AP17+AR17</f>
        <v>#VALUE!</v>
      </c>
      <c r="AO17" s="105" t="n">
        <v>3282</v>
      </c>
      <c r="AP17" s="106" t="s">
        <v>92</v>
      </c>
      <c r="AQ17" s="107" t="n">
        <v>2701.6</v>
      </c>
      <c r="AR17" s="108"/>
      <c r="AS17" s="109"/>
      <c r="AX17" s="27"/>
      <c r="AY17" s="61"/>
      <c r="AZ17" s="29"/>
      <c r="BA17" s="30"/>
    </row>
    <row r="18" customFormat="false" ht="15.75" hidden="false" customHeight="false" outlineLevel="0" collapsed="false">
      <c r="A18" s="110" t="n">
        <v>104050</v>
      </c>
      <c r="B18" s="11"/>
      <c r="C18" s="96" t="n">
        <v>37135</v>
      </c>
      <c r="D18" s="111" t="n">
        <v>65</v>
      </c>
      <c r="E18" s="112" t="n">
        <v>492</v>
      </c>
      <c r="F18" s="15" t="n">
        <v>417.501</v>
      </c>
      <c r="G18" s="15" t="n">
        <v>-2.1</v>
      </c>
      <c r="H18" s="15" t="n">
        <f aca="false">F18+G18</f>
        <v>415.401</v>
      </c>
      <c r="I18" s="113"/>
      <c r="J18" s="15" t="n">
        <v>291.36</v>
      </c>
      <c r="K18" s="15" t="n">
        <v>-135.123</v>
      </c>
      <c r="L18" s="15" t="n">
        <f aca="false">J18+K18</f>
        <v>156.237</v>
      </c>
      <c r="M18" s="15" t="n">
        <f aca="false">'Page 2'!AN6</f>
        <v>69.328</v>
      </c>
      <c r="N18" s="15" t="n">
        <f aca="false">'Page 2'!AO6</f>
        <v>-41.297</v>
      </c>
      <c r="O18" s="15" t="n">
        <f aca="false">M18+N18</f>
        <v>28.031</v>
      </c>
      <c r="P18" s="15" t="n">
        <f aca="false">L18+O18</f>
        <v>184.268</v>
      </c>
      <c r="Q18" s="15" t="n">
        <f aca="false">H18+P18</f>
        <v>599.669</v>
      </c>
      <c r="R18" s="113"/>
      <c r="S18" s="114" t="n">
        <f aca="false">ABS(F18)+ABS(G18)+ABS(J18)+ABS(K18)+ABS(M18)+ABS(N18)</f>
        <v>956.709</v>
      </c>
      <c r="T18" s="115" t="n">
        <v>0</v>
      </c>
      <c r="U18" s="116" t="n">
        <v>50</v>
      </c>
      <c r="V18" s="116"/>
      <c r="W18" s="116"/>
      <c r="X18" s="116" t="n">
        <v>-7.282</v>
      </c>
      <c r="Y18" s="117"/>
      <c r="Z18" s="15" t="n">
        <f aca="false">Q18+T18+U18+V18+W18+X18+Y18</f>
        <v>642.387</v>
      </c>
      <c r="AA18" s="15" t="n">
        <f aca="false">SUM(AJ18:AK18)</f>
        <v>664</v>
      </c>
      <c r="AB18" s="113"/>
      <c r="AC18" s="15" t="n">
        <f aca="false">AA18-Z18</f>
        <v>21.6130000000001</v>
      </c>
      <c r="AD18" s="118"/>
      <c r="AE18" s="119" t="n">
        <v>2.0187</v>
      </c>
      <c r="AF18" s="119" t="n">
        <v>2.0187</v>
      </c>
      <c r="AG18" s="120" t="n">
        <f aca="false">AF18-AE18</f>
        <v>0</v>
      </c>
      <c r="AH18" s="121" t="n">
        <f aca="false">(AA18+AI18)-Z18</f>
        <v>146.413</v>
      </c>
      <c r="AI18" s="121" t="n">
        <f aca="false">AN18</f>
        <v>124.8</v>
      </c>
      <c r="AJ18" s="122" t="n">
        <v>664</v>
      </c>
      <c r="AK18" s="123"/>
      <c r="AL18" s="122" t="n">
        <f aca="false">-1*(AC18+AI18)</f>
        <v>-146.413</v>
      </c>
      <c r="AN18" s="98" t="n">
        <f aca="false">AP18+AR18</f>
        <v>124.8</v>
      </c>
      <c r="AO18" s="124" t="n">
        <v>3368.1</v>
      </c>
      <c r="AP18" s="125" t="n">
        <f aca="false">AO18-AO17</f>
        <v>86.0999999999999</v>
      </c>
      <c r="AQ18" s="126" t="n">
        <v>2740.3</v>
      </c>
      <c r="AR18" s="125" t="n">
        <f aca="false">AQ18-AQ17</f>
        <v>38.7000000000003</v>
      </c>
      <c r="AS18" s="8"/>
      <c r="AT18" s="24"/>
      <c r="AU18" s="24"/>
      <c r="AY18" s="61" t="n">
        <f aca="false">SUM(AV18:AX18)</f>
        <v>0</v>
      </c>
      <c r="AZ18" s="29" t="n">
        <f aca="false">AW18+AX18</f>
        <v>0</v>
      </c>
      <c r="BA18" s="30"/>
      <c r="BB18" s="96" t="n">
        <v>37135</v>
      </c>
      <c r="BC18" s="127" t="s">
        <v>93</v>
      </c>
      <c r="BD18" s="128" t="s">
        <v>94</v>
      </c>
      <c r="BE18" s="128" t="s">
        <v>94</v>
      </c>
      <c r="BF18" s="128" t="s">
        <v>94</v>
      </c>
      <c r="BG18" s="128" t="s">
        <v>94</v>
      </c>
    </row>
    <row r="19" customFormat="false" ht="15.75" hidden="false" customHeight="false" outlineLevel="0" collapsed="false">
      <c r="A19" s="11"/>
      <c r="C19" s="96" t="n">
        <v>37136</v>
      </c>
      <c r="D19" s="111" t="n">
        <v>73</v>
      </c>
      <c r="E19" s="112"/>
      <c r="F19" s="15" t="n">
        <v>428.978</v>
      </c>
      <c r="G19" s="15" t="n">
        <v>-7.727</v>
      </c>
      <c r="H19" s="15" t="n">
        <f aca="false">F19+G19</f>
        <v>421.251</v>
      </c>
      <c r="I19" s="129"/>
      <c r="J19" s="15" t="n">
        <v>281.36</v>
      </c>
      <c r="K19" s="15" t="n">
        <v>-131.897</v>
      </c>
      <c r="L19" s="15" t="n">
        <f aca="false">J19+K19</f>
        <v>149.463</v>
      </c>
      <c r="M19" s="15" t="n">
        <f aca="false">'Page 2'!AN7</f>
        <v>55.634</v>
      </c>
      <c r="N19" s="15" t="n">
        <f aca="false">'Page 2'!AO7</f>
        <v>-44.507</v>
      </c>
      <c r="O19" s="15" t="n">
        <f aca="false">M19+N19</f>
        <v>11.127</v>
      </c>
      <c r="P19" s="15" t="n">
        <f aca="false">L19+O19</f>
        <v>160.59</v>
      </c>
      <c r="Q19" s="15" t="n">
        <f aca="false">H19+P19</f>
        <v>581.841</v>
      </c>
      <c r="R19" s="129"/>
      <c r="S19" s="114" t="n">
        <f aca="false">ABS(F19)+ABS(G19)+ABS(J19)+ABS(K19)+ABS(M19)+ABS(N19)</f>
        <v>950.103</v>
      </c>
      <c r="T19" s="115" t="n">
        <v>-59.97</v>
      </c>
      <c r="U19" s="116" t="n">
        <v>50</v>
      </c>
      <c r="V19" s="116"/>
      <c r="W19" s="116"/>
      <c r="X19" s="116" t="n">
        <v>-7.282</v>
      </c>
      <c r="Y19" s="117"/>
      <c r="Z19" s="15" t="n">
        <f aca="false">Q19+T19+U19+V19+W19+X19+Y19</f>
        <v>564.589</v>
      </c>
      <c r="AA19" s="15" t="n">
        <f aca="false">SUM(AJ19:AK19)</f>
        <v>618.4</v>
      </c>
      <c r="AB19" s="129"/>
      <c r="AC19" s="15" t="n">
        <f aca="false">AA19-Z19</f>
        <v>53.8109999999999</v>
      </c>
      <c r="AD19" s="130"/>
      <c r="AE19" s="119" t="n">
        <v>2.0187</v>
      </c>
      <c r="AF19" s="119" t="n">
        <v>2.0187</v>
      </c>
      <c r="AG19" s="120" t="n">
        <f aca="false">AF19-AE19</f>
        <v>0</v>
      </c>
      <c r="AH19" s="121" t="n">
        <f aca="false">(AA19+AI19)-Z19</f>
        <v>49.9109999999998</v>
      </c>
      <c r="AI19" s="121" t="n">
        <f aca="false">AN19</f>
        <v>-3.90000000000009</v>
      </c>
      <c r="AJ19" s="123" t="n">
        <v>618.4</v>
      </c>
      <c r="AK19" s="123"/>
      <c r="AL19" s="122" t="n">
        <f aca="false">-1*(AC19+AI19)</f>
        <v>-49.9109999999998</v>
      </c>
      <c r="AN19" s="98" t="n">
        <f aca="false">AP19+AR19</f>
        <v>-3.90000000000009</v>
      </c>
      <c r="AO19" s="124" t="n">
        <v>3359.6</v>
      </c>
      <c r="AP19" s="125" t="n">
        <f aca="false">AO19-AO18</f>
        <v>-8.5</v>
      </c>
      <c r="AQ19" s="126" t="n">
        <v>2744.9</v>
      </c>
      <c r="AR19" s="125" t="n">
        <f aca="false">AQ19-AQ18</f>
        <v>4.59999999999991</v>
      </c>
      <c r="AS19" s="8"/>
      <c r="AY19" s="61" t="n">
        <f aca="false">SUM(AV19:AX19)</f>
        <v>0</v>
      </c>
      <c r="AZ19" s="29" t="n">
        <f aca="false">AW19+AX19</f>
        <v>0</v>
      </c>
      <c r="BA19" s="0"/>
      <c r="BB19" s="96" t="n">
        <v>37136</v>
      </c>
      <c r="BC19" s="128" t="s">
        <v>94</v>
      </c>
      <c r="BD19" s="128" t="s">
        <v>94</v>
      </c>
      <c r="BE19" s="128" t="s">
        <v>94</v>
      </c>
      <c r="BF19" s="128" t="s">
        <v>94</v>
      </c>
      <c r="BG19" s="128" t="s">
        <v>94</v>
      </c>
    </row>
    <row r="20" customFormat="false" ht="15.75" hidden="false" customHeight="false" outlineLevel="0" collapsed="false">
      <c r="A20" s="131"/>
      <c r="C20" s="96" t="n">
        <v>37137</v>
      </c>
      <c r="D20" s="111" t="n">
        <v>69</v>
      </c>
      <c r="E20" s="112"/>
      <c r="F20" s="15" t="n">
        <v>426.245</v>
      </c>
      <c r="G20" s="15" t="n">
        <v>-10.853</v>
      </c>
      <c r="H20" s="15" t="n">
        <f aca="false">F20+G20</f>
        <v>415.392</v>
      </c>
      <c r="I20" s="113"/>
      <c r="J20" s="15" t="n">
        <v>291.36</v>
      </c>
      <c r="K20" s="15" t="n">
        <v>-135.078</v>
      </c>
      <c r="L20" s="15" t="n">
        <f aca="false">J20+K20</f>
        <v>156.282</v>
      </c>
      <c r="M20" s="15" t="n">
        <f aca="false">'Page 2'!AN8</f>
        <v>34.303</v>
      </c>
      <c r="N20" s="15" t="n">
        <f aca="false">'Page 2'!AO8</f>
        <v>-32.683</v>
      </c>
      <c r="O20" s="15" t="n">
        <f aca="false">M20+N20</f>
        <v>1.62</v>
      </c>
      <c r="P20" s="15" t="n">
        <f aca="false">L20+O20</f>
        <v>157.902</v>
      </c>
      <c r="Q20" s="15" t="n">
        <f aca="false">H20+P20</f>
        <v>573.294</v>
      </c>
      <c r="R20" s="113"/>
      <c r="S20" s="114" t="n">
        <f aca="false">ABS(F20)+ABS(G20)+ABS(J20)+ABS(K20)+ABS(M20)+ABS(N20)</f>
        <v>930.522</v>
      </c>
      <c r="T20" s="115" t="n">
        <v>-59.97</v>
      </c>
      <c r="U20" s="116" t="n">
        <v>50</v>
      </c>
      <c r="V20" s="116"/>
      <c r="W20" s="116"/>
      <c r="X20" s="116" t="n">
        <v>-7.282</v>
      </c>
      <c r="Y20" s="117"/>
      <c r="Z20" s="15" t="n">
        <f aca="false">Q20+T20+U20+V20+W20+X20+Y20</f>
        <v>556.042</v>
      </c>
      <c r="AA20" s="15" t="n">
        <f aca="false">SUM(AJ20:AK20)</f>
        <v>611.7</v>
      </c>
      <c r="AB20" s="113"/>
      <c r="AC20" s="15" t="n">
        <f aca="false">AA20-Z20</f>
        <v>55.6580000000001</v>
      </c>
      <c r="AD20" s="118"/>
      <c r="AE20" s="119" t="n">
        <v>2.0187</v>
      </c>
      <c r="AF20" s="119" t="n">
        <v>2.0187</v>
      </c>
      <c r="AG20" s="120" t="n">
        <f aca="false">AF20-AE20</f>
        <v>0</v>
      </c>
      <c r="AH20" s="121" t="n">
        <f aca="false">(AA20+AI20)-Z20</f>
        <v>-45.7419999999995</v>
      </c>
      <c r="AI20" s="121" t="n">
        <f aca="false">AN20</f>
        <v>-101.4</v>
      </c>
      <c r="AJ20" s="122" t="n">
        <v>611.7</v>
      </c>
      <c r="AK20" s="122"/>
      <c r="AL20" s="122" t="n">
        <f aca="false">-1*(AC20+AI20)</f>
        <v>45.7419999999995</v>
      </c>
      <c r="AN20" s="98" t="n">
        <f aca="false">AP20+AR20</f>
        <v>-101.4</v>
      </c>
      <c r="AO20" s="132" t="n">
        <v>3280.3</v>
      </c>
      <c r="AP20" s="125" t="n">
        <f aca="false">AO20-AO19</f>
        <v>-79.2999999999997</v>
      </c>
      <c r="AQ20" s="126" t="n">
        <v>2722.8</v>
      </c>
      <c r="AR20" s="125" t="n">
        <f aca="false">AQ20-AQ19</f>
        <v>-22.0999999999999</v>
      </c>
      <c r="AS20" s="133"/>
      <c r="AT20" s="134"/>
      <c r="AU20" s="134"/>
      <c r="AV20" s="135"/>
      <c r="AW20" s="135"/>
      <c r="AX20" s="134"/>
      <c r="AY20" s="136" t="n">
        <f aca="false">SUM(AV20:AX20)</f>
        <v>0</v>
      </c>
      <c r="AZ20" s="137" t="n">
        <f aca="false">AW20+AX20</f>
        <v>0</v>
      </c>
      <c r="BA20" s="30"/>
      <c r="BB20" s="96" t="n">
        <v>37137</v>
      </c>
      <c r="BC20" s="128" t="s">
        <v>94</v>
      </c>
      <c r="BD20" s="128" t="s">
        <v>94</v>
      </c>
      <c r="BE20" s="128" t="s">
        <v>94</v>
      </c>
      <c r="BF20" s="128" t="s">
        <v>94</v>
      </c>
      <c r="BG20" s="128" t="s">
        <v>94</v>
      </c>
    </row>
    <row r="21" customFormat="false" ht="15.75" hidden="false" customHeight="false" outlineLevel="0" collapsed="false">
      <c r="A21" s="138"/>
      <c r="C21" s="96" t="n">
        <v>37138</v>
      </c>
      <c r="D21" s="111" t="n">
        <v>69</v>
      </c>
      <c r="E21" s="139"/>
      <c r="F21" s="24" t="n">
        <v>359.43</v>
      </c>
      <c r="G21" s="24" t="n">
        <v>-12.731</v>
      </c>
      <c r="H21" s="24" t="n">
        <f aca="false">F21+G21</f>
        <v>346.699</v>
      </c>
      <c r="I21" s="140"/>
      <c r="J21" s="24" t="n">
        <v>291.792</v>
      </c>
      <c r="K21" s="24" t="n">
        <v>-142.65</v>
      </c>
      <c r="L21" s="24" t="n">
        <f aca="false">J21+K21</f>
        <v>149.142</v>
      </c>
      <c r="M21" s="24" t="n">
        <f aca="false">'Page 2'!AN9</f>
        <v>37.392</v>
      </c>
      <c r="N21" s="24" t="n">
        <f aca="false">'Page 2'!AO9</f>
        <v>-72.02</v>
      </c>
      <c r="O21" s="24" t="n">
        <f aca="false">M21+N21</f>
        <v>-34.628</v>
      </c>
      <c r="P21" s="24" t="n">
        <f aca="false">L21+O21</f>
        <v>114.514</v>
      </c>
      <c r="Q21" s="24" t="n">
        <f aca="false">H21+P21</f>
        <v>461.213</v>
      </c>
      <c r="R21" s="140"/>
      <c r="S21" s="141" t="n">
        <f aca="false">ABS(F21)+ABS(G21)+ABS(J21)+ABS(K21)+ABS(M21)+ABS(N21)</f>
        <v>916.015</v>
      </c>
      <c r="T21" s="142" t="n">
        <v>0</v>
      </c>
      <c r="U21" s="143" t="n">
        <v>50</v>
      </c>
      <c r="V21" s="143"/>
      <c r="W21" s="143"/>
      <c r="X21" s="143" t="n">
        <v>-7.282</v>
      </c>
      <c r="Y21" s="144"/>
      <c r="Z21" s="24" t="n">
        <f aca="false">Q21+T21+U21+V21+W21+X21+Y21</f>
        <v>503.931</v>
      </c>
      <c r="AA21" s="24" t="n">
        <f aca="false">SUM(AJ21:AK21)</f>
        <v>489.4</v>
      </c>
      <c r="AB21" s="140"/>
      <c r="AC21" s="24" t="n">
        <f aca="false">AA21-Z21</f>
        <v>-14.531</v>
      </c>
      <c r="AD21" s="145"/>
      <c r="AE21" s="146" t="n">
        <v>2.0187</v>
      </c>
      <c r="AF21" s="146" t="n">
        <v>2.0187</v>
      </c>
      <c r="AG21" s="120" t="n">
        <f aca="false">AF21-AE21</f>
        <v>0</v>
      </c>
      <c r="AH21" s="122" t="n">
        <f aca="false">(AA21+AI21)-Z21</f>
        <v>-66.6310000000004</v>
      </c>
      <c r="AI21" s="122" t="n">
        <f aca="false">AN21</f>
        <v>-52.1000000000004</v>
      </c>
      <c r="AJ21" s="122" t="n">
        <v>489.4</v>
      </c>
      <c r="AK21" s="122"/>
      <c r="AL21" s="122" t="n">
        <f aca="false">-1*(AC21+AI21)</f>
        <v>66.6310000000004</v>
      </c>
      <c r="AM21" s="147"/>
      <c r="AN21" s="98" t="n">
        <f aca="false">AP21+AR21</f>
        <v>-52.1000000000004</v>
      </c>
      <c r="AO21" s="132" t="n">
        <v>3240.8</v>
      </c>
      <c r="AP21" s="125" t="n">
        <f aca="false">AO21-AO20</f>
        <v>-39.5</v>
      </c>
      <c r="AQ21" s="126" t="n">
        <v>2710.2</v>
      </c>
      <c r="AR21" s="125" t="n">
        <f aca="false">AQ21-AQ20</f>
        <v>-12.6000000000004</v>
      </c>
      <c r="AS21" s="133"/>
      <c r="AT21" s="23"/>
      <c r="AU21" s="23"/>
      <c r="AV21" s="135"/>
      <c r="AW21" s="135"/>
      <c r="AX21" s="134"/>
      <c r="AY21" s="148" t="n">
        <f aca="false">SUM(AV21:AX21)</f>
        <v>0</v>
      </c>
      <c r="AZ21" s="149" t="n">
        <f aca="false">AW21+AX21</f>
        <v>0</v>
      </c>
      <c r="BA21" s="147"/>
      <c r="BB21" s="96" t="n">
        <v>37138</v>
      </c>
      <c r="BC21" s="128" t="s">
        <v>94</v>
      </c>
      <c r="BD21" s="128" t="s">
        <v>94</v>
      </c>
      <c r="BE21" s="128" t="s">
        <v>94</v>
      </c>
      <c r="BF21" s="128" t="s">
        <v>94</v>
      </c>
      <c r="BG21" s="128" t="s">
        <v>94</v>
      </c>
    </row>
    <row r="22" customFormat="false" ht="15.75" hidden="false" customHeight="false" outlineLevel="0" collapsed="false">
      <c r="A22" s="150"/>
      <c r="C22" s="96" t="n">
        <v>37139</v>
      </c>
      <c r="D22" s="111" t="n">
        <v>73</v>
      </c>
      <c r="E22" s="112"/>
      <c r="F22" s="24" t="n">
        <v>360.973</v>
      </c>
      <c r="G22" s="24" t="n">
        <v>-0.17</v>
      </c>
      <c r="H22" s="24" t="n">
        <f aca="false">F22+G22</f>
        <v>360.803</v>
      </c>
      <c r="I22" s="151"/>
      <c r="J22" s="24" t="n">
        <v>272.125</v>
      </c>
      <c r="K22" s="24" t="n">
        <v>-179.995</v>
      </c>
      <c r="L22" s="24" t="n">
        <f aca="false">J22+K22</f>
        <v>92.13</v>
      </c>
      <c r="M22" s="24" t="n">
        <f aca="false">'Page 2'!AN10</f>
        <v>90.651</v>
      </c>
      <c r="N22" s="24" t="n">
        <f aca="false">'Page 2'!AO10</f>
        <v>-82.224</v>
      </c>
      <c r="O22" s="24" t="n">
        <f aca="false">M22+N22</f>
        <v>8.42699999999999</v>
      </c>
      <c r="P22" s="24" t="n">
        <f aca="false">L22+O22</f>
        <v>100.557</v>
      </c>
      <c r="Q22" s="24" t="n">
        <f aca="false">H22+P22</f>
        <v>461.36</v>
      </c>
      <c r="R22" s="151"/>
      <c r="S22" s="141" t="n">
        <f aca="false">ABS(F22)+ABS(G22)+ABS(J22)+ABS(K22)+ABS(M22)+ABS(N22)</f>
        <v>986.138</v>
      </c>
      <c r="T22" s="142" t="n">
        <v>60</v>
      </c>
      <c r="U22" s="143" t="n">
        <v>50</v>
      </c>
      <c r="V22" s="143"/>
      <c r="W22" s="143"/>
      <c r="X22" s="143" t="n">
        <v>-8.989</v>
      </c>
      <c r="Y22" s="144"/>
      <c r="Z22" s="24" t="n">
        <f aca="false">Q22+T22+U22+V22+W22+X22+Y22</f>
        <v>562.371</v>
      </c>
      <c r="AA22" s="24" t="n">
        <f aca="false">SUM(AJ22:AK22)</f>
        <v>539.4</v>
      </c>
      <c r="AB22" s="151"/>
      <c r="AC22" s="24" t="n">
        <f aca="false">AA22-Z22</f>
        <v>-22.971</v>
      </c>
      <c r="AD22" s="152"/>
      <c r="AE22" s="146" t="n">
        <v>2.0863</v>
      </c>
      <c r="AF22" s="146" t="n">
        <v>2.0525</v>
      </c>
      <c r="AG22" s="120" t="n">
        <f aca="false">AF22-AE22</f>
        <v>-0.0337999999999998</v>
      </c>
      <c r="AH22" s="122" t="n">
        <f aca="false">(AA22+AI22)-Z22</f>
        <v>-50.7710000000002</v>
      </c>
      <c r="AI22" s="122" t="n">
        <f aca="false">AN22</f>
        <v>-27.8000000000002</v>
      </c>
      <c r="AJ22" s="123" t="n">
        <v>539.4</v>
      </c>
      <c r="AK22" s="123"/>
      <c r="AL22" s="122" t="n">
        <f aca="false">-1*(AC22+AI22)</f>
        <v>50.7710000000002</v>
      </c>
      <c r="AN22" s="98" t="n">
        <f aca="false">AP22+AR22</f>
        <v>-27.8000000000002</v>
      </c>
      <c r="AO22" s="132" t="n">
        <v>3244</v>
      </c>
      <c r="AP22" s="125" t="n">
        <f aca="false">AO22-AO21</f>
        <v>3.19999999999982</v>
      </c>
      <c r="AQ22" s="126" t="n">
        <v>2679.2</v>
      </c>
      <c r="AR22" s="125" t="n">
        <f aca="false">AQ22-AQ21</f>
        <v>-31</v>
      </c>
      <c r="AS22" s="133"/>
      <c r="AT22" s="24"/>
      <c r="AU22" s="24"/>
      <c r="AY22" s="61" t="n">
        <f aca="false">SUM(AV22:AX22)</f>
        <v>0</v>
      </c>
      <c r="AZ22" s="29" t="n">
        <f aca="false">AW22+AX22</f>
        <v>0</v>
      </c>
      <c r="BA22" s="0"/>
      <c r="BB22" s="96" t="n">
        <v>37139</v>
      </c>
      <c r="BC22" s="128" t="s">
        <v>94</v>
      </c>
      <c r="BD22" s="128" t="s">
        <v>94</v>
      </c>
      <c r="BE22" s="128" t="s">
        <v>94</v>
      </c>
      <c r="BF22" s="128" t="s">
        <v>94</v>
      </c>
      <c r="BG22" s="128" t="s">
        <v>94</v>
      </c>
    </row>
    <row r="23" customFormat="false" ht="15.75" hidden="false" customHeight="false" outlineLevel="0" collapsed="false">
      <c r="C23" s="96" t="n">
        <v>37140</v>
      </c>
      <c r="D23" s="111" t="n">
        <v>73</v>
      </c>
      <c r="E23" s="112"/>
      <c r="F23" s="24" t="n">
        <v>354.334</v>
      </c>
      <c r="G23" s="24" t="n">
        <v>-7.261</v>
      </c>
      <c r="H23" s="24" t="n">
        <f aca="false">F23+G23</f>
        <v>347.073</v>
      </c>
      <c r="I23" s="113"/>
      <c r="J23" s="24" t="n">
        <v>268.929</v>
      </c>
      <c r="K23" s="24" t="n">
        <v>-187.432</v>
      </c>
      <c r="L23" s="24" t="n">
        <f aca="false">J23+K23</f>
        <v>81.497</v>
      </c>
      <c r="M23" s="24" t="n">
        <f aca="false">'Page 2'!AN11</f>
        <v>26.834</v>
      </c>
      <c r="N23" s="24" t="n">
        <f aca="false">'Page 2'!AO11</f>
        <v>-94.339</v>
      </c>
      <c r="O23" s="24" t="n">
        <f aca="false">M23+N23</f>
        <v>-67.505</v>
      </c>
      <c r="P23" s="24" t="n">
        <f aca="false">L23+O23</f>
        <v>13.992</v>
      </c>
      <c r="Q23" s="24" t="n">
        <f aca="false">H23+P23</f>
        <v>361.065</v>
      </c>
      <c r="R23" s="113"/>
      <c r="S23" s="141" t="n">
        <f aca="false">ABS(F23)+ABS(G23)+ABS(J23)+ABS(K23)+ABS(M23)+ABS(N23)</f>
        <v>939.129</v>
      </c>
      <c r="T23" s="142" t="n">
        <v>0</v>
      </c>
      <c r="U23" s="143" t="n">
        <v>50</v>
      </c>
      <c r="V23" s="143"/>
      <c r="W23" s="143"/>
      <c r="X23" s="143" t="n">
        <v>-8.989</v>
      </c>
      <c r="Y23" s="144"/>
      <c r="Z23" s="24" t="n">
        <f aca="false">Q23+T23+U23+V23+W23+X23+Y23</f>
        <v>402.076</v>
      </c>
      <c r="AA23" s="24" t="n">
        <f aca="false">SUM(AJ23:AK23)</f>
        <v>473.3</v>
      </c>
      <c r="AB23" s="113"/>
      <c r="AC23" s="24" t="n">
        <f aca="false">AA23-Z23</f>
        <v>71.2240000000001</v>
      </c>
      <c r="AD23" s="153"/>
      <c r="AE23" s="146" t="n">
        <v>2.175</v>
      </c>
      <c r="AF23" s="146" t="n">
        <v>2.0933</v>
      </c>
      <c r="AG23" s="120" t="n">
        <f aca="false">AF23-AE23</f>
        <v>-0.0816999999999997</v>
      </c>
      <c r="AH23" s="123" t="n">
        <f aca="false">(AA23+AI23)-Z23</f>
        <v>20.6240000000001</v>
      </c>
      <c r="AI23" s="122" t="n">
        <f aca="false">AN23</f>
        <v>-50.5999999999999</v>
      </c>
      <c r="AJ23" s="123" t="n">
        <v>473.3</v>
      </c>
      <c r="AK23" s="123"/>
      <c r="AL23" s="122" t="n">
        <f aca="false">-1*(AC23+AI23)</f>
        <v>-20.6240000000001</v>
      </c>
      <c r="AN23" s="98" t="n">
        <f aca="false">AP23+AR23</f>
        <v>-50.5999999999999</v>
      </c>
      <c r="AO23" s="132" t="n">
        <v>3226.6</v>
      </c>
      <c r="AP23" s="125" t="n">
        <f aca="false">AO23-AO22</f>
        <v>-17.4000000000001</v>
      </c>
      <c r="AQ23" s="126" t="n">
        <v>2646</v>
      </c>
      <c r="AR23" s="125" t="n">
        <f aca="false">AQ23-AQ22</f>
        <v>-33.1999999999998</v>
      </c>
      <c r="AS23" s="133"/>
      <c r="AT23" s="24"/>
      <c r="AU23" s="24"/>
      <c r="AY23" s="61" t="n">
        <f aca="false">SUM(AV23:AX23)</f>
        <v>0</v>
      </c>
      <c r="AZ23" s="29" t="n">
        <f aca="false">AW23+AX23</f>
        <v>0</v>
      </c>
      <c r="BA23" s="30"/>
      <c r="BB23" s="96" t="n">
        <v>37140</v>
      </c>
      <c r="BC23" s="128" t="s">
        <v>94</v>
      </c>
      <c r="BD23" s="128" t="s">
        <v>94</v>
      </c>
      <c r="BE23" s="128" t="s">
        <v>94</v>
      </c>
      <c r="BF23" s="128" t="s">
        <v>94</v>
      </c>
      <c r="BG23" s="128" t="s">
        <v>94</v>
      </c>
    </row>
    <row r="24" customFormat="false" ht="15.75" hidden="false" customHeight="false" outlineLevel="0" collapsed="false">
      <c r="C24" s="96" t="n">
        <v>37141</v>
      </c>
      <c r="D24" s="111" t="n">
        <v>67</v>
      </c>
      <c r="E24" s="112"/>
      <c r="F24" s="24" t="n">
        <v>347.336</v>
      </c>
      <c r="G24" s="24" t="n">
        <v>-2.734</v>
      </c>
      <c r="H24" s="24" t="n">
        <f aca="false">F24+G24</f>
        <v>344.602</v>
      </c>
      <c r="I24" s="154" t="n">
        <f aca="false">SUM(H18:H24)/1000</f>
        <v>2.651221</v>
      </c>
      <c r="J24" s="24" t="n">
        <v>255.621</v>
      </c>
      <c r="K24" s="24" t="n">
        <v>-168.851</v>
      </c>
      <c r="L24" s="24" t="n">
        <f aca="false">J24+K24</f>
        <v>86.77</v>
      </c>
      <c r="M24" s="24" t="n">
        <f aca="false">'Page 2'!AN12</f>
        <v>15.766</v>
      </c>
      <c r="N24" s="24" t="n">
        <f aca="false">'Page 2'!AO12</f>
        <v>-22.522</v>
      </c>
      <c r="O24" s="24" t="n">
        <f aca="false">M24+N24</f>
        <v>-6.756</v>
      </c>
      <c r="P24" s="24" t="n">
        <f aca="false">L24+O24</f>
        <v>80.014</v>
      </c>
      <c r="Q24" s="24" t="n">
        <f aca="false">H24+P24</f>
        <v>424.616</v>
      </c>
      <c r="R24" s="154" t="n">
        <f aca="false">SUM(Q18:Q24)/1000</f>
        <v>3.463058</v>
      </c>
      <c r="S24" s="141" t="n">
        <f aca="false">ABS(F24)+ABS(G24)+ABS(J24)+ABS(K24)+ABS(M24)+ABS(N24)</f>
        <v>812.83</v>
      </c>
      <c r="T24" s="142" t="n">
        <v>0</v>
      </c>
      <c r="U24" s="143" t="n">
        <v>50</v>
      </c>
      <c r="V24" s="143"/>
      <c r="W24" s="143"/>
      <c r="X24" s="143" t="n">
        <v>-8.989</v>
      </c>
      <c r="Y24" s="144"/>
      <c r="Z24" s="24" t="n">
        <f aca="false">Q24+T24+U24+V24+W24+X24+Y24</f>
        <v>465.627</v>
      </c>
      <c r="AA24" s="24" t="n">
        <f aca="false">SUM(AJ24:AK24)</f>
        <v>448</v>
      </c>
      <c r="AB24" s="154" t="n">
        <f aca="false">SUM(AA18:AA24)/1000</f>
        <v>3.8442</v>
      </c>
      <c r="AC24" s="24" t="n">
        <f aca="false">AA24-Z24</f>
        <v>-17.6270000000001</v>
      </c>
      <c r="AD24" s="155" t="n">
        <f aca="false">SUM(AC18:AC24)/1000</f>
        <v>0.147177</v>
      </c>
      <c r="AE24" s="146" t="n">
        <v>2.2213</v>
      </c>
      <c r="AF24" s="146" t="n">
        <v>2.1253</v>
      </c>
      <c r="AG24" s="120" t="n">
        <f aca="false">AF24-AE24</f>
        <v>-0.0959999999999996</v>
      </c>
      <c r="AH24" s="123" t="n">
        <f aca="false">(AA24+AI24)-Z24</f>
        <v>30.1730000000001</v>
      </c>
      <c r="AI24" s="122" t="n">
        <f aca="false">AN24</f>
        <v>47.8000000000002</v>
      </c>
      <c r="AJ24" s="122" t="n">
        <v>448</v>
      </c>
      <c r="AK24" s="123"/>
      <c r="AL24" s="122" t="n">
        <f aca="false">-1*(AC24+AI24)</f>
        <v>-30.1730000000001</v>
      </c>
      <c r="AN24" s="98" t="n">
        <f aca="false">AP24+AR24</f>
        <v>47.8000000000002</v>
      </c>
      <c r="AO24" s="132" t="n">
        <v>3285.1</v>
      </c>
      <c r="AP24" s="125" t="n">
        <f aca="false">AO24-AO23</f>
        <v>58.5</v>
      </c>
      <c r="AQ24" s="126" t="n">
        <v>2635.3</v>
      </c>
      <c r="AR24" s="125" t="n">
        <f aca="false">AQ24-AQ23</f>
        <v>-10.6999999999998</v>
      </c>
      <c r="AS24" s="133"/>
      <c r="AT24" s="24"/>
      <c r="AU24" s="24"/>
      <c r="AY24" s="61" t="n">
        <f aca="false">SUM(AV24:AX24)</f>
        <v>0</v>
      </c>
      <c r="AZ24" s="29" t="n">
        <f aca="false">AW24+AX24</f>
        <v>0</v>
      </c>
      <c r="BA24" s="0"/>
      <c r="BB24" s="96" t="n">
        <v>37141</v>
      </c>
      <c r="BC24" s="128" t="s">
        <v>94</v>
      </c>
      <c r="BD24" s="127" t="s">
        <v>93</v>
      </c>
      <c r="BE24" s="127" t="s">
        <v>93</v>
      </c>
      <c r="BF24" s="127" t="s">
        <v>93</v>
      </c>
      <c r="BG24" s="128" t="s">
        <v>94</v>
      </c>
    </row>
    <row r="25" customFormat="false" ht="15.75" hidden="false" customHeight="false" outlineLevel="0" collapsed="false">
      <c r="C25" s="96" t="n">
        <v>37142</v>
      </c>
      <c r="D25" s="111" t="n">
        <v>60</v>
      </c>
      <c r="E25" s="112"/>
      <c r="F25" s="15" t="n">
        <v>402.495</v>
      </c>
      <c r="G25" s="15" t="n">
        <v>-2.738</v>
      </c>
      <c r="H25" s="15" t="n">
        <f aca="false">F25+G25</f>
        <v>399.757</v>
      </c>
      <c r="I25" s="129" t="s">
        <v>95</v>
      </c>
      <c r="J25" s="15" t="n">
        <v>376.939</v>
      </c>
      <c r="K25" s="15" t="n">
        <v>-147.435</v>
      </c>
      <c r="L25" s="15" t="n">
        <f aca="false">J25+K25</f>
        <v>229.504</v>
      </c>
      <c r="M25" s="15" t="n">
        <f aca="false">'Page 2'!AN13</f>
        <v>27.524</v>
      </c>
      <c r="N25" s="15" t="n">
        <f aca="false">'Page 2'!AO13</f>
        <v>-37.791</v>
      </c>
      <c r="O25" s="15" t="n">
        <f aca="false">M25+N25</f>
        <v>-10.267</v>
      </c>
      <c r="P25" s="15" t="n">
        <f aca="false">L25+O25</f>
        <v>219.237</v>
      </c>
      <c r="Q25" s="15" t="n">
        <f aca="false">H25+P25</f>
        <v>618.994</v>
      </c>
      <c r="R25" s="129" t="s">
        <v>95</v>
      </c>
      <c r="S25" s="114" t="n">
        <f aca="false">ABS(F25)+ABS(G25)+ABS(J25)+ABS(K25)+ABS(M25)+ABS(N25)</f>
        <v>994.922</v>
      </c>
      <c r="T25" s="115" t="n">
        <v>0</v>
      </c>
      <c r="U25" s="116" t="n">
        <v>50</v>
      </c>
      <c r="V25" s="116"/>
      <c r="W25" s="116"/>
      <c r="X25" s="116" t="n">
        <v>-8.989</v>
      </c>
      <c r="Y25" s="117"/>
      <c r="Z25" s="15" t="n">
        <f aca="false">Q25+T25+U25+V25+W25+X25+Y25</f>
        <v>660.005</v>
      </c>
      <c r="AA25" s="15" t="n">
        <f aca="false">SUM(AJ25:AK25)</f>
        <v>652.1</v>
      </c>
      <c r="AB25" s="129" t="s">
        <v>95</v>
      </c>
      <c r="AC25" s="15" t="n">
        <f aca="false">AA25-Z25</f>
        <v>-7.90499999999997</v>
      </c>
      <c r="AD25" s="130" t="s">
        <v>95</v>
      </c>
      <c r="AE25" s="119" t="n">
        <v>2.1412</v>
      </c>
      <c r="AF25" s="119" t="n">
        <v>2.1285</v>
      </c>
      <c r="AG25" s="120" t="n">
        <f aca="false">AF25-AE25</f>
        <v>-0.0127000000000002</v>
      </c>
      <c r="AH25" s="121" t="n">
        <f aca="false">(AA25+AI25)-Z25</f>
        <v>-5.90499999999997</v>
      </c>
      <c r="AI25" s="121" t="n">
        <f aca="false">AN25</f>
        <v>2</v>
      </c>
      <c r="AJ25" s="122" t="n">
        <v>652.1</v>
      </c>
      <c r="AK25" s="123"/>
      <c r="AL25" s="122" t="n">
        <f aca="false">-1*(AC25+AI25)</f>
        <v>5.90499999999997</v>
      </c>
      <c r="AN25" s="98" t="n">
        <f aca="false">AP25+AR25</f>
        <v>2</v>
      </c>
      <c r="AO25" s="132" t="n">
        <v>3277.8</v>
      </c>
      <c r="AP25" s="125" t="n">
        <f aca="false">AO25-AO24</f>
        <v>-7.29999999999973</v>
      </c>
      <c r="AQ25" s="126" t="n">
        <v>2644.6</v>
      </c>
      <c r="AR25" s="125" t="n">
        <f aca="false">AQ25-AQ24</f>
        <v>9.29999999999973</v>
      </c>
      <c r="AS25" s="133"/>
      <c r="AT25" s="24"/>
      <c r="AU25" s="24"/>
      <c r="AY25" s="61" t="n">
        <f aca="false">SUM(AV25:AX25)</f>
        <v>0</v>
      </c>
      <c r="AZ25" s="29" t="n">
        <f aca="false">AW25+AX25</f>
        <v>0</v>
      </c>
      <c r="BA25" s="30"/>
      <c r="BB25" s="96" t="n">
        <v>37142</v>
      </c>
      <c r="BC25" s="127" t="s">
        <v>93</v>
      </c>
      <c r="BD25" s="128" t="s">
        <v>94</v>
      </c>
      <c r="BE25" s="128" t="s">
        <v>94</v>
      </c>
      <c r="BF25" s="128" t="s">
        <v>94</v>
      </c>
      <c r="BG25" s="128" t="s">
        <v>94</v>
      </c>
    </row>
    <row r="26" customFormat="false" ht="15.75" hidden="false" customHeight="false" outlineLevel="0" collapsed="false">
      <c r="C26" s="96" t="n">
        <v>37143</v>
      </c>
      <c r="D26" s="111" t="n">
        <v>58</v>
      </c>
      <c r="E26" s="112"/>
      <c r="F26" s="15" t="n">
        <v>399.144</v>
      </c>
      <c r="G26" s="15" t="n">
        <v>-5.504</v>
      </c>
      <c r="H26" s="15" t="n">
        <f aca="false">F26+G26</f>
        <v>393.64</v>
      </c>
      <c r="I26" s="151" t="n">
        <f aca="false">I24-I17</f>
        <v>2.651221</v>
      </c>
      <c r="J26" s="15" t="n">
        <v>380.412</v>
      </c>
      <c r="K26" s="15" t="n">
        <v>-144.201</v>
      </c>
      <c r="L26" s="15" t="n">
        <f aca="false">J26+K26</f>
        <v>236.211</v>
      </c>
      <c r="M26" s="15" t="n">
        <f aca="false">'Page 2'!AN14</f>
        <v>18.522</v>
      </c>
      <c r="N26" s="15" t="n">
        <f aca="false">'Page 2'!AO14</f>
        <v>-33.394</v>
      </c>
      <c r="O26" s="15" t="n">
        <f aca="false">M26+N26</f>
        <v>-14.872</v>
      </c>
      <c r="P26" s="15" t="n">
        <f aca="false">L26+O26</f>
        <v>221.339</v>
      </c>
      <c r="Q26" s="15" t="n">
        <f aca="false">H26+P26</f>
        <v>614.979</v>
      </c>
      <c r="R26" s="151" t="n">
        <f aca="false">R24-R17</f>
        <v>3.463058</v>
      </c>
      <c r="S26" s="114" t="n">
        <f aca="false">ABS(F26)+ABS(G26)+ABS(J26)+ABS(K26)+ABS(M26)+ABS(N26)</f>
        <v>981.177</v>
      </c>
      <c r="T26" s="115" t="n">
        <v>0</v>
      </c>
      <c r="U26" s="116" t="n">
        <v>50</v>
      </c>
      <c r="V26" s="116"/>
      <c r="W26" s="116"/>
      <c r="X26" s="116" t="n">
        <v>-8.989</v>
      </c>
      <c r="Y26" s="117"/>
      <c r="Z26" s="15" t="n">
        <f aca="false">Q26+T26+U26+V26+W26+X26+Y26</f>
        <v>655.99</v>
      </c>
      <c r="AA26" s="15" t="n">
        <f aca="false">SUM(AJ26:AK26)</f>
        <v>682.9</v>
      </c>
      <c r="AB26" s="151" t="n">
        <f aca="false">AB24-AB17</f>
        <v>3.8442</v>
      </c>
      <c r="AC26" s="15" t="n">
        <f aca="false">AA26-Z26</f>
        <v>26.91</v>
      </c>
      <c r="AD26" s="156" t="n">
        <f aca="false">AD24-AD17</f>
        <v>0.147177</v>
      </c>
      <c r="AE26" s="119" t="n">
        <v>2.1412</v>
      </c>
      <c r="AF26" s="119" t="n">
        <v>2.1285</v>
      </c>
      <c r="AG26" s="120" t="n">
        <f aca="false">AF26-AE26</f>
        <v>-0.0127000000000002</v>
      </c>
      <c r="AH26" s="121" t="n">
        <f aca="false">(AA26+AI26)-Z26</f>
        <v>-22.3899999999998</v>
      </c>
      <c r="AI26" s="121" t="n">
        <f aca="false">AN26</f>
        <v>-49.2999999999997</v>
      </c>
      <c r="AJ26" s="122" t="n">
        <v>682.9</v>
      </c>
      <c r="AK26" s="123"/>
      <c r="AL26" s="122" t="n">
        <f aca="false">-1*(AC26+AI26)</f>
        <v>22.3899999999998</v>
      </c>
      <c r="AN26" s="98" t="n">
        <f aca="false">AP26+AR26</f>
        <v>-49.2999999999997</v>
      </c>
      <c r="AO26" s="132" t="n">
        <v>3251.8</v>
      </c>
      <c r="AP26" s="125" t="n">
        <f aca="false">AO26-AO25</f>
        <v>-26</v>
      </c>
      <c r="AQ26" s="126" t="n">
        <v>2621.3</v>
      </c>
      <c r="AR26" s="125" t="n">
        <f aca="false">AQ26-AQ25</f>
        <v>-23.2999999999997</v>
      </c>
      <c r="AS26" s="133"/>
      <c r="AT26" s="24"/>
      <c r="AU26" s="24"/>
      <c r="AY26" s="61" t="n">
        <f aca="false">SUM(AV26:AX26)</f>
        <v>0</v>
      </c>
      <c r="AZ26" s="29" t="n">
        <f aca="false">AW26+AX26</f>
        <v>0</v>
      </c>
      <c r="BA26" s="0"/>
      <c r="BB26" s="96" t="n">
        <v>37143</v>
      </c>
      <c r="BC26" s="128" t="s">
        <v>94</v>
      </c>
      <c r="BD26" s="128" t="s">
        <v>94</v>
      </c>
      <c r="BE26" s="128" t="s">
        <v>94</v>
      </c>
      <c r="BF26" s="128" t="s">
        <v>94</v>
      </c>
      <c r="BG26" s="128" t="s">
        <v>94</v>
      </c>
    </row>
    <row r="27" customFormat="false" ht="15.75" hidden="false" customHeight="false" outlineLevel="0" collapsed="false">
      <c r="C27" s="96" t="n">
        <v>37144</v>
      </c>
      <c r="D27" s="111" t="n">
        <v>60</v>
      </c>
      <c r="E27" s="112" t="n">
        <v>492</v>
      </c>
      <c r="F27" s="24" t="n">
        <v>327.279</v>
      </c>
      <c r="G27" s="24" t="n">
        <v>-1.554</v>
      </c>
      <c r="H27" s="24" t="n">
        <f aca="false">F27+G27</f>
        <v>325.725</v>
      </c>
      <c r="I27" s="113"/>
      <c r="J27" s="24" t="n">
        <v>380.477</v>
      </c>
      <c r="K27" s="24" t="n">
        <v>-145.785</v>
      </c>
      <c r="L27" s="24" t="n">
        <f aca="false">J27+K27</f>
        <v>234.692</v>
      </c>
      <c r="M27" s="24" t="n">
        <f aca="false">'Page 2'!AN15</f>
        <v>24.603</v>
      </c>
      <c r="N27" s="24" t="n">
        <f aca="false">'Page 2'!AO15</f>
        <v>-41.151</v>
      </c>
      <c r="O27" s="24" t="n">
        <f aca="false">M27+N27</f>
        <v>-16.548</v>
      </c>
      <c r="P27" s="24" t="n">
        <f aca="false">L27+O27</f>
        <v>218.144</v>
      </c>
      <c r="Q27" s="24" t="n">
        <f aca="false">H27+P27</f>
        <v>543.869</v>
      </c>
      <c r="R27" s="113"/>
      <c r="S27" s="141" t="n">
        <f aca="false">ABS(F27)+ABS(G27)+ABS(J27)+ABS(K27)+ABS(M27)+ABS(N27)</f>
        <v>920.849</v>
      </c>
      <c r="T27" s="142" t="n">
        <v>0</v>
      </c>
      <c r="U27" s="143" t="n">
        <v>50</v>
      </c>
      <c r="V27" s="143"/>
      <c r="W27" s="143"/>
      <c r="X27" s="143" t="n">
        <v>-8.989</v>
      </c>
      <c r="Y27" s="144"/>
      <c r="Z27" s="24" t="n">
        <f aca="false">Q27+T27+U27+V27+W27+X27+Y27</f>
        <v>584.88</v>
      </c>
      <c r="AA27" s="24" t="n">
        <f aca="false">SUM(AJ27:AK27)</f>
        <v>604.6</v>
      </c>
      <c r="AB27" s="113"/>
      <c r="AC27" s="24" t="n">
        <f aca="false">AA27-Z27</f>
        <v>19.72</v>
      </c>
      <c r="AD27" s="153"/>
      <c r="AE27" s="146" t="n">
        <v>2.1412</v>
      </c>
      <c r="AF27" s="146" t="n">
        <v>2.1285</v>
      </c>
      <c r="AG27" s="120" t="n">
        <f aca="false">AF27-AE27</f>
        <v>-0.0127000000000002</v>
      </c>
      <c r="AH27" s="123" t="n">
        <f aca="false">(AA27+AI27)-Z27</f>
        <v>-46.2800000000004</v>
      </c>
      <c r="AI27" s="122" t="n">
        <f aca="false">AN27</f>
        <v>-66.0000000000005</v>
      </c>
      <c r="AJ27" s="122" t="n">
        <v>604.6</v>
      </c>
      <c r="AK27" s="122"/>
      <c r="AL27" s="122" t="n">
        <f aca="false">-1*(AC27+AI27)</f>
        <v>46.2800000000004</v>
      </c>
      <c r="AN27" s="98" t="n">
        <f aca="false">AP27+AR27</f>
        <v>-66.0000000000005</v>
      </c>
      <c r="AO27" s="132" t="n">
        <v>3229.1</v>
      </c>
      <c r="AP27" s="125" t="n">
        <f aca="false">AO27-AO26</f>
        <v>-22.7000000000003</v>
      </c>
      <c r="AQ27" s="126" t="n">
        <v>2578</v>
      </c>
      <c r="AR27" s="125" t="n">
        <f aca="false">AQ27-AQ26</f>
        <v>-43.3000000000002</v>
      </c>
      <c r="AS27" s="133"/>
      <c r="AT27" s="23"/>
      <c r="AU27" s="23"/>
      <c r="AV27" s="135"/>
      <c r="AW27" s="135"/>
      <c r="AX27" s="134"/>
      <c r="AY27" s="136" t="n">
        <f aca="false">SUM(AV27:AX27)</f>
        <v>0</v>
      </c>
      <c r="AZ27" s="137" t="n">
        <f aca="false">AW27+AX27</f>
        <v>0</v>
      </c>
      <c r="BA27" s="30"/>
      <c r="BB27" s="96" t="n">
        <v>37144</v>
      </c>
      <c r="BC27" s="128" t="s">
        <v>94</v>
      </c>
      <c r="BD27" s="128" t="s">
        <v>94</v>
      </c>
      <c r="BE27" s="128" t="s">
        <v>94</v>
      </c>
      <c r="BF27" s="128" t="s">
        <v>94</v>
      </c>
      <c r="BG27" s="128" t="s">
        <v>94</v>
      </c>
    </row>
    <row r="28" customFormat="false" ht="15.75" hidden="false" customHeight="false" outlineLevel="0" collapsed="false">
      <c r="C28" s="96" t="n">
        <v>37145</v>
      </c>
      <c r="D28" s="111" t="n">
        <v>67</v>
      </c>
      <c r="E28" s="112"/>
      <c r="F28" s="24" t="n">
        <v>370.551</v>
      </c>
      <c r="G28" s="24" t="n">
        <v>-0.27</v>
      </c>
      <c r="H28" s="24" t="n">
        <f aca="false">F28+G28</f>
        <v>370.281</v>
      </c>
      <c r="I28" s="129"/>
      <c r="J28" s="24" t="n">
        <v>254.041</v>
      </c>
      <c r="K28" s="24" t="n">
        <v>-149.043</v>
      </c>
      <c r="L28" s="24" t="n">
        <f aca="false">J28+K28</f>
        <v>104.998</v>
      </c>
      <c r="M28" s="24" t="n">
        <f aca="false">'Page 2'!AN16</f>
        <v>45.33</v>
      </c>
      <c r="N28" s="24" t="n">
        <f aca="false">'Page 2'!AO16</f>
        <v>-50.204</v>
      </c>
      <c r="O28" s="24" t="n">
        <f aca="false">M28+N28</f>
        <v>-4.874</v>
      </c>
      <c r="P28" s="24" t="n">
        <f aca="false">L28+O28</f>
        <v>100.124</v>
      </c>
      <c r="Q28" s="24" t="n">
        <f aca="false">H28+P28</f>
        <v>470.405</v>
      </c>
      <c r="R28" s="129"/>
      <c r="S28" s="141" t="n">
        <f aca="false">ABS(F28)+ABS(G28)+ABS(J28)+ABS(K28)+ABS(M28)+ABS(N28)</f>
        <v>869.439</v>
      </c>
      <c r="T28" s="142" t="n">
        <v>0</v>
      </c>
      <c r="U28" s="143" t="n">
        <v>50</v>
      </c>
      <c r="V28" s="143"/>
      <c r="W28" s="143"/>
      <c r="X28" s="143" t="n">
        <v>-8.989</v>
      </c>
      <c r="Y28" s="144"/>
      <c r="Z28" s="24" t="n">
        <f aca="false">Q28+T28+U28+V28+W28+X28+Y28</f>
        <v>511.416</v>
      </c>
      <c r="AA28" s="24" t="n">
        <f aca="false">SUM(AJ28:AK28)</f>
        <v>593.5</v>
      </c>
      <c r="AB28" s="129"/>
      <c r="AC28" s="24" t="n">
        <f aca="false">AA28-Z28</f>
        <v>82.084</v>
      </c>
      <c r="AD28" s="157"/>
      <c r="AE28" s="146" t="n">
        <v>2.2438</v>
      </c>
      <c r="AF28" s="146" t="n">
        <v>2.1477</v>
      </c>
      <c r="AG28" s="120" t="n">
        <f aca="false">AF28-AE28</f>
        <v>-0.0960999999999999</v>
      </c>
      <c r="AH28" s="122" t="n">
        <f aca="false">(AA28+AI28)-Z28</f>
        <v>45.1840000000004</v>
      </c>
      <c r="AI28" s="122" t="n">
        <f aca="false">AN28</f>
        <v>-36.8999999999996</v>
      </c>
      <c r="AJ28" s="122" t="n">
        <v>593.5</v>
      </c>
      <c r="AK28" s="122"/>
      <c r="AL28" s="122" t="n">
        <f aca="false">-1*(AC28+AI28)</f>
        <v>-45.1840000000004</v>
      </c>
      <c r="AN28" s="98" t="n">
        <f aca="false">AP28+AR28</f>
        <v>-36.8999999999996</v>
      </c>
      <c r="AO28" s="132" t="n">
        <v>3216.8</v>
      </c>
      <c r="AP28" s="125" t="n">
        <f aca="false">AO28-AO27</f>
        <v>-12.2999999999997</v>
      </c>
      <c r="AQ28" s="126" t="n">
        <v>2553.4</v>
      </c>
      <c r="AR28" s="125" t="n">
        <f aca="false">AQ28-AQ27</f>
        <v>-24.5999999999999</v>
      </c>
      <c r="AS28" s="133"/>
      <c r="AT28" s="23"/>
      <c r="AU28" s="23"/>
      <c r="AV28" s="158"/>
      <c r="AW28" s="135"/>
      <c r="AX28" s="134"/>
      <c r="AY28" s="136" t="n">
        <f aca="false">SUM(AV28:AX28)</f>
        <v>0</v>
      </c>
      <c r="AZ28" s="137" t="n">
        <f aca="false">AW28+AX28</f>
        <v>0</v>
      </c>
      <c r="BA28" s="30"/>
      <c r="BB28" s="96" t="n">
        <v>37145</v>
      </c>
      <c r="BC28" s="128" t="s">
        <v>94</v>
      </c>
      <c r="BD28" s="127" t="s">
        <v>93</v>
      </c>
      <c r="BE28" s="127" t="s">
        <v>93</v>
      </c>
      <c r="BF28" s="127" t="s">
        <v>93</v>
      </c>
      <c r="BG28" s="127" t="s">
        <v>93</v>
      </c>
    </row>
    <row r="29" customFormat="false" ht="15.75" hidden="false" customHeight="false" outlineLevel="0" collapsed="false">
      <c r="C29" s="96" t="n">
        <v>37146</v>
      </c>
      <c r="D29" s="111" t="n">
        <v>65</v>
      </c>
      <c r="E29" s="112"/>
      <c r="F29" s="24" t="n">
        <v>344.403</v>
      </c>
      <c r="G29" s="24" t="n">
        <v>-1.461</v>
      </c>
      <c r="H29" s="24" t="n">
        <f aca="false">F29+G29</f>
        <v>342.942</v>
      </c>
      <c r="I29" s="151"/>
      <c r="J29" s="24" t="n">
        <v>260.623</v>
      </c>
      <c r="K29" s="24" t="n">
        <v>-148.891</v>
      </c>
      <c r="L29" s="24" t="n">
        <f aca="false">J29+K29</f>
        <v>111.732</v>
      </c>
      <c r="M29" s="24" t="n">
        <f aca="false">'Page 2'!AN17</f>
        <v>31.22</v>
      </c>
      <c r="N29" s="24" t="n">
        <f aca="false">'Page 2'!AO17</f>
        <v>-37.371</v>
      </c>
      <c r="O29" s="24" t="n">
        <f aca="false">M29+N29</f>
        <v>-6.151</v>
      </c>
      <c r="P29" s="24" t="n">
        <f aca="false">L29+O29</f>
        <v>105.581</v>
      </c>
      <c r="Q29" s="24" t="n">
        <f aca="false">H29+P29</f>
        <v>448.523</v>
      </c>
      <c r="R29" s="151"/>
      <c r="S29" s="141" t="n">
        <f aca="false">ABS(F29)+ABS(G29)+ABS(J29)+ABS(K29)+ABS(M29)+ABS(N29)</f>
        <v>823.969</v>
      </c>
      <c r="T29" s="142" t="n">
        <v>0</v>
      </c>
      <c r="U29" s="143" t="n">
        <v>50</v>
      </c>
      <c r="V29" s="143"/>
      <c r="W29" s="143"/>
      <c r="X29" s="143" t="n">
        <v>-8.989</v>
      </c>
      <c r="Y29" s="144"/>
      <c r="Z29" s="24" t="n">
        <f aca="false">Q29+T29+U29+V29+W29+X29+Y29</f>
        <v>489.534</v>
      </c>
      <c r="AA29" s="24" t="n">
        <f aca="false">SUM(AJ29:AK29)</f>
        <v>405.3</v>
      </c>
      <c r="AB29" s="151"/>
      <c r="AC29" s="24" t="n">
        <f aca="false">AA29-Z29</f>
        <v>-84.234</v>
      </c>
      <c r="AD29" s="152"/>
      <c r="AE29" s="146" t="n">
        <v>2.3013</v>
      </c>
      <c r="AF29" s="146" t="n">
        <v>2.1696</v>
      </c>
      <c r="AG29" s="120" t="n">
        <f aca="false">AF29-AE29</f>
        <v>-0.1317</v>
      </c>
      <c r="AH29" s="122" t="n">
        <f aca="false">(AA29+AI29)-Z29</f>
        <v>-8.63400000000058</v>
      </c>
      <c r="AI29" s="122" t="n">
        <f aca="false">AN29</f>
        <v>75.5999999999995</v>
      </c>
      <c r="AJ29" s="122" t="n">
        <v>405.3</v>
      </c>
      <c r="AK29" s="123"/>
      <c r="AL29" s="122" t="n">
        <f aca="false">-1*(AC29+AI29)</f>
        <v>8.63400000000058</v>
      </c>
      <c r="AN29" s="98" t="n">
        <f aca="false">AP29+AR29</f>
        <v>75.5999999999995</v>
      </c>
      <c r="AO29" s="132" t="n">
        <v>3210.7</v>
      </c>
      <c r="AP29" s="125" t="n">
        <f aca="false">AO29-AO28</f>
        <v>-6.10000000000036</v>
      </c>
      <c r="AQ29" s="126" t="n">
        <v>2635.1</v>
      </c>
      <c r="AR29" s="125" t="n">
        <f aca="false">AQ29-AQ28</f>
        <v>81.6999999999998</v>
      </c>
      <c r="AS29" s="133"/>
      <c r="AT29" s="24"/>
      <c r="AU29" s="24"/>
      <c r="AY29" s="61" t="n">
        <f aca="false">SUM(AV29:AX29)</f>
        <v>0</v>
      </c>
      <c r="AZ29" s="29" t="n">
        <f aca="false">AW29+AX29</f>
        <v>0</v>
      </c>
      <c r="BA29" s="0"/>
      <c r="BB29" s="96" t="n">
        <v>37146</v>
      </c>
      <c r="BC29" s="128" t="s">
        <v>94</v>
      </c>
      <c r="BD29" s="127" t="s">
        <v>93</v>
      </c>
      <c r="BE29" s="127" t="s">
        <v>93</v>
      </c>
      <c r="BF29" s="127" t="s">
        <v>93</v>
      </c>
      <c r="BG29" s="127" t="s">
        <v>93</v>
      </c>
    </row>
    <row r="30" customFormat="false" ht="15.75" hidden="false" customHeight="false" outlineLevel="0" collapsed="false">
      <c r="C30" s="96" t="n">
        <v>37147</v>
      </c>
      <c r="D30" s="111" t="n">
        <v>56</v>
      </c>
      <c r="E30" s="112"/>
      <c r="F30" s="24" t="n">
        <v>340.697</v>
      </c>
      <c r="G30" s="24" t="n">
        <v>-2.682</v>
      </c>
      <c r="H30" s="24" t="n">
        <f aca="false">F30+G30</f>
        <v>338.015</v>
      </c>
      <c r="I30" s="113"/>
      <c r="J30" s="24" t="n">
        <v>260.623</v>
      </c>
      <c r="K30" s="24" t="n">
        <v>-149.39</v>
      </c>
      <c r="L30" s="24" t="n">
        <f aca="false">J30+K30</f>
        <v>111.233</v>
      </c>
      <c r="M30" s="24" t="n">
        <f aca="false">'Page 2'!AN18</f>
        <v>62.349</v>
      </c>
      <c r="N30" s="24" t="n">
        <f aca="false">'Page 2'!AO18</f>
        <v>-58.948</v>
      </c>
      <c r="O30" s="24" t="n">
        <f aca="false">M30+N30</f>
        <v>3.401</v>
      </c>
      <c r="P30" s="24" t="n">
        <f aca="false">L30+O30</f>
        <v>114.634</v>
      </c>
      <c r="Q30" s="24" t="n">
        <f aca="false">H30+P30</f>
        <v>452.649</v>
      </c>
      <c r="R30" s="113"/>
      <c r="S30" s="141" t="n">
        <f aca="false">ABS(F30)+ABS(G30)+ABS(J30)+ABS(K30)+ABS(M30)+ABS(N30)</f>
        <v>874.689</v>
      </c>
      <c r="T30" s="142" t="n">
        <v>0</v>
      </c>
      <c r="U30" s="143" t="n">
        <v>50</v>
      </c>
      <c r="V30" s="143"/>
      <c r="W30" s="143"/>
      <c r="X30" s="143" t="n">
        <v>-8.989</v>
      </c>
      <c r="Y30" s="144"/>
      <c r="Z30" s="24" t="n">
        <f aca="false">Q30+T30+U30+V30+W30+X30+Y30</f>
        <v>493.66</v>
      </c>
      <c r="AA30" s="24" t="n">
        <f aca="false">SUM(AJ30:AK30)</f>
        <v>431.1</v>
      </c>
      <c r="AB30" s="113"/>
      <c r="AC30" s="24" t="n">
        <f aca="false">AA30-Z30</f>
        <v>-62.56</v>
      </c>
      <c r="AD30" s="153"/>
      <c r="AE30" s="146" t="n">
        <v>2.3</v>
      </c>
      <c r="AF30" s="146" t="n">
        <v>2.1859</v>
      </c>
      <c r="AG30" s="120" t="n">
        <f aca="false">AF30-AE30</f>
        <v>-0.1141</v>
      </c>
      <c r="AH30" s="123" t="n">
        <f aca="false">(AA30+AI30)-Z30</f>
        <v>-51.06</v>
      </c>
      <c r="AI30" s="122" t="n">
        <f aca="false">AN30</f>
        <v>11.5</v>
      </c>
      <c r="AJ30" s="123" t="n">
        <v>431.1</v>
      </c>
      <c r="AK30" s="123"/>
      <c r="AL30" s="122" t="n">
        <f aca="false">-1*(AC30+AI30)</f>
        <v>51.06</v>
      </c>
      <c r="AN30" s="98" t="n">
        <f aca="false">AP30+AR30</f>
        <v>11.5</v>
      </c>
      <c r="AO30" s="132" t="n">
        <v>3231.2</v>
      </c>
      <c r="AP30" s="125" t="n">
        <f aca="false">AO30-AO29</f>
        <v>20.5</v>
      </c>
      <c r="AQ30" s="126" t="n">
        <v>2626.1</v>
      </c>
      <c r="AR30" s="125" t="n">
        <f aca="false">AQ30-AQ29</f>
        <v>-9</v>
      </c>
      <c r="AS30" s="133"/>
      <c r="AT30" s="142"/>
      <c r="AU30" s="143"/>
      <c r="AY30" s="61" t="n">
        <f aca="false">SUM(AV30:AX30)</f>
        <v>0</v>
      </c>
      <c r="AZ30" s="29" t="n">
        <f aca="false">AW30+AX30</f>
        <v>0</v>
      </c>
      <c r="BA30" s="30"/>
      <c r="BB30" s="96" t="n">
        <v>37147</v>
      </c>
      <c r="BC30" s="128" t="s">
        <v>94</v>
      </c>
      <c r="BD30" s="127" t="s">
        <v>93</v>
      </c>
      <c r="BE30" s="127" t="s">
        <v>93</v>
      </c>
      <c r="BF30" s="127" t="s">
        <v>93</v>
      </c>
      <c r="BG30" s="127" t="s">
        <v>93</v>
      </c>
    </row>
    <row r="31" customFormat="false" ht="15.75" hidden="false" customHeight="false" outlineLevel="0" collapsed="false">
      <c r="C31" s="96" t="n">
        <v>37148</v>
      </c>
      <c r="D31" s="111" t="n">
        <v>54</v>
      </c>
      <c r="E31" s="112"/>
      <c r="F31" s="24" t="n">
        <v>321.034</v>
      </c>
      <c r="G31" s="24" t="n">
        <v>-1.755</v>
      </c>
      <c r="H31" s="24" t="n">
        <f aca="false">F31+G31</f>
        <v>319.279</v>
      </c>
      <c r="I31" s="154" t="n">
        <f aca="false">SUM(H25:H31)/1000</f>
        <v>2.489639</v>
      </c>
      <c r="J31" s="24" t="n">
        <v>382.123</v>
      </c>
      <c r="K31" s="24" t="n">
        <v>-148.697</v>
      </c>
      <c r="L31" s="24" t="n">
        <f aca="false">J31+K31</f>
        <v>233.426</v>
      </c>
      <c r="M31" s="24" t="n">
        <f aca="false">'Page 2'!AN19</f>
        <v>27.978</v>
      </c>
      <c r="N31" s="24" t="n">
        <f aca="false">'Page 2'!AO19</f>
        <v>-35.756</v>
      </c>
      <c r="O31" s="24" t="n">
        <f aca="false">M31+N31</f>
        <v>-7.778</v>
      </c>
      <c r="P31" s="24" t="n">
        <f aca="false">L31+O31</f>
        <v>225.648</v>
      </c>
      <c r="Q31" s="24" t="n">
        <f aca="false">H31+P31</f>
        <v>544.927</v>
      </c>
      <c r="R31" s="154" t="n">
        <f aca="false">SUM(Q25:Q31)/1000</f>
        <v>3.694346</v>
      </c>
      <c r="S31" s="141" t="n">
        <f aca="false">ABS(F31)+ABS(G31)+ABS(J31)+ABS(K31)+ABS(M31)+ABS(N31)</f>
        <v>917.343</v>
      </c>
      <c r="T31" s="142" t="n">
        <v>0</v>
      </c>
      <c r="U31" s="143" t="n">
        <v>50</v>
      </c>
      <c r="V31" s="143"/>
      <c r="W31" s="143"/>
      <c r="X31" s="143" t="n">
        <v>-8.758</v>
      </c>
      <c r="Y31" s="144"/>
      <c r="Z31" s="24" t="n">
        <f aca="false">Q31+T31+U31+V31+W31+X31+Y31</f>
        <v>586.169</v>
      </c>
      <c r="AA31" s="24" t="n">
        <f aca="false">SUM(AJ31:AK31)</f>
        <v>601.1</v>
      </c>
      <c r="AB31" s="154" t="n">
        <f aca="false">SUM(AA25:AA31)/1000</f>
        <v>3.9706</v>
      </c>
      <c r="AC31" s="24" t="n">
        <f aca="false">AA31-Z31</f>
        <v>14.931</v>
      </c>
      <c r="AD31" s="155" t="n">
        <f aca="false">SUM(AC25:AC31)/1000</f>
        <v>-0.011054</v>
      </c>
      <c r="AE31" s="146" t="n">
        <v>2.2088</v>
      </c>
      <c r="AF31" s="146" t="n">
        <v>2.1885</v>
      </c>
      <c r="AG31" s="120" t="n">
        <f aca="false">AF31-AE31</f>
        <v>-0.0203000000000002</v>
      </c>
      <c r="AH31" s="123" t="n">
        <f aca="false">(AA31+AI31)-Z31</f>
        <v>-28.1689999999994</v>
      </c>
      <c r="AI31" s="122" t="n">
        <f aca="false">AN31</f>
        <v>-43.0999999999995</v>
      </c>
      <c r="AJ31" s="122" t="n">
        <v>601.1</v>
      </c>
      <c r="AK31" s="123"/>
      <c r="AL31" s="122" t="n">
        <f aca="false">-1*(AC31+AI31)</f>
        <v>28.1689999999994</v>
      </c>
      <c r="AN31" s="98" t="n">
        <f aca="false">AP31+AR31</f>
        <v>-43.0999999999995</v>
      </c>
      <c r="AO31" s="132" t="n">
        <v>3193.3</v>
      </c>
      <c r="AP31" s="125" t="n">
        <f aca="false">AO31-AO30</f>
        <v>-37.8999999999996</v>
      </c>
      <c r="AQ31" s="126" t="n">
        <v>2620.9</v>
      </c>
      <c r="AR31" s="125" t="n">
        <f aca="false">AQ31-AQ30</f>
        <v>-5.19999999999982</v>
      </c>
      <c r="AS31" s="133"/>
      <c r="AY31" s="61" t="n">
        <f aca="false">SUM(AV31:AX31)</f>
        <v>0</v>
      </c>
      <c r="AZ31" s="29" t="n">
        <f aca="false">AW31+AX31</f>
        <v>0</v>
      </c>
      <c r="BB31" s="96" t="n">
        <v>37148</v>
      </c>
      <c r="BC31" s="128" t="s">
        <v>94</v>
      </c>
      <c r="BD31" s="128" t="s">
        <v>94</v>
      </c>
      <c r="BE31" s="128" t="s">
        <v>94</v>
      </c>
      <c r="BF31" s="128" t="s">
        <v>94</v>
      </c>
      <c r="BG31" s="128" t="s">
        <v>94</v>
      </c>
    </row>
    <row r="32" customFormat="false" ht="15.75" hidden="false" customHeight="false" outlineLevel="0" collapsed="false">
      <c r="C32" s="96" t="n">
        <v>37149</v>
      </c>
      <c r="D32" s="111" t="n">
        <v>57</v>
      </c>
      <c r="E32" s="112"/>
      <c r="F32" s="15" t="n">
        <v>342.155</v>
      </c>
      <c r="G32" s="15" t="n">
        <v>0</v>
      </c>
      <c r="H32" s="15" t="n">
        <f aca="false">F32+G32</f>
        <v>342.155</v>
      </c>
      <c r="I32" s="129" t="s">
        <v>95</v>
      </c>
      <c r="J32" s="15" t="n">
        <v>380.774</v>
      </c>
      <c r="K32" s="15" t="n">
        <v>-143.665</v>
      </c>
      <c r="L32" s="15" t="n">
        <f aca="false">J32+K32</f>
        <v>237.109</v>
      </c>
      <c r="M32" s="15" t="n">
        <f aca="false">'Page 2'!AN20</f>
        <v>31.379</v>
      </c>
      <c r="N32" s="15" t="n">
        <f aca="false">'Page 2'!AO20</f>
        <v>-50.201</v>
      </c>
      <c r="O32" s="15" t="n">
        <f aca="false">M32+N32</f>
        <v>-18.822</v>
      </c>
      <c r="P32" s="15" t="n">
        <f aca="false">L32+O32</f>
        <v>218.287</v>
      </c>
      <c r="Q32" s="15" t="n">
        <f aca="false">H32+P32</f>
        <v>560.442</v>
      </c>
      <c r="R32" s="129" t="s">
        <v>95</v>
      </c>
      <c r="S32" s="114" t="n">
        <f aca="false">ABS(F32)+ABS(G32)+ABS(J32)+ABS(K32)+ABS(M32)+ABS(N32)</f>
        <v>948.174</v>
      </c>
      <c r="T32" s="115" t="n">
        <v>0</v>
      </c>
      <c r="U32" s="116" t="n">
        <v>50</v>
      </c>
      <c r="V32" s="116"/>
      <c r="W32" s="116"/>
      <c r="X32" s="116" t="n">
        <v>-8.74</v>
      </c>
      <c r="Y32" s="159"/>
      <c r="Z32" s="15" t="n">
        <f aca="false">Q32+T32+U32+V32+W32+X32+Y32</f>
        <v>601.702</v>
      </c>
      <c r="AA32" s="15" t="n">
        <f aca="false">SUM(AJ32:AK32)</f>
        <v>594.7</v>
      </c>
      <c r="AB32" s="129" t="s">
        <v>95</v>
      </c>
      <c r="AC32" s="15" t="n">
        <f aca="false">AA32-Z32</f>
        <v>-7.00199999999995</v>
      </c>
      <c r="AD32" s="130" t="s">
        <v>95</v>
      </c>
      <c r="AE32" s="119" t="n">
        <v>2.205</v>
      </c>
      <c r="AF32" s="119" t="n">
        <v>2.1901</v>
      </c>
      <c r="AG32" s="120" t="n">
        <f aca="false">AF32-AE32</f>
        <v>-0.0148999999999999</v>
      </c>
      <c r="AH32" s="121" t="n">
        <f aca="false">(AA32+AI32)-Z32</f>
        <v>-11.7020000000002</v>
      </c>
      <c r="AI32" s="121" t="n">
        <f aca="false">AN32</f>
        <v>-4.70000000000027</v>
      </c>
      <c r="AJ32" s="122" t="n">
        <v>594.7</v>
      </c>
      <c r="AK32" s="123"/>
      <c r="AL32" s="122" t="n">
        <f aca="false">-1*(AC32+AI32)</f>
        <v>11.7020000000002</v>
      </c>
      <c r="AN32" s="98" t="n">
        <f aca="false">AP32+AR32</f>
        <v>-4.70000000000027</v>
      </c>
      <c r="AO32" s="132" t="n">
        <v>3192.5</v>
      </c>
      <c r="AP32" s="125" t="n">
        <f aca="false">AO32-AO31</f>
        <v>-0.800000000000182</v>
      </c>
      <c r="AQ32" s="126" t="n">
        <v>2617</v>
      </c>
      <c r="AR32" s="125" t="n">
        <f aca="false">AQ32-AQ31</f>
        <v>-3.90000000000009</v>
      </c>
      <c r="AS32" s="133"/>
      <c r="AY32" s="61" t="n">
        <f aca="false">SUM(AV32:AX32)</f>
        <v>0</v>
      </c>
      <c r="AZ32" s="29" t="n">
        <f aca="false">AW32+AX32</f>
        <v>0</v>
      </c>
      <c r="BA32" s="160"/>
      <c r="BB32" s="96" t="n">
        <v>37149</v>
      </c>
      <c r="BC32" s="161" t="s">
        <v>94</v>
      </c>
      <c r="BD32" s="161" t="s">
        <v>94</v>
      </c>
      <c r="BE32" s="161" t="s">
        <v>94</v>
      </c>
      <c r="BF32" s="161" t="s">
        <v>94</v>
      </c>
      <c r="BG32" s="161" t="s">
        <v>94</v>
      </c>
    </row>
    <row r="33" customFormat="false" ht="15.75" hidden="false" customHeight="false" outlineLevel="0" collapsed="false">
      <c r="C33" s="96" t="n">
        <v>37150</v>
      </c>
      <c r="D33" s="111" t="n">
        <v>59</v>
      </c>
      <c r="E33" s="112"/>
      <c r="F33" s="15" t="n">
        <v>343.043</v>
      </c>
      <c r="G33" s="15" t="n">
        <v>0</v>
      </c>
      <c r="H33" s="15" t="n">
        <f aca="false">F33+G33</f>
        <v>343.043</v>
      </c>
      <c r="I33" s="151" t="n">
        <f aca="false">I31-I24</f>
        <v>-0.161582</v>
      </c>
      <c r="J33" s="15" t="n">
        <v>379.046</v>
      </c>
      <c r="K33" s="15" t="n">
        <v>-143.442</v>
      </c>
      <c r="L33" s="15" t="n">
        <f aca="false">J33+K33</f>
        <v>235.604</v>
      </c>
      <c r="M33" s="15" t="n">
        <f aca="false">'Page 2'!AN21</f>
        <v>15.176</v>
      </c>
      <c r="N33" s="15" t="n">
        <f aca="false">'Page 2'!AO21</f>
        <v>-24.472</v>
      </c>
      <c r="O33" s="15" t="n">
        <f aca="false">M33+N33</f>
        <v>-9.296</v>
      </c>
      <c r="P33" s="15" t="n">
        <f aca="false">L33+O33</f>
        <v>226.308</v>
      </c>
      <c r="Q33" s="15" t="n">
        <f aca="false">H33+P33</f>
        <v>569.351</v>
      </c>
      <c r="R33" s="151" t="n">
        <f aca="false">R31-R24</f>
        <v>0.231288</v>
      </c>
      <c r="S33" s="114" t="n">
        <f aca="false">ABS(F33)+ABS(G33)+ABS(J33)+ABS(K33)+ABS(M33)+ABS(N33)</f>
        <v>905.179</v>
      </c>
      <c r="T33" s="115" t="n">
        <v>0</v>
      </c>
      <c r="U33" s="116" t="n">
        <v>50</v>
      </c>
      <c r="V33" s="116"/>
      <c r="W33" s="116"/>
      <c r="X33" s="116" t="n">
        <v>-8.922</v>
      </c>
      <c r="Y33" s="159"/>
      <c r="Z33" s="15" t="n">
        <f aca="false">Q33+T33+U33+V33+W33+X33+Y33</f>
        <v>610.429</v>
      </c>
      <c r="AA33" s="15" t="n">
        <f aca="false">SUM(AJ33:AK33)</f>
        <v>598.4</v>
      </c>
      <c r="AB33" s="151" t="n">
        <f aca="false">AB31-AB24</f>
        <v>0.1264</v>
      </c>
      <c r="AC33" s="15" t="n">
        <f aca="false">AA33-Z33</f>
        <v>-12.029</v>
      </c>
      <c r="AD33" s="156" t="n">
        <f aca="false">AD31-AD24</f>
        <v>-0.158231</v>
      </c>
      <c r="AE33" s="119" t="n">
        <v>2.205</v>
      </c>
      <c r="AF33" s="119" t="n">
        <v>2.1901</v>
      </c>
      <c r="AG33" s="120" t="n">
        <f aca="false">AF33-AE33</f>
        <v>-0.0148999999999999</v>
      </c>
      <c r="AH33" s="121" t="n">
        <f aca="false">(AA33+AI33)-Z33</f>
        <v>5.67100000000028</v>
      </c>
      <c r="AI33" s="121" t="n">
        <f aca="false">AN33</f>
        <v>17.7000000000003</v>
      </c>
      <c r="AJ33" s="123" t="n">
        <v>598.4</v>
      </c>
      <c r="AK33" s="123"/>
      <c r="AL33" s="122" t="n">
        <f aca="false">-1*(AC33+AI33)</f>
        <v>-5.67100000000028</v>
      </c>
      <c r="AN33" s="98" t="n">
        <f aca="false">AP33+AR33</f>
        <v>17.7000000000003</v>
      </c>
      <c r="AO33" s="132" t="n">
        <v>3217.8</v>
      </c>
      <c r="AP33" s="125" t="n">
        <f aca="false">AO33-AO32</f>
        <v>25.3000000000002</v>
      </c>
      <c r="AQ33" s="126" t="n">
        <v>2609.4</v>
      </c>
      <c r="AR33" s="125" t="n">
        <f aca="false">AQ33-AQ32</f>
        <v>-7.59999999999991</v>
      </c>
      <c r="AS33" s="133"/>
      <c r="AY33" s="61" t="n">
        <f aca="false">SUM(AV33:AX33)</f>
        <v>0</v>
      </c>
      <c r="AZ33" s="29" t="n">
        <f aca="false">AW33+AX33</f>
        <v>0</v>
      </c>
      <c r="BB33" s="96" t="n">
        <v>37150</v>
      </c>
      <c r="BC33" s="128" t="s">
        <v>94</v>
      </c>
      <c r="BD33" s="128" t="s">
        <v>94</v>
      </c>
      <c r="BE33" s="128" t="s">
        <v>94</v>
      </c>
      <c r="BF33" s="128" t="s">
        <v>94</v>
      </c>
      <c r="BG33" s="128" t="s">
        <v>94</v>
      </c>
    </row>
    <row r="34" customFormat="false" ht="15.75" hidden="false" customHeight="false" outlineLevel="0" collapsed="false">
      <c r="C34" s="96" t="n">
        <v>37151</v>
      </c>
      <c r="D34" s="111" t="n">
        <v>59</v>
      </c>
      <c r="E34" s="112"/>
      <c r="F34" s="24" t="n">
        <v>272.002</v>
      </c>
      <c r="G34" s="24" t="n">
        <v>-1.209</v>
      </c>
      <c r="H34" s="24" t="n">
        <f aca="false">F34+G34</f>
        <v>270.793</v>
      </c>
      <c r="I34" s="113"/>
      <c r="J34" s="24" t="n">
        <v>380.773</v>
      </c>
      <c r="K34" s="24" t="n">
        <v>-157.667</v>
      </c>
      <c r="L34" s="24" t="n">
        <f aca="false">J34+K34</f>
        <v>223.106</v>
      </c>
      <c r="M34" s="24" t="n">
        <f aca="false">'Page 2'!AN22</f>
        <v>21.059</v>
      </c>
      <c r="N34" s="24" t="n">
        <f aca="false">'Page 2'!AO22</f>
        <v>-84.581</v>
      </c>
      <c r="O34" s="24" t="n">
        <f aca="false">M34+N34</f>
        <v>-63.522</v>
      </c>
      <c r="P34" s="24" t="n">
        <f aca="false">L34+O34</f>
        <v>159.584</v>
      </c>
      <c r="Q34" s="24" t="n">
        <f aca="false">H34+P34</f>
        <v>430.377</v>
      </c>
      <c r="R34" s="113"/>
      <c r="S34" s="141" t="n">
        <f aca="false">ABS(F34)+ABS(G34)+ABS(J34)+ABS(K34)+ABS(M34)+ABS(N34)</f>
        <v>917.291</v>
      </c>
      <c r="T34" s="142" t="n">
        <v>0</v>
      </c>
      <c r="U34" s="143" t="n">
        <v>50</v>
      </c>
      <c r="V34" s="143"/>
      <c r="W34" s="143"/>
      <c r="X34" s="143" t="n">
        <v>-8.91</v>
      </c>
      <c r="Y34" s="162"/>
      <c r="Z34" s="24" t="n">
        <f aca="false">Q34+T34+U34+V34+W34+X34+Y34</f>
        <v>471.467</v>
      </c>
      <c r="AA34" s="24" t="n">
        <f aca="false">SUM(AJ34:AK34)</f>
        <v>459.4</v>
      </c>
      <c r="AB34" s="113"/>
      <c r="AC34" s="24" t="n">
        <f aca="false">AA34-Z34</f>
        <v>-12.067</v>
      </c>
      <c r="AD34" s="153"/>
      <c r="AE34" s="146" t="n">
        <v>2.205</v>
      </c>
      <c r="AF34" s="146" t="n">
        <v>2.1901</v>
      </c>
      <c r="AG34" s="120" t="n">
        <f aca="false">AF34-AE34</f>
        <v>-0.0148999999999999</v>
      </c>
      <c r="AH34" s="123" t="n">
        <f aca="false">(AA34+AI34)-Z34</f>
        <v>-2.96700000000055</v>
      </c>
      <c r="AI34" s="122" t="n">
        <f aca="false">AN34</f>
        <v>9.09999999999945</v>
      </c>
      <c r="AJ34" s="122" t="n">
        <v>459.4</v>
      </c>
      <c r="AK34" s="122"/>
      <c r="AL34" s="122" t="n">
        <f aca="false">-1*(AC34+AI34)</f>
        <v>2.96700000000055</v>
      </c>
      <c r="AN34" s="98" t="n">
        <f aca="false">AP34+AR34</f>
        <v>9.09999999999945</v>
      </c>
      <c r="AO34" s="132" t="n">
        <v>3166.1</v>
      </c>
      <c r="AP34" s="125" t="n">
        <f aca="false">AO34-AO33</f>
        <v>-51.7000000000003</v>
      </c>
      <c r="AQ34" s="126" t="n">
        <v>2670.2</v>
      </c>
      <c r="AR34" s="125" t="n">
        <f aca="false">AQ34-AQ33</f>
        <v>60.7999999999997</v>
      </c>
      <c r="AS34" s="133"/>
      <c r="AT34" s="134"/>
      <c r="AU34" s="134"/>
      <c r="AV34" s="135"/>
      <c r="AW34" s="135"/>
      <c r="AX34" s="134"/>
      <c r="AY34" s="136" t="n">
        <f aca="false">SUM(AV34:AX34)</f>
        <v>0</v>
      </c>
      <c r="AZ34" s="137" t="n">
        <f aca="false">AW34+AX34</f>
        <v>0</v>
      </c>
      <c r="BB34" s="96" t="n">
        <v>37151</v>
      </c>
      <c r="BC34" s="128" t="s">
        <v>94</v>
      </c>
      <c r="BD34" s="128" t="s">
        <v>94</v>
      </c>
      <c r="BE34" s="128" t="s">
        <v>94</v>
      </c>
      <c r="BF34" s="128" t="s">
        <v>94</v>
      </c>
      <c r="BG34" s="128" t="s">
        <v>94</v>
      </c>
    </row>
    <row r="35" customFormat="false" ht="15.75" hidden="false" customHeight="false" outlineLevel="0" collapsed="false">
      <c r="C35" s="96" t="n">
        <v>37152</v>
      </c>
      <c r="D35" s="111" t="n">
        <v>59</v>
      </c>
      <c r="E35" s="112"/>
      <c r="F35" s="24" t="n">
        <v>291.153</v>
      </c>
      <c r="G35" s="24" t="n">
        <v>0</v>
      </c>
      <c r="H35" s="24" t="n">
        <f aca="false">F35+G35</f>
        <v>291.153</v>
      </c>
      <c r="I35" s="129"/>
      <c r="J35" s="24" t="n">
        <v>260.623</v>
      </c>
      <c r="K35" s="24" t="n">
        <v>-154.69</v>
      </c>
      <c r="L35" s="24" t="n">
        <f aca="false">J35+K35</f>
        <v>105.933</v>
      </c>
      <c r="M35" s="24" t="n">
        <f aca="false">'Page 2'!AN23</f>
        <v>43.383</v>
      </c>
      <c r="N35" s="24" t="n">
        <f aca="false">'Page 2'!AO23</f>
        <v>-18.843</v>
      </c>
      <c r="O35" s="24" t="n">
        <f aca="false">M35+N35</f>
        <v>24.54</v>
      </c>
      <c r="P35" s="24" t="n">
        <f aca="false">L35+O35</f>
        <v>130.473</v>
      </c>
      <c r="Q35" s="24" t="n">
        <f aca="false">H35+P35</f>
        <v>421.626</v>
      </c>
      <c r="R35" s="129"/>
      <c r="S35" s="141" t="n">
        <f aca="false">ABS(F35)+ABS(G35)+ABS(J35)+ABS(K35)+ABS(M35)+ABS(N35)</f>
        <v>768.692</v>
      </c>
      <c r="T35" s="142" t="n">
        <v>40</v>
      </c>
      <c r="U35" s="143" t="n">
        <v>50</v>
      </c>
      <c r="V35" s="143"/>
      <c r="W35" s="143"/>
      <c r="X35" s="143" t="n">
        <v>-8.989</v>
      </c>
      <c r="Y35" s="162"/>
      <c r="Z35" s="24" t="n">
        <f aca="false">Q35+T35+U35+V35+W35+X35+Y35</f>
        <v>502.637</v>
      </c>
      <c r="AA35" s="24" t="n">
        <f aca="false">SUM(AJ35:AK35)</f>
        <v>427.7</v>
      </c>
      <c r="AB35" s="129"/>
      <c r="AC35" s="24" t="n">
        <f aca="false">AA35-Z35</f>
        <v>-74.937</v>
      </c>
      <c r="AD35" s="157"/>
      <c r="AE35" s="146" t="n">
        <v>2.1787</v>
      </c>
      <c r="AF35" s="146" t="n">
        <v>2.1891</v>
      </c>
      <c r="AG35" s="120" t="n">
        <f aca="false">AF35-AE35</f>
        <v>0.0103999999999997</v>
      </c>
      <c r="AH35" s="122" t="n">
        <f aca="false">(AA35+AI35)-Z35</f>
        <v>-13.937</v>
      </c>
      <c r="AI35" s="122" t="n">
        <f aca="false">AN35</f>
        <v>61</v>
      </c>
      <c r="AJ35" s="122" t="n">
        <v>427.7</v>
      </c>
      <c r="AK35" s="122"/>
      <c r="AL35" s="122" t="n">
        <f aca="false">-1*(AC35+AI35)</f>
        <v>13.937</v>
      </c>
      <c r="AN35" s="98" t="n">
        <f aca="false">AP35+AR35</f>
        <v>61</v>
      </c>
      <c r="AO35" s="132" t="n">
        <v>3249.2</v>
      </c>
      <c r="AP35" s="125" t="n">
        <f aca="false">AO35-AO34</f>
        <v>83.0999999999999</v>
      </c>
      <c r="AQ35" s="126" t="n">
        <v>2648.1</v>
      </c>
      <c r="AR35" s="125" t="n">
        <f aca="false">AQ35-AQ34</f>
        <v>-22.0999999999999</v>
      </c>
      <c r="AS35" s="133"/>
      <c r="AT35" s="134"/>
      <c r="AU35" s="134"/>
      <c r="AV35" s="135"/>
      <c r="AW35" s="135"/>
      <c r="AX35" s="134"/>
      <c r="AY35" s="136" t="n">
        <f aca="false">SUM(AV35:AX35)</f>
        <v>0</v>
      </c>
      <c r="AZ35" s="137" t="n">
        <f aca="false">AW35+AX35</f>
        <v>0</v>
      </c>
      <c r="BB35" s="96" t="n">
        <v>37152</v>
      </c>
      <c r="BC35" s="128" t="s">
        <v>94</v>
      </c>
      <c r="BD35" s="127" t="s">
        <v>93</v>
      </c>
      <c r="BE35" s="127" t="s">
        <v>93</v>
      </c>
      <c r="BF35" s="127" t="s">
        <v>93</v>
      </c>
      <c r="BG35" s="127" t="s">
        <v>93</v>
      </c>
    </row>
    <row r="36" customFormat="false" ht="15.75" hidden="false" customHeight="false" outlineLevel="0" collapsed="false">
      <c r="C36" s="96" t="n">
        <v>37153</v>
      </c>
      <c r="D36" s="111" t="n">
        <v>59</v>
      </c>
      <c r="E36" s="112"/>
      <c r="F36" s="24" t="n">
        <v>297.261</v>
      </c>
      <c r="G36" s="24" t="n">
        <v>0</v>
      </c>
      <c r="H36" s="24" t="n">
        <f aca="false">F36+G36</f>
        <v>297.261</v>
      </c>
      <c r="I36" s="151"/>
      <c r="J36" s="24" t="n">
        <v>262.351</v>
      </c>
      <c r="K36" s="24" t="n">
        <v>-149.857</v>
      </c>
      <c r="L36" s="24" t="n">
        <f aca="false">J36+K36</f>
        <v>112.494</v>
      </c>
      <c r="M36" s="24" t="n">
        <f aca="false">'Page 2'!AN24</f>
        <v>58.799</v>
      </c>
      <c r="N36" s="24" t="n">
        <f aca="false">'Page 2'!AO24</f>
        <v>-23.443</v>
      </c>
      <c r="O36" s="24" t="n">
        <f aca="false">M36+N36</f>
        <v>35.356</v>
      </c>
      <c r="P36" s="24" t="n">
        <f aca="false">L36+O36</f>
        <v>147.85</v>
      </c>
      <c r="Q36" s="24" t="n">
        <f aca="false">H36+P36</f>
        <v>445.111</v>
      </c>
      <c r="R36" s="151"/>
      <c r="S36" s="141" t="n">
        <f aca="false">ABS(F36)+ABS(G36)+ABS(J36)+ABS(K36)+ABS(M36)+ABS(N36)</f>
        <v>791.711</v>
      </c>
      <c r="T36" s="142" t="n">
        <v>60</v>
      </c>
      <c r="U36" s="143" t="n">
        <v>50</v>
      </c>
      <c r="V36" s="143"/>
      <c r="W36" s="143"/>
      <c r="X36" s="143" t="n">
        <v>-8.989</v>
      </c>
      <c r="Y36" s="162"/>
      <c r="Z36" s="24" t="n">
        <f aca="false">Q36+T36+U36+V36+W36+X36+Y36</f>
        <v>546.122</v>
      </c>
      <c r="AA36" s="24" t="n">
        <f aca="false">SUM(AJ36:AK36)</f>
        <v>514</v>
      </c>
      <c r="AB36" s="151"/>
      <c r="AC36" s="24" t="n">
        <f aca="false">AA36-Z36</f>
        <v>-32.122</v>
      </c>
      <c r="AD36" s="152"/>
      <c r="AE36" s="146" t="n">
        <v>2.06</v>
      </c>
      <c r="AF36" s="146" t="n">
        <v>2.1783</v>
      </c>
      <c r="AG36" s="120" t="n">
        <f aca="false">AF36-AE36</f>
        <v>0.1183</v>
      </c>
      <c r="AH36" s="122" t="n">
        <f aca="false">(AA36+AI36)-Z36</f>
        <v>-37.122</v>
      </c>
      <c r="AI36" s="122" t="n">
        <f aca="false">AN36</f>
        <v>-5</v>
      </c>
      <c r="AJ36" s="122" t="n">
        <v>514</v>
      </c>
      <c r="AK36" s="122"/>
      <c r="AL36" s="122" t="n">
        <f aca="false">-1*(AC36+AI36)</f>
        <v>37.122</v>
      </c>
      <c r="AN36" s="98" t="n">
        <f aca="false">AP36+AR36</f>
        <v>-5</v>
      </c>
      <c r="AO36" s="132" t="n">
        <v>3239.2</v>
      </c>
      <c r="AP36" s="125" t="n">
        <f aca="false">AO36-AO35</f>
        <v>-10</v>
      </c>
      <c r="AQ36" s="126" t="n">
        <v>2653.1</v>
      </c>
      <c r="AR36" s="125" t="n">
        <f aca="false">AQ36-AQ35</f>
        <v>5</v>
      </c>
      <c r="AS36" s="133"/>
      <c r="AT36" s="133"/>
      <c r="AU36" s="133"/>
      <c r="AV36" s="34"/>
      <c r="AW36" s="34"/>
      <c r="AX36" s="133"/>
      <c r="AY36" s="163" t="n">
        <f aca="false">SUM(AV36:AX36)</f>
        <v>0</v>
      </c>
      <c r="AZ36" s="164" t="n">
        <f aca="false">AW36+AX36</f>
        <v>0</v>
      </c>
      <c r="BB36" s="96" t="n">
        <v>37153</v>
      </c>
      <c r="BC36" s="128" t="s">
        <v>94</v>
      </c>
      <c r="BD36" s="127" t="s">
        <v>93</v>
      </c>
      <c r="BE36" s="127" t="s">
        <v>93</v>
      </c>
      <c r="BF36" s="127" t="s">
        <v>93</v>
      </c>
      <c r="BG36" s="127" t="s">
        <v>93</v>
      </c>
      <c r="BJ36" s="1" t="n">
        <v>353997</v>
      </c>
      <c r="BK36" s="1" t="n">
        <v>-336628</v>
      </c>
      <c r="BL36" s="1" t="n">
        <v>131947</v>
      </c>
      <c r="BM36" s="1" t="n">
        <v>114965</v>
      </c>
      <c r="BN36" s="1" t="n">
        <f aca="false">(BJ36-BL36)/1000</f>
        <v>222.05</v>
      </c>
      <c r="BO36" s="1" t="n">
        <f aca="false">(BK36+BM36)/1000</f>
        <v>-221.663</v>
      </c>
    </row>
    <row r="37" customFormat="false" ht="15.75" hidden="false" customHeight="false" outlineLevel="0" collapsed="false">
      <c r="C37" s="96" t="n">
        <v>37154</v>
      </c>
      <c r="D37" s="111" t="n">
        <v>60</v>
      </c>
      <c r="E37" s="112"/>
      <c r="F37" s="24" t="n">
        <v>398.516</v>
      </c>
      <c r="G37" s="24" t="n">
        <v>-1.114</v>
      </c>
      <c r="H37" s="24" t="n">
        <f aca="false">F37+G37</f>
        <v>397.402</v>
      </c>
      <c r="I37" s="113"/>
      <c r="J37" s="24" t="n">
        <v>260.623</v>
      </c>
      <c r="K37" s="24" t="n">
        <v>-288.667</v>
      </c>
      <c r="L37" s="24" t="n">
        <f aca="false">J37+K37</f>
        <v>-28.044</v>
      </c>
      <c r="M37" s="24" t="n">
        <f aca="false">'Page 2'!AN25</f>
        <v>53.957</v>
      </c>
      <c r="N37" s="24" t="n">
        <f aca="false">'Page 2'!AO25</f>
        <v>-15.735</v>
      </c>
      <c r="O37" s="24" t="n">
        <f aca="false">M37+N37</f>
        <v>38.222</v>
      </c>
      <c r="P37" s="24" t="n">
        <f aca="false">L37+O37</f>
        <v>10.178</v>
      </c>
      <c r="Q37" s="24" t="n">
        <f aca="false">H37+P37</f>
        <v>407.58</v>
      </c>
      <c r="R37" s="113"/>
      <c r="S37" s="141" t="n">
        <f aca="false">ABS(F37)+ABS(G37)+ABS(J37)+ABS(K37)+ABS(M37)+ABS(N37)</f>
        <v>1018.612</v>
      </c>
      <c r="T37" s="142" t="n">
        <v>60</v>
      </c>
      <c r="U37" s="143" t="n">
        <v>50</v>
      </c>
      <c r="V37" s="143"/>
      <c r="W37" s="143"/>
      <c r="X37" s="143" t="n">
        <v>-8.989</v>
      </c>
      <c r="Y37" s="162"/>
      <c r="Z37" s="24" t="n">
        <f aca="false">Q37+T37+U37+V37+W37+X37+Y37</f>
        <v>508.591</v>
      </c>
      <c r="AA37" s="24" t="n">
        <f aca="false">SUM(AJ37:AK37)</f>
        <v>574.2</v>
      </c>
      <c r="AB37" s="113"/>
      <c r="AC37" s="24" t="n">
        <f aca="false">AA37-Z37</f>
        <v>65.609</v>
      </c>
      <c r="AD37" s="153"/>
      <c r="AE37" s="146" t="n">
        <v>2.005</v>
      </c>
      <c r="AF37" s="146" t="n">
        <v>2.165</v>
      </c>
      <c r="AG37" s="120" t="n">
        <f aca="false">AF37-AE37</f>
        <v>0.16</v>
      </c>
      <c r="AH37" s="123" t="n">
        <f aca="false">(AA37+AI37)-Z37</f>
        <v>55.0090000000001</v>
      </c>
      <c r="AI37" s="122" t="n">
        <f aca="false">AN37</f>
        <v>-10.5999999999999</v>
      </c>
      <c r="AJ37" s="123" t="n">
        <v>574.2</v>
      </c>
      <c r="AK37" s="123"/>
      <c r="AL37" s="122" t="n">
        <f aca="false">-1*(AC37+AI37)</f>
        <v>-55.0090000000001</v>
      </c>
      <c r="AN37" s="98" t="n">
        <f aca="false">AP37+AR37</f>
        <v>-10.5999999999999</v>
      </c>
      <c r="AO37" s="132" t="n">
        <v>3217.6</v>
      </c>
      <c r="AP37" s="125" t="n">
        <f aca="false">AO37-AO36</f>
        <v>-21.5999999999999</v>
      </c>
      <c r="AQ37" s="126" t="n">
        <v>2664.1</v>
      </c>
      <c r="AR37" s="125" t="n">
        <f aca="false">AQ37-AQ36</f>
        <v>11</v>
      </c>
      <c r="AS37" s="133"/>
      <c r="AY37" s="61" t="n">
        <f aca="false">SUM(AV37:AX37)</f>
        <v>0</v>
      </c>
      <c r="AZ37" s="29" t="n">
        <f aca="false">AW37+AX37</f>
        <v>0</v>
      </c>
      <c r="BB37" s="96" t="n">
        <v>37154</v>
      </c>
      <c r="BC37" s="127" t="s">
        <v>93</v>
      </c>
      <c r="BD37" s="127" t="s">
        <v>93</v>
      </c>
      <c r="BE37" s="127" t="s">
        <v>93</v>
      </c>
      <c r="BF37" s="128" t="s">
        <v>94</v>
      </c>
      <c r="BG37" s="127" t="s">
        <v>93</v>
      </c>
      <c r="BJ37" s="1" t="n">
        <v>357126</v>
      </c>
      <c r="BK37" s="1" t="n">
        <v>-300484</v>
      </c>
      <c r="BL37" s="1" t="n">
        <v>134530</v>
      </c>
      <c r="BM37" s="1" t="n">
        <v>89426</v>
      </c>
      <c r="BN37" s="1" t="n">
        <f aca="false">(BJ37-BL37)/1000</f>
        <v>222.596</v>
      </c>
      <c r="BO37" s="1" t="n">
        <f aca="false">(BK37+BM37)/1000</f>
        <v>-211.058</v>
      </c>
    </row>
    <row r="38" customFormat="false" ht="15.75" hidden="false" customHeight="false" outlineLevel="0" collapsed="false">
      <c r="A38" s="1" t="n">
        <f aca="false">1.55/45.329614</f>
        <v>0.0341939818856609</v>
      </c>
      <c r="C38" s="165" t="n">
        <v>37155</v>
      </c>
      <c r="D38" s="111" t="n">
        <v>59</v>
      </c>
      <c r="E38" s="139"/>
      <c r="F38" s="24" t="n">
        <v>347.64</v>
      </c>
      <c r="G38" s="24" t="n">
        <v>0</v>
      </c>
      <c r="H38" s="24" t="n">
        <f aca="false">F38+G38</f>
        <v>347.64</v>
      </c>
      <c r="I38" s="154" t="n">
        <f aca="false">SUM(H32:H38)/1000</f>
        <v>2.289447</v>
      </c>
      <c r="J38" s="24" t="n">
        <v>265.796</v>
      </c>
      <c r="K38" s="24" t="n">
        <v>-267.905</v>
      </c>
      <c r="L38" s="24" t="n">
        <f aca="false">J38+K38</f>
        <v>-2.10899999999998</v>
      </c>
      <c r="M38" s="24" t="n">
        <f aca="false">'Page 2'!AN26</f>
        <v>99.418</v>
      </c>
      <c r="N38" s="24" t="n">
        <f aca="false">'Page 2'!AO26</f>
        <v>-27.888</v>
      </c>
      <c r="O38" s="24" t="n">
        <f aca="false">M38+N38</f>
        <v>71.53</v>
      </c>
      <c r="P38" s="24" t="n">
        <f aca="false">L38+O38</f>
        <v>69.421</v>
      </c>
      <c r="Q38" s="24" t="n">
        <f aca="false">H38+P38</f>
        <v>417.061</v>
      </c>
      <c r="R38" s="154" t="n">
        <f aca="false">SUM(Q32:Q38)/1000</f>
        <v>3.251548</v>
      </c>
      <c r="S38" s="141" t="n">
        <f aca="false">ABS(F38)+ABS(G38)+ABS(J38)+ABS(K38)+ABS(M38)+ABS(N38)</f>
        <v>1008.647</v>
      </c>
      <c r="T38" s="142" t="n">
        <v>60</v>
      </c>
      <c r="U38" s="143" t="n">
        <v>50</v>
      </c>
      <c r="V38" s="143"/>
      <c r="W38" s="143"/>
      <c r="X38" s="143" t="n">
        <v>-8.989</v>
      </c>
      <c r="Y38" s="162"/>
      <c r="Z38" s="24" t="n">
        <f aca="false">Q38+T38+U38+V38+W38+X38+Y38</f>
        <v>518.072</v>
      </c>
      <c r="AA38" s="24" t="n">
        <f aca="false">SUM(AJ38:AK38)</f>
        <v>526.5</v>
      </c>
      <c r="AB38" s="154" t="n">
        <f aca="false">SUM(AA32:AA38)/1000</f>
        <v>3.6949</v>
      </c>
      <c r="AC38" s="24" t="n">
        <f aca="false">AA38-Z38</f>
        <v>8.428</v>
      </c>
      <c r="AD38" s="155" t="n">
        <f aca="false">SUM(AC32:AC38)/1000</f>
        <v>-0.0641199999999999</v>
      </c>
      <c r="AE38" s="146" t="n">
        <v>1.9388</v>
      </c>
      <c r="AF38" s="146" t="n">
        <v>2.1488</v>
      </c>
      <c r="AG38" s="120" t="n">
        <f aca="false">AF38-AE38</f>
        <v>0.21</v>
      </c>
      <c r="AH38" s="123" t="n">
        <f aca="false">(AA38+AI38)-Z38</f>
        <v>105.828000000001</v>
      </c>
      <c r="AI38" s="122" t="n">
        <f aca="false">AN38</f>
        <v>97.4000000000006</v>
      </c>
      <c r="AJ38" s="122" t="n">
        <v>526.5</v>
      </c>
      <c r="AK38" s="123"/>
      <c r="AL38" s="122" t="n">
        <f aca="false">-1*(AC38+AI38)</f>
        <v>-105.828000000001</v>
      </c>
      <c r="AN38" s="98" t="n">
        <f aca="false">AP38+AR38</f>
        <v>97.4000000000006</v>
      </c>
      <c r="AO38" s="166" t="n">
        <v>3303.3</v>
      </c>
      <c r="AP38" s="125" t="n">
        <f aca="false">AO38-AO37</f>
        <v>85.7000000000003</v>
      </c>
      <c r="AQ38" s="126" t="n">
        <v>2675.8</v>
      </c>
      <c r="AR38" s="125" t="n">
        <f aca="false">AQ38-AQ37</f>
        <v>11.7000000000003</v>
      </c>
      <c r="AS38" s="133"/>
      <c r="AY38" s="28" t="n">
        <f aca="false">SUM(AV38:AX38)</f>
        <v>0</v>
      </c>
      <c r="AZ38" s="167" t="n">
        <f aca="false">AW38+AX38</f>
        <v>0</v>
      </c>
      <c r="BB38" s="96" t="n">
        <v>37155</v>
      </c>
      <c r="BC38" s="127" t="s">
        <v>93</v>
      </c>
      <c r="BD38" s="127" t="s">
        <v>93</v>
      </c>
      <c r="BE38" s="127" t="s">
        <v>93</v>
      </c>
      <c r="BF38" s="127" t="s">
        <v>93</v>
      </c>
      <c r="BG38" s="127" t="s">
        <v>93</v>
      </c>
      <c r="BJ38" s="1" t="n">
        <v>331721</v>
      </c>
      <c r="BK38" s="1" t="n">
        <v>-261754</v>
      </c>
      <c r="BL38" s="1" t="n">
        <v>37938</v>
      </c>
      <c r="BM38" s="1" t="n">
        <v>50779</v>
      </c>
      <c r="BN38" s="1" t="n">
        <f aca="false">(BJ38-BL38)/1000</f>
        <v>293.783</v>
      </c>
      <c r="BO38" s="1" t="n">
        <f aca="false">(BK38+BM38)/1000</f>
        <v>-210.975</v>
      </c>
    </row>
    <row r="39" customFormat="false" ht="15.75" hidden="false" customHeight="false" outlineLevel="0" collapsed="false">
      <c r="C39" s="96" t="n">
        <v>37156</v>
      </c>
      <c r="D39" s="111" t="n">
        <v>59</v>
      </c>
      <c r="E39" s="112"/>
      <c r="F39" s="15" t="n">
        <v>375.591</v>
      </c>
      <c r="G39" s="15" t="n">
        <v>0</v>
      </c>
      <c r="H39" s="15" t="n">
        <f aca="false">F39+G39</f>
        <v>375.591</v>
      </c>
      <c r="I39" s="129" t="s">
        <v>95</v>
      </c>
      <c r="J39" s="15" t="n">
        <v>305.792</v>
      </c>
      <c r="K39" s="15" t="n">
        <v>-154.095</v>
      </c>
      <c r="L39" s="15" t="n">
        <f aca="false">J39+K39</f>
        <v>151.697</v>
      </c>
      <c r="M39" s="15" t="n">
        <f aca="false">'Page 2'!AN27</f>
        <v>15.107</v>
      </c>
      <c r="N39" s="15" t="n">
        <f aca="false">'Page 2'!AO27</f>
        <v>-6.839</v>
      </c>
      <c r="O39" s="15" t="n">
        <f aca="false">M39+N39</f>
        <v>8.268</v>
      </c>
      <c r="P39" s="15" t="n">
        <f aca="false">L39+O39</f>
        <v>159.965</v>
      </c>
      <c r="Q39" s="15" t="n">
        <f aca="false">H39+P39</f>
        <v>535.556</v>
      </c>
      <c r="R39" s="129" t="s">
        <v>95</v>
      </c>
      <c r="S39" s="114" t="n">
        <f aca="false">ABS(F39)+ABS(G39)+ABS(J39)+ABS(K39)+ABS(M39)+ABS(N39)</f>
        <v>857.424</v>
      </c>
      <c r="T39" s="115" t="n">
        <v>10</v>
      </c>
      <c r="U39" s="116" t="n">
        <v>50</v>
      </c>
      <c r="V39" s="116"/>
      <c r="W39" s="116"/>
      <c r="X39" s="116" t="n">
        <v>-8.705</v>
      </c>
      <c r="Y39" s="159"/>
      <c r="Z39" s="15" t="n">
        <f aca="false">Q39+T39+U39+V39+W39+X39+Y39</f>
        <v>586.851</v>
      </c>
      <c r="AA39" s="15" t="n">
        <f aca="false">SUM(AJ39:AK39)</f>
        <v>552.7</v>
      </c>
      <c r="AB39" s="129" t="s">
        <v>95</v>
      </c>
      <c r="AC39" s="15" t="n">
        <f aca="false">AA39-Z39</f>
        <v>-34.151</v>
      </c>
      <c r="AD39" s="130" t="s">
        <v>95</v>
      </c>
      <c r="AE39" s="119" t="n">
        <v>1.8562</v>
      </c>
      <c r="AF39" s="119" t="n">
        <v>2.1293</v>
      </c>
      <c r="AG39" s="120" t="n">
        <f aca="false">AF39-AE39</f>
        <v>0.2731</v>
      </c>
      <c r="AH39" s="121" t="n">
        <f aca="false">(AA39+AI39)-Z39</f>
        <v>80.0489999999994</v>
      </c>
      <c r="AI39" s="121" t="n">
        <f aca="false">AN39</f>
        <v>114.199999999999</v>
      </c>
      <c r="AJ39" s="168" t="n">
        <v>552.7</v>
      </c>
      <c r="AK39" s="168"/>
      <c r="AL39" s="168" t="n">
        <f aca="false">-1*(AC39+AI39)</f>
        <v>-80.0489999999994</v>
      </c>
      <c r="AN39" s="98" t="n">
        <f aca="false">AP39+AR39</f>
        <v>114.199999999999</v>
      </c>
      <c r="AO39" s="166" t="n">
        <v>3412.1</v>
      </c>
      <c r="AP39" s="125" t="n">
        <f aca="false">AO39-AO38</f>
        <v>108.8</v>
      </c>
      <c r="AQ39" s="126" t="n">
        <v>2681.2</v>
      </c>
      <c r="AR39" s="125" t="n">
        <f aca="false">AQ39-AQ38</f>
        <v>5.39999999999964</v>
      </c>
      <c r="AS39" s="133"/>
      <c r="AY39" s="61" t="n">
        <f aca="false">SUM(AV39:AX39)</f>
        <v>0</v>
      </c>
      <c r="AZ39" s="29" t="n">
        <f aca="false">AW39+AX39</f>
        <v>0</v>
      </c>
      <c r="BB39" s="96" t="n">
        <v>37156</v>
      </c>
      <c r="BC39" s="128" t="s">
        <v>94</v>
      </c>
      <c r="BD39" s="128" t="s">
        <v>94</v>
      </c>
      <c r="BE39" s="128" t="s">
        <v>94</v>
      </c>
      <c r="BF39" s="128" t="s">
        <v>94</v>
      </c>
      <c r="BG39" s="128" t="s">
        <v>94</v>
      </c>
      <c r="BJ39" s="1" t="n">
        <v>332160</v>
      </c>
      <c r="BK39" s="1" t="n">
        <v>-366850</v>
      </c>
      <c r="BL39" s="1" t="n">
        <v>110570</v>
      </c>
      <c r="BM39" s="1" t="n">
        <v>155435</v>
      </c>
      <c r="BN39" s="1" t="n">
        <f aca="false">(BJ39-BL39)/1000</f>
        <v>221.59</v>
      </c>
      <c r="BO39" s="1" t="n">
        <f aca="false">(BK39+BM39)/1000</f>
        <v>-211.415</v>
      </c>
    </row>
    <row r="40" customFormat="false" ht="15.75" hidden="false" customHeight="false" outlineLevel="0" collapsed="false">
      <c r="C40" s="96" t="n">
        <v>37157</v>
      </c>
      <c r="D40" s="111" t="n">
        <v>47</v>
      </c>
      <c r="E40" s="112"/>
      <c r="F40" s="15" t="n">
        <v>323.798</v>
      </c>
      <c r="G40" s="15" t="n">
        <v>0</v>
      </c>
      <c r="H40" s="15" t="n">
        <f aca="false">F40+G40</f>
        <v>323.798</v>
      </c>
      <c r="I40" s="151" t="n">
        <f aca="false">I38-I31</f>
        <v>-0.200192</v>
      </c>
      <c r="J40" s="15" t="n">
        <v>305.792</v>
      </c>
      <c r="K40" s="15" t="n">
        <v>-153.925</v>
      </c>
      <c r="L40" s="15" t="n">
        <f aca="false">J40+K40</f>
        <v>151.867</v>
      </c>
      <c r="M40" s="15" t="n">
        <f aca="false">'Page 2'!AN28</f>
        <v>12.741</v>
      </c>
      <c r="N40" s="15" t="n">
        <f aca="false">'Page 2'!AO28</f>
        <v>-10.017</v>
      </c>
      <c r="O40" s="15" t="n">
        <f aca="false">M40+N40</f>
        <v>2.724</v>
      </c>
      <c r="P40" s="15" t="n">
        <f aca="false">L40+O40</f>
        <v>154.591</v>
      </c>
      <c r="Q40" s="15" t="n">
        <f aca="false">H40+P40</f>
        <v>478.389</v>
      </c>
      <c r="R40" s="151" t="n">
        <f aca="false">R38-R31</f>
        <v>-0.442798</v>
      </c>
      <c r="S40" s="114" t="n">
        <f aca="false">ABS(F40)+ABS(G40)+ABS(J40)+ABS(K40)+ABS(M40)+ABS(N40)</f>
        <v>806.273</v>
      </c>
      <c r="T40" s="115" t="n">
        <v>10</v>
      </c>
      <c r="U40" s="116" t="n">
        <v>50</v>
      </c>
      <c r="V40" s="116"/>
      <c r="W40" s="116"/>
      <c r="X40" s="116" t="n">
        <v>-8.989</v>
      </c>
      <c r="Y40" s="159"/>
      <c r="Z40" s="15" t="n">
        <f aca="false">Q40+T40+U40+V40+W40+X40+Y40</f>
        <v>529.4</v>
      </c>
      <c r="AA40" s="15" t="n">
        <f aca="false">SUM(AJ40:AK40)</f>
        <v>600.1</v>
      </c>
      <c r="AB40" s="151" t="n">
        <f aca="false">AB38-AB31</f>
        <v>-0.2757</v>
      </c>
      <c r="AC40" s="15" t="n">
        <f aca="false">AA40-Z40</f>
        <v>70.7000000000002</v>
      </c>
      <c r="AD40" s="156" t="n">
        <f aca="false">AD38-AD31</f>
        <v>-0.053066</v>
      </c>
      <c r="AE40" s="119" t="n">
        <v>1.8562</v>
      </c>
      <c r="AF40" s="119" t="n">
        <v>2.1293</v>
      </c>
      <c r="AG40" s="120" t="n">
        <f aca="false">AF40-AE40</f>
        <v>0.2731</v>
      </c>
      <c r="AH40" s="121" t="n">
        <f aca="false">(AA40+AI40)-Z40</f>
        <v>-41.7999999999994</v>
      </c>
      <c r="AI40" s="121" t="n">
        <f aca="false">AN40</f>
        <v>-112.5</v>
      </c>
      <c r="AJ40" s="168" t="n">
        <v>600.1</v>
      </c>
      <c r="AK40" s="168"/>
      <c r="AL40" s="168" t="n">
        <f aca="false">-1*(AC40+AI40)</f>
        <v>41.7999999999994</v>
      </c>
      <c r="AN40" s="98" t="n">
        <f aca="false">AP40+AR40</f>
        <v>-112.5</v>
      </c>
      <c r="AO40" s="166" t="n">
        <v>3336.9</v>
      </c>
      <c r="AP40" s="125" t="n">
        <f aca="false">AO40-AO39</f>
        <v>-75.1999999999998</v>
      </c>
      <c r="AQ40" s="126" t="n">
        <v>2643.9</v>
      </c>
      <c r="AR40" s="125" t="n">
        <f aca="false">AQ40-AQ39</f>
        <v>-37.2999999999997</v>
      </c>
      <c r="AS40" s="133"/>
      <c r="AY40" s="61" t="n">
        <f aca="false">SUM(AV40:AX40)</f>
        <v>0</v>
      </c>
      <c r="AZ40" s="29" t="n">
        <f aca="false">AW40+AX40</f>
        <v>0</v>
      </c>
      <c r="BB40" s="96" t="n">
        <v>37157</v>
      </c>
      <c r="BC40" s="127" t="s">
        <v>93</v>
      </c>
      <c r="BD40" s="128" t="s">
        <v>94</v>
      </c>
      <c r="BE40" s="128" t="s">
        <v>94</v>
      </c>
      <c r="BF40" s="128" t="s">
        <v>94</v>
      </c>
      <c r="BG40" s="128" t="s">
        <v>94</v>
      </c>
      <c r="BJ40" s="1" t="n">
        <v>288087</v>
      </c>
      <c r="BK40" s="1" t="n">
        <v>-328396</v>
      </c>
      <c r="BL40" s="1" t="n">
        <v>50388</v>
      </c>
      <c r="BM40" s="1" t="n">
        <v>108601</v>
      </c>
      <c r="BN40" s="1" t="n">
        <f aca="false">(BJ40-BL40)/1000</f>
        <v>237.699</v>
      </c>
      <c r="BO40" s="1" t="n">
        <f aca="false">(BK40+BM40)/1000</f>
        <v>-219.795</v>
      </c>
    </row>
    <row r="41" customFormat="false" ht="15.75" hidden="false" customHeight="false" outlineLevel="0" collapsed="false">
      <c r="C41" s="96" t="n">
        <v>37158</v>
      </c>
      <c r="D41" s="111" t="n">
        <v>46</v>
      </c>
      <c r="E41" s="112"/>
      <c r="F41" s="24" t="n">
        <v>235.764</v>
      </c>
      <c r="G41" s="24" t="n">
        <v>-1.5</v>
      </c>
      <c r="H41" s="24" t="n">
        <f aca="false">F41+G41</f>
        <v>234.264</v>
      </c>
      <c r="I41" s="113"/>
      <c r="J41" s="24" t="n">
        <v>305.792</v>
      </c>
      <c r="K41" s="24" t="n">
        <v>-154.095</v>
      </c>
      <c r="L41" s="24" t="n">
        <f aca="false">J41+K41</f>
        <v>151.697</v>
      </c>
      <c r="M41" s="24" t="n">
        <f aca="false">'Page 2'!AN29</f>
        <v>15.558</v>
      </c>
      <c r="N41" s="24" t="n">
        <f aca="false">'Page 2'!AO29</f>
        <v>-56.296</v>
      </c>
      <c r="O41" s="24" t="n">
        <f aca="false">M41+N41</f>
        <v>-40.738</v>
      </c>
      <c r="P41" s="24" t="n">
        <f aca="false">L41+O41</f>
        <v>110.959</v>
      </c>
      <c r="Q41" s="24" t="n">
        <f aca="false">H41+P41</f>
        <v>345.223</v>
      </c>
      <c r="R41" s="113"/>
      <c r="S41" s="141" t="n">
        <f aca="false">ABS(F41)+ABS(G41)+ABS(J41)+ABS(K41)+ABS(M41)+ABS(N41)</f>
        <v>769.005</v>
      </c>
      <c r="T41" s="142" t="n">
        <v>0</v>
      </c>
      <c r="U41" s="143" t="n">
        <v>50</v>
      </c>
      <c r="V41" s="143"/>
      <c r="W41" s="143"/>
      <c r="X41" s="143" t="n">
        <v>-8.989</v>
      </c>
      <c r="Y41" s="162"/>
      <c r="Z41" s="24" t="n">
        <f aca="false">Q41+T41+U41+V41+W41+X41+Y41</f>
        <v>386.234</v>
      </c>
      <c r="AA41" s="24" t="n">
        <f aca="false">SUM(AJ41:AK41)</f>
        <v>390.8</v>
      </c>
      <c r="AB41" s="113"/>
      <c r="AC41" s="24" t="n">
        <f aca="false">AA41-Z41</f>
        <v>4.56600000000003</v>
      </c>
      <c r="AD41" s="153"/>
      <c r="AE41" s="146" t="n">
        <v>1.8562</v>
      </c>
      <c r="AF41" s="146" t="n">
        <v>2.1293</v>
      </c>
      <c r="AG41" s="120" t="n">
        <f aca="false">AF41-AE41</f>
        <v>0.2731</v>
      </c>
      <c r="AH41" s="123" t="n">
        <f aca="false">(AA41+AI41)-Z41</f>
        <v>-86.2340000000002</v>
      </c>
      <c r="AI41" s="122" t="n">
        <f aca="false">AN41</f>
        <v>-90.8000000000002</v>
      </c>
      <c r="AJ41" s="122" t="n">
        <v>390.8</v>
      </c>
      <c r="AK41" s="122"/>
      <c r="AL41" s="122" t="n">
        <f aca="false">-1*(AC41+AI41)</f>
        <v>86.2340000000002</v>
      </c>
      <c r="AN41" s="98" t="n">
        <f aca="false">AP41+AR41</f>
        <v>-90.8000000000002</v>
      </c>
      <c r="AO41" s="166" t="n">
        <v>3310</v>
      </c>
      <c r="AP41" s="125" t="n">
        <f aca="false">AO41-AO40</f>
        <v>-26.9000000000001</v>
      </c>
      <c r="AQ41" s="126" t="n">
        <v>2580</v>
      </c>
      <c r="AR41" s="125" t="n">
        <f aca="false">AQ41-AQ40</f>
        <v>-63.9000000000001</v>
      </c>
      <c r="AS41" s="133"/>
      <c r="AT41" s="134"/>
      <c r="AU41" s="134"/>
      <c r="AV41" s="135"/>
      <c r="AW41" s="135"/>
      <c r="AX41" s="134"/>
      <c r="AY41" s="136" t="n">
        <f aca="false">SUM(AV41:AX41)</f>
        <v>0</v>
      </c>
      <c r="AZ41" s="137" t="n">
        <f aca="false">AW41+AX41</f>
        <v>0</v>
      </c>
      <c r="BB41" s="96" t="n">
        <v>37158</v>
      </c>
      <c r="BC41" s="128" t="s">
        <v>94</v>
      </c>
      <c r="BD41" s="128" t="s">
        <v>94</v>
      </c>
      <c r="BE41" s="128" t="s">
        <v>94</v>
      </c>
      <c r="BF41" s="128" t="s">
        <v>94</v>
      </c>
      <c r="BG41" s="128" t="s">
        <v>94</v>
      </c>
      <c r="BJ41" s="1" t="n">
        <v>284384</v>
      </c>
      <c r="BK41" s="1" t="n">
        <v>-307325</v>
      </c>
      <c r="BL41" s="1" t="n">
        <v>46684</v>
      </c>
      <c r="BM41" s="1" t="n">
        <v>88522</v>
      </c>
      <c r="BN41" s="1" t="n">
        <f aca="false">(BJ41-BL41)/1000</f>
        <v>237.7</v>
      </c>
      <c r="BO41" s="1" t="n">
        <f aca="false">(BK41+BM41)/1000</f>
        <v>-218.803</v>
      </c>
    </row>
    <row r="42" customFormat="false" ht="15.75" hidden="false" customHeight="false" outlineLevel="0" collapsed="false">
      <c r="C42" s="96" t="n">
        <v>37159</v>
      </c>
      <c r="D42" s="111" t="n">
        <v>49</v>
      </c>
      <c r="E42" s="112"/>
      <c r="F42" s="24" t="n">
        <v>267.291</v>
      </c>
      <c r="G42" s="24" t="n">
        <v>0</v>
      </c>
      <c r="H42" s="24" t="n">
        <f aca="false">F42+G42</f>
        <v>267.291</v>
      </c>
      <c r="I42" s="129"/>
      <c r="J42" s="24" t="n">
        <v>265.792</v>
      </c>
      <c r="K42" s="24" t="n">
        <v>-174.414</v>
      </c>
      <c r="L42" s="24" t="n">
        <f aca="false">J42+K42</f>
        <v>91.378</v>
      </c>
      <c r="M42" s="24" t="n">
        <f aca="false">'Page 2'!AN30</f>
        <v>87.03</v>
      </c>
      <c r="N42" s="24" t="n">
        <f aca="false">'Page 2'!AO30</f>
        <v>-94.759</v>
      </c>
      <c r="O42" s="24" t="n">
        <f aca="false">M42+N42</f>
        <v>-7.729</v>
      </c>
      <c r="P42" s="24" t="n">
        <f aca="false">L42+O42</f>
        <v>83.649</v>
      </c>
      <c r="Q42" s="24" t="n">
        <f aca="false">H42+P42</f>
        <v>350.94</v>
      </c>
      <c r="R42" s="129"/>
      <c r="S42" s="141" t="n">
        <f aca="false">ABS(F42)+ABS(G42)+ABS(J42)+ABS(K42)+ABS(M42)+ABS(N42)</f>
        <v>889.286</v>
      </c>
      <c r="T42" s="142" t="n">
        <v>0</v>
      </c>
      <c r="U42" s="143" t="n">
        <v>50</v>
      </c>
      <c r="V42" s="143"/>
      <c r="W42" s="143"/>
      <c r="X42" s="143" t="n">
        <v>-8.989</v>
      </c>
      <c r="Y42" s="162"/>
      <c r="Z42" s="24" t="n">
        <f aca="false">Q42+T42+U42+V42+W42+X42+Y42</f>
        <v>391.951</v>
      </c>
      <c r="AA42" s="24" t="n">
        <f aca="false">SUM(AJ42:AK42)</f>
        <v>383.4</v>
      </c>
      <c r="AB42" s="129"/>
      <c r="AC42" s="24" t="n">
        <f aca="false">AA42-Z42</f>
        <v>-8.55100000000005</v>
      </c>
      <c r="AD42" s="157"/>
      <c r="AE42" s="146" t="n">
        <v>1.8337</v>
      </c>
      <c r="AF42" s="146" t="n">
        <v>2.1109</v>
      </c>
      <c r="AG42" s="120" t="n">
        <f aca="false">AF42-AE42</f>
        <v>0.2772</v>
      </c>
      <c r="AH42" s="122" t="n">
        <f aca="false">(AA42+AI42)-Z42</f>
        <v>-36.9510000000001</v>
      </c>
      <c r="AI42" s="122" t="n">
        <f aca="false">AN42</f>
        <v>-28.4000000000001</v>
      </c>
      <c r="AJ42" s="122" t="n">
        <v>383.4</v>
      </c>
      <c r="AK42" s="122"/>
      <c r="AL42" s="122" t="n">
        <f aca="false">-1*(AC42+AI42)</f>
        <v>36.9510000000001</v>
      </c>
      <c r="AN42" s="98" t="n">
        <f aca="false">AP42+AR42</f>
        <v>-28.4000000000001</v>
      </c>
      <c r="AO42" s="166" t="n">
        <v>3246.1</v>
      </c>
      <c r="AP42" s="125" t="n">
        <f aca="false">AO42-AO41</f>
        <v>-63.9000000000001</v>
      </c>
      <c r="AQ42" s="126" t="n">
        <v>2615.5</v>
      </c>
      <c r="AR42" s="125" t="n">
        <f aca="false">AQ42-AQ41</f>
        <v>35.5</v>
      </c>
      <c r="AS42" s="133"/>
      <c r="AT42" s="134"/>
      <c r="AU42" s="134"/>
      <c r="AV42" s="135"/>
      <c r="AW42" s="135"/>
      <c r="AX42" s="134"/>
      <c r="AY42" s="136" t="n">
        <f aca="false">SUM(AV42:AX42)</f>
        <v>0</v>
      </c>
      <c r="AZ42" s="137" t="n">
        <f aca="false">AW42+AX42</f>
        <v>0</v>
      </c>
      <c r="BB42" s="96" t="n">
        <v>37159</v>
      </c>
      <c r="BC42" s="128" t="s">
        <v>94</v>
      </c>
      <c r="BD42" s="127" t="s">
        <v>93</v>
      </c>
      <c r="BE42" s="127" t="s">
        <v>93</v>
      </c>
      <c r="BF42" s="128" t="s">
        <v>94</v>
      </c>
      <c r="BG42" s="127" t="s">
        <v>93</v>
      </c>
      <c r="BJ42" s="1" t="n">
        <v>257805</v>
      </c>
      <c r="BK42" s="1" t="n">
        <v>-405809</v>
      </c>
      <c r="BL42" s="169" t="n">
        <v>30726</v>
      </c>
      <c r="BM42" s="170" t="n">
        <v>186002</v>
      </c>
      <c r="BN42" s="1" t="n">
        <f aca="false">(BJ42-BL42)/1000</f>
        <v>227.079</v>
      </c>
      <c r="BO42" s="1" t="n">
        <f aca="false">(BK42+BM42)/1000</f>
        <v>-219.807</v>
      </c>
    </row>
    <row r="43" customFormat="false" ht="15.75" hidden="false" customHeight="false" outlineLevel="0" collapsed="false">
      <c r="C43" s="96" t="n">
        <v>37160</v>
      </c>
      <c r="D43" s="111" t="n">
        <v>55</v>
      </c>
      <c r="E43" s="112"/>
      <c r="F43" s="24" t="n">
        <v>300.474</v>
      </c>
      <c r="G43" s="24" t="n">
        <v>-0.821</v>
      </c>
      <c r="H43" s="24" t="n">
        <f aca="false">F43+G43</f>
        <v>299.653</v>
      </c>
      <c r="I43" s="151"/>
      <c r="J43" s="24" t="n">
        <v>265.792</v>
      </c>
      <c r="K43" s="24" t="n">
        <v>-184.323</v>
      </c>
      <c r="L43" s="24" t="n">
        <f aca="false">J43+K43</f>
        <v>81.469</v>
      </c>
      <c r="M43" s="24" t="n">
        <f aca="false">'Page 2'!AN31</f>
        <v>96.649</v>
      </c>
      <c r="N43" s="24" t="n">
        <f aca="false">'Page 2'!AO31</f>
        <v>-68.208</v>
      </c>
      <c r="O43" s="24" t="n">
        <f aca="false">M43+N43</f>
        <v>28.441</v>
      </c>
      <c r="P43" s="24" t="n">
        <f aca="false">L43+O43</f>
        <v>109.91</v>
      </c>
      <c r="Q43" s="24" t="n">
        <f aca="false">H43+P43</f>
        <v>409.563</v>
      </c>
      <c r="R43" s="151"/>
      <c r="S43" s="141" t="n">
        <f aca="false">ABS(F43)+ABS(G43)+ABS(J43)+ABS(K43)+ABS(M43)+ABS(N43)</f>
        <v>916.267</v>
      </c>
      <c r="T43" s="142" t="n">
        <v>0</v>
      </c>
      <c r="U43" s="143" t="n">
        <v>50</v>
      </c>
      <c r="V43" s="143"/>
      <c r="W43" s="143"/>
      <c r="X43" s="143" t="n">
        <v>-8.989</v>
      </c>
      <c r="Y43" s="162"/>
      <c r="Z43" s="24" t="n">
        <f aca="false">Q43+T43+U43+V43+W43+X43+Y43</f>
        <v>450.574</v>
      </c>
      <c r="AA43" s="24" t="n">
        <f aca="false">SUM(AJ43:AK43)</f>
        <v>297.6</v>
      </c>
      <c r="AB43" s="151"/>
      <c r="AC43" s="24" t="n">
        <f aca="false">AA43-Z43</f>
        <v>-152.974</v>
      </c>
      <c r="AD43" s="152"/>
      <c r="AE43" s="146" t="n">
        <v>1.795</v>
      </c>
      <c r="AF43" s="146" t="n">
        <v>2.0923</v>
      </c>
      <c r="AG43" s="120" t="n">
        <f aca="false">AF43-AE43</f>
        <v>0.2973</v>
      </c>
      <c r="AH43" s="122" t="n">
        <f aca="false">(AA43+AI43)-Z43</f>
        <v>-67.6739999999998</v>
      </c>
      <c r="AI43" s="122" t="n">
        <f aca="false">AN43</f>
        <v>85.3000000000002</v>
      </c>
      <c r="AJ43" s="123" t="n">
        <v>297.6</v>
      </c>
      <c r="AK43" s="123"/>
      <c r="AL43" s="122" t="n">
        <f aca="false">-1*(AC43+AI43)</f>
        <v>67.6739999999998</v>
      </c>
      <c r="AN43" s="98" t="n">
        <f aca="false">AP43+AR43</f>
        <v>85.3000000000002</v>
      </c>
      <c r="AO43" s="166" t="n">
        <v>3351.6</v>
      </c>
      <c r="AP43" s="125" t="n">
        <f aca="false">AO43-AO42</f>
        <v>105.5</v>
      </c>
      <c r="AQ43" s="126" t="n">
        <v>2595.3</v>
      </c>
      <c r="AR43" s="125" t="n">
        <f aca="false">AQ43-AQ42</f>
        <v>-20.1999999999998</v>
      </c>
      <c r="AS43" s="133"/>
      <c r="AY43" s="61" t="n">
        <f aca="false">SUM(AV43:AX43)</f>
        <v>0</v>
      </c>
      <c r="AZ43" s="29" t="n">
        <f aca="false">AW43+AX43</f>
        <v>0</v>
      </c>
      <c r="BB43" s="96" t="n">
        <v>37160</v>
      </c>
      <c r="BC43" s="128" t="s">
        <v>94</v>
      </c>
      <c r="BD43" s="127" t="s">
        <v>93</v>
      </c>
      <c r="BE43" s="127" t="s">
        <v>93</v>
      </c>
      <c r="BF43" s="127" t="s">
        <v>93</v>
      </c>
      <c r="BG43" s="127" t="s">
        <v>93</v>
      </c>
    </row>
    <row r="44" customFormat="false" ht="15.75" hidden="false" customHeight="false" outlineLevel="0" collapsed="false">
      <c r="C44" s="96" t="n">
        <v>37161</v>
      </c>
      <c r="D44" s="111" t="n">
        <v>56</v>
      </c>
      <c r="E44" s="112"/>
      <c r="F44" s="24" t="n">
        <v>329.294</v>
      </c>
      <c r="G44" s="24" t="n">
        <v>-1.114</v>
      </c>
      <c r="H44" s="24" t="n">
        <f aca="false">F44+G44</f>
        <v>328.18</v>
      </c>
      <c r="I44" s="113"/>
      <c r="J44" s="24" t="n">
        <v>271.57</v>
      </c>
      <c r="K44" s="24" t="n">
        <v>-215.967</v>
      </c>
      <c r="L44" s="24" t="n">
        <f aca="false">J44+K44</f>
        <v>55.603</v>
      </c>
      <c r="M44" s="24" t="n">
        <f aca="false">'Page 2'!AN32</f>
        <v>58.545</v>
      </c>
      <c r="N44" s="24" t="n">
        <f aca="false">'Page 2'!AO32</f>
        <v>-32.888</v>
      </c>
      <c r="O44" s="24" t="n">
        <f aca="false">M44+N44</f>
        <v>25.657</v>
      </c>
      <c r="P44" s="24" t="n">
        <f aca="false">L44+O44</f>
        <v>81.26</v>
      </c>
      <c r="Q44" s="24" t="n">
        <f aca="false">H44+P44</f>
        <v>409.44</v>
      </c>
      <c r="R44" s="113"/>
      <c r="S44" s="141" t="n">
        <f aca="false">ABS(F44)+ABS(G44)+ABS(J44)+ABS(K44)+ABS(M44)+ABS(N44)</f>
        <v>909.378</v>
      </c>
      <c r="T44" s="142" t="n">
        <v>0</v>
      </c>
      <c r="U44" s="143" t="n">
        <v>50</v>
      </c>
      <c r="V44" s="143"/>
      <c r="W44" s="143"/>
      <c r="X44" s="143" t="n">
        <v>-8.989</v>
      </c>
      <c r="Y44" s="162"/>
      <c r="Z44" s="24" t="n">
        <f aca="false">Q44+T44+U44+V44+W44+X44+Y44</f>
        <v>450.451</v>
      </c>
      <c r="AA44" s="24" t="n">
        <f aca="false">SUM(AJ44:AK44)</f>
        <v>524.8</v>
      </c>
      <c r="AB44" s="113"/>
      <c r="AC44" s="24" t="n">
        <f aca="false">AA44-Z44</f>
        <v>74.3489999999999</v>
      </c>
      <c r="AD44" s="153"/>
      <c r="AE44" s="146" t="n">
        <v>1.725</v>
      </c>
      <c r="AF44" s="146" t="n">
        <v>2.0719</v>
      </c>
      <c r="AG44" s="120" t="n">
        <f aca="false">AF44-AE44</f>
        <v>0.3469</v>
      </c>
      <c r="AH44" s="123" t="n">
        <f aca="false">(AA44+AI44)-Z44</f>
        <v>46.1490000000001</v>
      </c>
      <c r="AI44" s="122" t="n">
        <f aca="false">AN44</f>
        <v>-28.1999999999998</v>
      </c>
      <c r="AJ44" s="123" t="n">
        <v>524.8</v>
      </c>
      <c r="AK44" s="123"/>
      <c r="AL44" s="122" t="n">
        <f aca="false">-1*(AC44+AI44)</f>
        <v>-46.1490000000001</v>
      </c>
      <c r="AN44" s="98" t="n">
        <f aca="false">AP44+AR44</f>
        <v>-28.1999999999998</v>
      </c>
      <c r="AO44" s="166" t="n">
        <v>3320.9</v>
      </c>
      <c r="AP44" s="125" t="n">
        <f aca="false">AO44-AO43</f>
        <v>-30.6999999999998</v>
      </c>
      <c r="AQ44" s="126" t="n">
        <v>2597.8</v>
      </c>
      <c r="AR44" s="125" t="n">
        <f aca="false">AQ44-AQ43</f>
        <v>2.5</v>
      </c>
      <c r="AS44" s="133"/>
      <c r="AV44" s="171"/>
      <c r="AY44" s="61" t="n">
        <f aca="false">SUM(AV44:AX44)</f>
        <v>0</v>
      </c>
      <c r="AZ44" s="29" t="n">
        <f aca="false">AW44+AX44</f>
        <v>0</v>
      </c>
      <c r="BB44" s="96" t="n">
        <v>37161</v>
      </c>
      <c r="BC44" s="128" t="s">
        <v>94</v>
      </c>
      <c r="BD44" s="127" t="s">
        <v>93</v>
      </c>
      <c r="BE44" s="127" t="s">
        <v>93</v>
      </c>
      <c r="BF44" s="127" t="s">
        <v>93</v>
      </c>
      <c r="BG44" s="127" t="s">
        <v>93</v>
      </c>
    </row>
    <row r="45" customFormat="false" ht="15.75" hidden="false" customHeight="false" outlineLevel="0" collapsed="false">
      <c r="C45" s="96" t="n">
        <v>37162</v>
      </c>
      <c r="D45" s="111" t="n">
        <v>54</v>
      </c>
      <c r="E45" s="139"/>
      <c r="F45" s="24" t="n">
        <v>307.162</v>
      </c>
      <c r="G45" s="24" t="n">
        <v>-0.01</v>
      </c>
      <c r="H45" s="24" t="n">
        <f aca="false">F45+G45</f>
        <v>307.152</v>
      </c>
      <c r="I45" s="154" t="n">
        <f aca="false">SUM(H39:H45)/1000</f>
        <v>2.135929</v>
      </c>
      <c r="J45" s="24" t="n">
        <v>270.123</v>
      </c>
      <c r="K45" s="24" t="n">
        <v>-143.82</v>
      </c>
      <c r="L45" s="24" t="n">
        <f aca="false">J45+K45</f>
        <v>126.303</v>
      </c>
      <c r="M45" s="24" t="n">
        <f aca="false">'Page 2'!AN33</f>
        <v>34.112</v>
      </c>
      <c r="N45" s="24" t="n">
        <f aca="false">'Page 2'!AO33</f>
        <v>-61.18</v>
      </c>
      <c r="O45" s="24" t="n">
        <f aca="false">M45+N45</f>
        <v>-27.068</v>
      </c>
      <c r="P45" s="24" t="n">
        <f aca="false">L45+O45</f>
        <v>99.235</v>
      </c>
      <c r="Q45" s="24" t="n">
        <f aca="false">H45+P45</f>
        <v>406.387</v>
      </c>
      <c r="R45" s="154" t="n">
        <f aca="false">SUM(Q39:Q45)/1000</f>
        <v>2.935498</v>
      </c>
      <c r="S45" s="141" t="n">
        <f aca="false">ABS(F45)+ABS(G45)+ABS(J45)+ABS(K45)+ABS(M45)+ABS(N45)</f>
        <v>816.407</v>
      </c>
      <c r="T45" s="142" t="n">
        <v>30</v>
      </c>
      <c r="U45" s="143" t="n">
        <v>50</v>
      </c>
      <c r="V45" s="143"/>
      <c r="W45" s="143"/>
      <c r="X45" s="143" t="n">
        <v>-8.989</v>
      </c>
      <c r="Y45" s="162"/>
      <c r="Z45" s="24" t="n">
        <f aca="false">Q45+T45+U45+V45+W45+X45+Y45</f>
        <v>477.398</v>
      </c>
      <c r="AA45" s="24" t="n">
        <f aca="false">SUM(AJ45:AK45)</f>
        <v>558.7</v>
      </c>
      <c r="AB45" s="154" t="n">
        <f aca="false">SUM(AA39:AA45)/1000</f>
        <v>3.3081</v>
      </c>
      <c r="AC45" s="24" t="n">
        <f aca="false">AA45-Z45</f>
        <v>81.302</v>
      </c>
      <c r="AD45" s="155" t="n">
        <f aca="false">SUM(AC39:AC45)/1000</f>
        <v>0.0352410000000002</v>
      </c>
      <c r="AE45" s="146" t="n">
        <v>1.7225</v>
      </c>
      <c r="AF45" s="146" t="n">
        <v>2.0535</v>
      </c>
      <c r="AG45" s="120" t="n">
        <f aca="false">AF45-AE45</f>
        <v>0.331</v>
      </c>
      <c r="AH45" s="123" t="n">
        <f aca="false">(AA45+AI45)-Z45</f>
        <v>1048.802</v>
      </c>
      <c r="AI45" s="122" t="n">
        <f aca="false">AN45</f>
        <v>967.5</v>
      </c>
      <c r="AJ45" s="122" t="n">
        <v>558.7</v>
      </c>
      <c r="AK45" s="123"/>
      <c r="AL45" s="122" t="n">
        <f aca="false">-1*(AC45+AI45)</f>
        <v>-1048.802</v>
      </c>
      <c r="AM45" s="1"/>
      <c r="AN45" s="98" t="n">
        <f aca="false">AP45+AR45</f>
        <v>967.5</v>
      </c>
      <c r="AO45" s="166" t="n">
        <v>3321.7</v>
      </c>
      <c r="AP45" s="125" t="n">
        <f aca="false">AO45-AO44</f>
        <v>0.799999999999727</v>
      </c>
      <c r="AQ45" s="126" t="n">
        <v>3564.5</v>
      </c>
      <c r="AR45" s="125" t="n">
        <f aca="false">AQ45-AQ44</f>
        <v>966.7</v>
      </c>
      <c r="AS45" s="133"/>
      <c r="AV45" s="171"/>
      <c r="AY45" s="172" t="n">
        <f aca="false">SUM(AV45:AX45)</f>
        <v>0</v>
      </c>
      <c r="AZ45" s="173" t="n">
        <f aca="false">AW45+AX45</f>
        <v>0</v>
      </c>
      <c r="BA45" s="171"/>
      <c r="BB45" s="96" t="n">
        <v>37162</v>
      </c>
      <c r="BC45" s="174" t="s">
        <v>94</v>
      </c>
      <c r="BD45" s="127" t="s">
        <v>93</v>
      </c>
      <c r="BE45" s="127" t="s">
        <v>93</v>
      </c>
      <c r="BF45" s="127" t="s">
        <v>93</v>
      </c>
      <c r="BG45" s="127" t="s">
        <v>93</v>
      </c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</row>
    <row r="46" customFormat="false" ht="15.75" hidden="false" customHeight="false" outlineLevel="0" collapsed="false">
      <c r="C46" s="96" t="n">
        <v>37163</v>
      </c>
      <c r="D46" s="111" t="n">
        <v>53</v>
      </c>
      <c r="E46" s="112"/>
      <c r="F46" s="15" t="n">
        <v>312.104</v>
      </c>
      <c r="G46" s="15" t="n">
        <v>0</v>
      </c>
      <c r="H46" s="15" t="n">
        <f aca="false">F46+G46</f>
        <v>312.104</v>
      </c>
      <c r="I46" s="129" t="s">
        <v>95</v>
      </c>
      <c r="J46" s="15" t="n">
        <v>266.44</v>
      </c>
      <c r="K46" s="15" t="n">
        <v>-143.792</v>
      </c>
      <c r="L46" s="15" t="n">
        <f aca="false">J46+K46</f>
        <v>122.648</v>
      </c>
      <c r="M46" s="15" t="n">
        <f aca="false">'Page 2'!AN34</f>
        <v>77.834</v>
      </c>
      <c r="N46" s="15" t="n">
        <f aca="false">'Page 2'!AO34</f>
        <v>-37.579</v>
      </c>
      <c r="O46" s="15" t="n">
        <f aca="false">M46+N46</f>
        <v>40.255</v>
      </c>
      <c r="P46" s="15" t="n">
        <f aca="false">L46+O46</f>
        <v>162.903</v>
      </c>
      <c r="Q46" s="15" t="n">
        <f aca="false">H46+P46</f>
        <v>475.007</v>
      </c>
      <c r="R46" s="129" t="s">
        <v>95</v>
      </c>
      <c r="S46" s="114" t="n">
        <f aca="false">ABS(F46)+ABS(G46)+ABS(J46)+ABS(K46)+ABS(M46)+ABS(N46)</f>
        <v>837.749</v>
      </c>
      <c r="T46" s="115" t="n">
        <v>-60</v>
      </c>
      <c r="U46" s="116" t="n">
        <v>50</v>
      </c>
      <c r="V46" s="116"/>
      <c r="W46" s="116"/>
      <c r="X46" s="116" t="n">
        <v>-8.988</v>
      </c>
      <c r="Y46" s="159"/>
      <c r="Z46" s="15" t="n">
        <f aca="false">Q46+T46+U46+V46+W46+X46+Y46</f>
        <v>456.019</v>
      </c>
      <c r="AA46" s="15" t="n">
        <f aca="false">SUM(AJ46:AK46)</f>
        <v>552</v>
      </c>
      <c r="AB46" s="129" t="s">
        <v>95</v>
      </c>
      <c r="AC46" s="15" t="n">
        <f aca="false">AA46-Z46</f>
        <v>95.9810000000001</v>
      </c>
      <c r="AD46" s="130" t="s">
        <v>95</v>
      </c>
      <c r="AE46" s="119"/>
      <c r="AF46" s="119"/>
      <c r="AG46" s="120" t="n">
        <f aca="false">AF46-AE46</f>
        <v>0</v>
      </c>
      <c r="AH46" s="121" t="n">
        <f aca="false">(AA46+AI46)-Z46</f>
        <v>-898.919</v>
      </c>
      <c r="AI46" s="121" t="n">
        <f aca="false">AN46</f>
        <v>-994.9</v>
      </c>
      <c r="AJ46" s="122" t="n">
        <v>552</v>
      </c>
      <c r="AK46" s="123"/>
      <c r="AL46" s="122" t="n">
        <f aca="false">-1*(AC46+AI46)</f>
        <v>898.919</v>
      </c>
      <c r="AM46" s="1"/>
      <c r="AN46" s="98" t="n">
        <f aca="false">AP46+AR46</f>
        <v>-994.9</v>
      </c>
      <c r="AO46" s="166" t="n">
        <v>3287.3</v>
      </c>
      <c r="AP46" s="125" t="n">
        <f aca="false">AO46-AO45</f>
        <v>-34.3999999999996</v>
      </c>
      <c r="AQ46" s="175" t="n">
        <v>2604</v>
      </c>
      <c r="AR46" s="125" t="n">
        <f aca="false">AQ46-AQ45</f>
        <v>-960.5</v>
      </c>
      <c r="AS46" s="133"/>
      <c r="AV46" s="171"/>
      <c r="AW46" s="171"/>
      <c r="BA46" s="171"/>
      <c r="BB46" s="96" t="n">
        <v>37163</v>
      </c>
      <c r="BC46" s="128" t="s">
        <v>94</v>
      </c>
      <c r="BD46" s="128" t="s">
        <v>94</v>
      </c>
      <c r="BE46" s="128" t="s">
        <v>94</v>
      </c>
      <c r="BF46" s="128" t="s">
        <v>94</v>
      </c>
      <c r="BG46" s="128" t="s">
        <v>94</v>
      </c>
      <c r="BH46" s="171"/>
      <c r="BI46" s="171"/>
      <c r="BJ46" s="171"/>
      <c r="BK46" s="171"/>
      <c r="BL46" s="171"/>
      <c r="BM46" s="171"/>
      <c r="BN46" s="171"/>
      <c r="BO46" s="171"/>
      <c r="BP46" s="171"/>
      <c r="BQ46" s="171"/>
      <c r="BR46" s="171"/>
      <c r="BS46" s="171"/>
      <c r="BT46" s="171"/>
      <c r="BU46" s="171"/>
      <c r="BV46" s="171"/>
      <c r="BW46" s="171"/>
      <c r="BX46" s="171"/>
      <c r="BY46" s="171"/>
    </row>
    <row r="47" customFormat="false" ht="15.75" hidden="false" customHeight="false" outlineLevel="0" collapsed="false">
      <c r="C47" s="96" t="n">
        <v>37164</v>
      </c>
      <c r="D47" s="111" t="n">
        <v>60</v>
      </c>
      <c r="E47" s="176"/>
      <c r="F47" s="15" t="n">
        <v>335.595</v>
      </c>
      <c r="G47" s="15" t="n">
        <v>0</v>
      </c>
      <c r="H47" s="15" t="n">
        <f aca="false">F47+G47</f>
        <v>335.595</v>
      </c>
      <c r="I47" s="151" t="n">
        <f aca="false">I45-I38</f>
        <v>-0.153518</v>
      </c>
      <c r="J47" s="116" t="n">
        <v>266.436</v>
      </c>
      <c r="K47" s="116" t="n">
        <v>-143.92</v>
      </c>
      <c r="L47" s="15" t="n">
        <f aca="false">J47+K47</f>
        <v>122.516</v>
      </c>
      <c r="M47" s="116" t="n">
        <f aca="false">'Page 2'!AN35</f>
        <v>44.022</v>
      </c>
      <c r="N47" s="116" t="n">
        <f aca="false">'Page 2'!AO35</f>
        <v>-41.834</v>
      </c>
      <c r="O47" s="15" t="n">
        <f aca="false">M47+N47</f>
        <v>2.188</v>
      </c>
      <c r="P47" s="15" t="n">
        <f aca="false">L47+O47</f>
        <v>124.704</v>
      </c>
      <c r="Q47" s="15" t="n">
        <f aca="false">H47+P47</f>
        <v>460.299</v>
      </c>
      <c r="R47" s="151" t="n">
        <f aca="false">R45-R38</f>
        <v>-0.31605</v>
      </c>
      <c r="S47" s="114" t="n">
        <f aca="false">ABS(F47)+ABS(G47)+ABS(J47)+ABS(K47)+ABS(M47)+ABS(N47)</f>
        <v>831.807</v>
      </c>
      <c r="T47" s="115" t="n">
        <v>-60</v>
      </c>
      <c r="U47" s="116" t="n">
        <v>50</v>
      </c>
      <c r="V47" s="116"/>
      <c r="W47" s="116"/>
      <c r="X47" s="116" t="n">
        <v>-8.989</v>
      </c>
      <c r="Y47" s="159"/>
      <c r="Z47" s="15" t="n">
        <f aca="false">Q47+T47+U47+V47+W47+X47+Y47</f>
        <v>441.31</v>
      </c>
      <c r="AA47" s="15" t="n">
        <f aca="false">SUM(AJ47:AK47)</f>
        <v>510.4</v>
      </c>
      <c r="AB47" s="151" t="n">
        <f aca="false">AB45-AB38</f>
        <v>-0.3868</v>
      </c>
      <c r="AC47" s="15" t="n">
        <f aca="false">AA47-Z47</f>
        <v>69.09</v>
      </c>
      <c r="AD47" s="156" t="n">
        <f aca="false">AD45-AD38</f>
        <v>0.0993610000000001</v>
      </c>
      <c r="AE47" s="119"/>
      <c r="AF47" s="119"/>
      <c r="AG47" s="120" t="n">
        <f aca="false">AF47-AE47</f>
        <v>0</v>
      </c>
      <c r="AH47" s="121" t="n">
        <f aca="false">(AA47+AI47)-Z47</f>
        <v>187.79</v>
      </c>
      <c r="AI47" s="121" t="n">
        <f aca="false">AN47</f>
        <v>118.7</v>
      </c>
      <c r="AJ47" s="123" t="n">
        <v>510.4</v>
      </c>
      <c r="AK47" s="123"/>
      <c r="AL47" s="123"/>
      <c r="AM47" s="1"/>
      <c r="AN47" s="98" t="n">
        <f aca="false">AP47+AR47</f>
        <v>118.7</v>
      </c>
      <c r="AO47" s="166" t="n">
        <v>3375</v>
      </c>
      <c r="AP47" s="125" t="n">
        <f aca="false">AO47-AO46</f>
        <v>87.6999999999998</v>
      </c>
      <c r="AQ47" s="126" t="n">
        <v>2635</v>
      </c>
      <c r="AR47" s="125" t="n">
        <f aca="false">AQ47-AQ46</f>
        <v>31</v>
      </c>
      <c r="AS47" s="133"/>
      <c r="AV47" s="171"/>
      <c r="AW47" s="171"/>
      <c r="BA47" s="171"/>
      <c r="BB47" s="96" t="n">
        <v>37164</v>
      </c>
      <c r="BC47" s="174" t="s">
        <v>94</v>
      </c>
      <c r="BD47" s="174" t="s">
        <v>94</v>
      </c>
      <c r="BE47" s="127" t="s">
        <v>93</v>
      </c>
      <c r="BF47" s="174" t="s">
        <v>94</v>
      </c>
      <c r="BG47" s="174" t="s">
        <v>94</v>
      </c>
      <c r="BH47" s="171"/>
      <c r="BI47" s="171"/>
      <c r="BJ47" s="171"/>
      <c r="BK47" s="171"/>
      <c r="BL47" s="171"/>
      <c r="BM47" s="171"/>
      <c r="BN47" s="171"/>
      <c r="BO47" s="171"/>
      <c r="BP47" s="171"/>
      <c r="BQ47" s="171"/>
      <c r="BR47" s="171"/>
      <c r="BS47" s="171"/>
      <c r="BT47" s="171"/>
      <c r="BU47" s="171"/>
      <c r="BV47" s="171"/>
      <c r="BW47" s="171"/>
      <c r="BX47" s="171"/>
      <c r="BY47" s="171"/>
    </row>
    <row r="48" customFormat="false" ht="15.75" hidden="false" customHeight="false" outlineLevel="0" collapsed="false">
      <c r="C48" s="96"/>
      <c r="D48" s="111"/>
      <c r="E48" s="177"/>
      <c r="F48" s="24"/>
      <c r="G48" s="24"/>
      <c r="H48" s="24" t="n">
        <f aca="false">F48+G48</f>
        <v>0</v>
      </c>
      <c r="I48" s="151"/>
      <c r="J48" s="143"/>
      <c r="K48" s="143"/>
      <c r="L48" s="24" t="n">
        <f aca="false">J48+K48</f>
        <v>0</v>
      </c>
      <c r="M48" s="143" t="n">
        <f aca="false">'Page 2'!AN36</f>
        <v>0</v>
      </c>
      <c r="N48" s="143" t="n">
        <f aca="false">'Page 2'!AO36</f>
        <v>-0</v>
      </c>
      <c r="O48" s="24" t="n">
        <f aca="false">M48+N48</f>
        <v>0</v>
      </c>
      <c r="P48" s="24" t="n">
        <f aca="false">L48+O48</f>
        <v>0</v>
      </c>
      <c r="Q48" s="24" t="n">
        <f aca="false">H48+P48</f>
        <v>0</v>
      </c>
      <c r="R48" s="151"/>
      <c r="S48" s="141" t="n">
        <f aca="false">ABS(F48)+ABS(G48)+ABS(J48)+ABS(K48)+ABS(M48)+ABS(N48)</f>
        <v>0</v>
      </c>
      <c r="T48" s="142"/>
      <c r="U48" s="143"/>
      <c r="V48" s="143"/>
      <c r="W48" s="143"/>
      <c r="X48" s="143"/>
      <c r="Y48" s="162"/>
      <c r="Z48" s="24" t="n">
        <f aca="false">Q48+T48+U48+V48+W48+X48+Y48</f>
        <v>0</v>
      </c>
      <c r="AA48" s="24" t="n">
        <f aca="false">SUM(AJ48:AK48)</f>
        <v>0</v>
      </c>
      <c r="AB48" s="178"/>
      <c r="AC48" s="24" t="n">
        <f aca="false">AA48-Z48</f>
        <v>0</v>
      </c>
      <c r="AD48" s="179"/>
      <c r="AE48" s="146"/>
      <c r="AF48" s="146"/>
      <c r="AG48" s="120" t="n">
        <f aca="false">AF48-AE48</f>
        <v>0</v>
      </c>
      <c r="AH48" s="122"/>
      <c r="AI48" s="122" t="n">
        <v>0</v>
      </c>
      <c r="AJ48" s="122"/>
      <c r="AK48" s="122"/>
      <c r="AL48" s="122"/>
      <c r="AN48" s="180"/>
      <c r="AO48" s="166"/>
      <c r="AP48" s="181"/>
      <c r="AQ48" s="126"/>
      <c r="AR48" s="166"/>
      <c r="AS48" s="133"/>
      <c r="AT48" s="134"/>
      <c r="AU48" s="134"/>
      <c r="AV48" s="182"/>
      <c r="AW48" s="182"/>
      <c r="AX48" s="134"/>
      <c r="AY48" s="134"/>
      <c r="AZ48" s="134"/>
      <c r="BA48" s="171"/>
      <c r="BB48" s="171"/>
      <c r="BC48" s="183"/>
      <c r="BD48" s="183"/>
      <c r="BE48" s="183"/>
      <c r="BF48" s="183"/>
      <c r="BG48" s="183"/>
      <c r="BH48" s="171"/>
      <c r="BI48" s="171"/>
      <c r="BJ48" s="171"/>
      <c r="BK48" s="171"/>
      <c r="BL48" s="171"/>
      <c r="BM48" s="171"/>
      <c r="BN48" s="171"/>
      <c r="BO48" s="171"/>
      <c r="BP48" s="171"/>
      <c r="BQ48" s="171"/>
      <c r="BR48" s="171"/>
      <c r="BS48" s="171"/>
      <c r="BT48" s="171"/>
      <c r="BU48" s="171"/>
      <c r="BV48" s="171"/>
      <c r="BW48" s="171"/>
      <c r="BX48" s="171"/>
      <c r="BY48" s="171"/>
    </row>
    <row r="49" customFormat="false" ht="16.5" hidden="false" customHeight="false" outlineLevel="0" collapsed="false">
      <c r="C49" s="96"/>
      <c r="D49" s="0"/>
      <c r="E49" s="11"/>
      <c r="F49" s="184" t="n">
        <f aca="false">SUM(F18:F48)</f>
        <v>10279.243</v>
      </c>
      <c r="G49" s="184" t="n">
        <f aca="false">SUM(G18:G48)</f>
        <v>-65.308</v>
      </c>
      <c r="H49" s="184" t="n">
        <f aca="false">SUM(H18:H48)</f>
        <v>10213.935</v>
      </c>
      <c r="J49" s="184" t="n">
        <f aca="false">SUM(J18:J48)</f>
        <v>8961.3</v>
      </c>
      <c r="K49" s="184" t="n">
        <f aca="false">SUM(K18:K48)</f>
        <v>-4888.712</v>
      </c>
      <c r="L49" s="184" t="n">
        <f aca="false">SUM(L18:L48)</f>
        <v>4072.588</v>
      </c>
      <c r="M49" s="184" t="n">
        <f aca="false">SUM(M18:M48)</f>
        <v>1332.203</v>
      </c>
      <c r="N49" s="184" t="n">
        <f aca="false">SUM(N18:N48)</f>
        <v>-1338.97</v>
      </c>
      <c r="O49" s="184" t="n">
        <f aca="false">SUM(O18:O48)</f>
        <v>-6.76699999999999</v>
      </c>
      <c r="P49" s="184" t="n">
        <f aca="false">SUM(P18:P48)</f>
        <v>4065.821</v>
      </c>
      <c r="Q49" s="184" t="n">
        <f aca="false">SUM(Q18:Q48)</f>
        <v>14279.756</v>
      </c>
      <c r="R49" s="13"/>
      <c r="S49" s="185"/>
      <c r="T49" s="184" t="n">
        <f aca="false">SUM(T18:T48)</f>
        <v>90.06</v>
      </c>
      <c r="U49" s="184" t="n">
        <f aca="false">SUM(U18:U48)</f>
        <v>1500</v>
      </c>
      <c r="V49" s="184" t="n">
        <f aca="false">SUM(V18:V48)</f>
        <v>0</v>
      </c>
      <c r="W49" s="184" t="n">
        <f aca="false">SUM(W18:W48)</f>
        <v>0</v>
      </c>
      <c r="X49" s="184" t="n">
        <f aca="false">SUM(X18:X48)</f>
        <v>-261.931</v>
      </c>
      <c r="Y49" s="184" t="n">
        <f aca="false">SUM(Y18:Y48)</f>
        <v>0</v>
      </c>
      <c r="Z49" s="184" t="n">
        <f aca="false">SUM(Z18:Z48)</f>
        <v>15607.885</v>
      </c>
      <c r="AA49" s="184" t="n">
        <f aca="false">SUM(AA18:AA48)</f>
        <v>15880.2</v>
      </c>
      <c r="AB49" s="13"/>
      <c r="AC49" s="184" t="n">
        <f aca="false">SUM(AC18:AC48)</f>
        <v>272.315</v>
      </c>
      <c r="AD49" s="186"/>
      <c r="AE49" s="186"/>
      <c r="AF49" s="186"/>
      <c r="AG49" s="120" t="n">
        <f aca="false">AF49-AE49</f>
        <v>0</v>
      </c>
      <c r="AH49" s="187" t="n">
        <f aca="false">SUM(AH18:AH48)</f>
        <v>298.715000000001</v>
      </c>
      <c r="AI49" s="187" t="n">
        <f aca="false">SUM(AI18:AI48)</f>
        <v>26.4000000000001</v>
      </c>
      <c r="AJ49" s="187" t="n">
        <f aca="false">SUM(AJ18:AJ48)</f>
        <v>15880.2</v>
      </c>
      <c r="AK49" s="187"/>
      <c r="AL49" s="187" t="n">
        <f aca="false">SUM(AL18:AL48)</f>
        <v>-110.925000000001</v>
      </c>
      <c r="AN49" s="98"/>
      <c r="AO49" s="132"/>
      <c r="AP49" s="188"/>
      <c r="AQ49" s="126"/>
      <c r="AR49" s="126"/>
      <c r="AS49" s="7"/>
      <c r="AT49" s="189" t="n">
        <f aca="false">SUM(AT18:AT48)</f>
        <v>0</v>
      </c>
      <c r="AU49" s="189" t="n">
        <f aca="false">SUM(AU18:AU48)</f>
        <v>0</v>
      </c>
      <c r="AV49" s="189" t="n">
        <f aca="false">SUM(AV18:AV48)</f>
        <v>0</v>
      </c>
      <c r="AW49" s="189" t="n">
        <f aca="false">SUM(AW18:AW48)</f>
        <v>0</v>
      </c>
      <c r="AX49" s="189" t="n">
        <f aca="false">SUM(AX18:AX48)</f>
        <v>0</v>
      </c>
      <c r="AY49" s="189" t="n">
        <f aca="false">SUM(AY18:AY48)</f>
        <v>0</v>
      </c>
      <c r="AZ49" s="189" t="n">
        <f aca="false">SUM(AZ18:AZ48)</f>
        <v>0</v>
      </c>
      <c r="BA49" s="189" t="n">
        <f aca="false">SUM(BA18:BA48)</f>
        <v>0</v>
      </c>
      <c r="BB49" s="171"/>
      <c r="BC49" s="171"/>
      <c r="BD49" s="171"/>
      <c r="BE49" s="171"/>
      <c r="BF49" s="171"/>
      <c r="BG49" s="171"/>
      <c r="BH49" s="171"/>
      <c r="BI49" s="171"/>
      <c r="BJ49" s="171"/>
      <c r="BK49" s="171"/>
      <c r="BL49" s="171"/>
      <c r="BM49" s="171"/>
      <c r="BN49" s="171"/>
      <c r="BO49" s="171"/>
      <c r="BP49" s="171"/>
      <c r="BQ49" s="171"/>
      <c r="BR49" s="171"/>
      <c r="BS49" s="171"/>
      <c r="BT49" s="171"/>
      <c r="BU49" s="171"/>
      <c r="BV49" s="171"/>
      <c r="BW49" s="171"/>
      <c r="BX49" s="171"/>
      <c r="BY49" s="171"/>
    </row>
    <row r="50" customFormat="false" ht="16.5" hidden="false" customHeight="false" outlineLevel="0" collapsed="false">
      <c r="A50" s="11"/>
      <c r="B50" s="11"/>
      <c r="C50" s="95"/>
      <c r="D50" s="0"/>
      <c r="E50" s="11"/>
      <c r="F50" s="98"/>
      <c r="G50" s="171"/>
      <c r="H50" s="171"/>
      <c r="I50" s="12"/>
      <c r="J50" s="98"/>
      <c r="P50" s="11"/>
      <c r="Q50" s="98"/>
      <c r="R50" s="13"/>
      <c r="S50" s="190" t="n">
        <f aca="false">SUM(S18:S49)</f>
        <v>26865.736</v>
      </c>
      <c r="T50" s="98"/>
      <c r="AA50" s="191"/>
      <c r="AB50" s="192"/>
      <c r="AE50" s="101" t="n">
        <v>2.0187</v>
      </c>
      <c r="AF50" s="193"/>
      <c r="AH50" s="194"/>
      <c r="AI50" s="123"/>
      <c r="AJ50" s="194"/>
      <c r="AK50" s="194"/>
      <c r="AL50" s="194"/>
      <c r="AN50" s="11"/>
      <c r="AO50" s="124"/>
      <c r="AP50" s="14"/>
      <c r="AQ50" s="126"/>
      <c r="AR50" s="195"/>
      <c r="AS50" s="8"/>
      <c r="AV50" s="171"/>
      <c r="AW50" s="171"/>
      <c r="BA50" s="171"/>
      <c r="BB50" s="171"/>
      <c r="BC50" s="171"/>
      <c r="BD50" s="171"/>
      <c r="BE50" s="171"/>
      <c r="BF50" s="171"/>
      <c r="BG50" s="171"/>
      <c r="BH50" s="171"/>
      <c r="BI50" s="171"/>
      <c r="BJ50" s="171"/>
      <c r="BK50" s="171"/>
      <c r="BL50" s="171"/>
      <c r="BM50" s="171"/>
      <c r="BN50" s="171"/>
      <c r="BO50" s="171"/>
      <c r="BP50" s="171"/>
      <c r="BQ50" s="171"/>
      <c r="BR50" s="171"/>
      <c r="BS50" s="171"/>
      <c r="BT50" s="171"/>
      <c r="BU50" s="171"/>
      <c r="BV50" s="171"/>
      <c r="BW50" s="171"/>
      <c r="BX50" s="171"/>
      <c r="BY50" s="171"/>
    </row>
    <row r="51" customFormat="false" ht="15.75" hidden="false" customHeight="false" outlineLevel="0" collapsed="false">
      <c r="A51" s="11"/>
      <c r="B51" s="11"/>
      <c r="C51" s="11"/>
      <c r="D51" s="11"/>
      <c r="E51" s="11"/>
      <c r="F51" s="196" t="s">
        <v>48</v>
      </c>
      <c r="G51" s="197"/>
      <c r="H51" s="198"/>
      <c r="I51" s="12"/>
      <c r="J51" s="199"/>
      <c r="K51" s="199"/>
      <c r="L51" s="200"/>
      <c r="M51" s="200"/>
      <c r="N51" s="200"/>
      <c r="O51" s="200"/>
      <c r="P51" s="11"/>
      <c r="Q51" s="201"/>
      <c r="R51" s="185"/>
      <c r="S51" s="185"/>
      <c r="T51" s="201"/>
      <c r="U51" s="202"/>
      <c r="V51" s="202"/>
      <c r="W51" s="202"/>
      <c r="X51" s="201"/>
      <c r="Y51" s="201"/>
      <c r="AF51" s="16"/>
      <c r="AH51" s="11"/>
      <c r="AJ51" s="11"/>
      <c r="AK51" s="11"/>
      <c r="AL51" s="11"/>
      <c r="AN51" s="11"/>
      <c r="AO51" s="11"/>
      <c r="AP51" s="14"/>
      <c r="AQ51" s="126"/>
      <c r="AS51" s="8"/>
      <c r="AV51" s="171"/>
      <c r="AW51" s="171"/>
      <c r="BA51" s="171"/>
      <c r="BB51" s="171"/>
      <c r="BC51" s="171"/>
      <c r="BD51" s="171"/>
      <c r="BE51" s="171"/>
      <c r="BF51" s="171"/>
      <c r="BG51" s="171"/>
      <c r="BH51" s="171"/>
      <c r="BI51" s="171"/>
      <c r="BJ51" s="171"/>
      <c r="BK51" s="171"/>
      <c r="BL51" s="171"/>
      <c r="BM51" s="171"/>
      <c r="BN51" s="171"/>
      <c r="BO51" s="171"/>
      <c r="BP51" s="171"/>
      <c r="BQ51" s="171"/>
      <c r="BR51" s="171"/>
      <c r="BS51" s="171"/>
      <c r="BT51" s="171"/>
      <c r="BU51" s="171"/>
      <c r="BV51" s="171"/>
      <c r="BW51" s="171"/>
      <c r="BX51" s="171"/>
      <c r="BY51" s="171"/>
    </row>
    <row r="52" customFormat="false" ht="15.75" hidden="false" customHeight="false" outlineLevel="0" collapsed="false">
      <c r="A52" s="47"/>
      <c r="B52" s="11"/>
      <c r="C52" s="203" t="s">
        <v>96</v>
      </c>
      <c r="D52" s="17"/>
      <c r="E52" s="17"/>
      <c r="F52" s="204" t="s">
        <v>97</v>
      </c>
      <c r="G52" s="205" t="s">
        <v>97</v>
      </c>
      <c r="H52" s="205"/>
      <c r="I52" s="12"/>
      <c r="J52" s="205" t="s">
        <v>97</v>
      </c>
      <c r="K52" s="205"/>
      <c r="L52" s="205"/>
      <c r="M52" s="205"/>
      <c r="N52" s="205"/>
      <c r="O52" s="205"/>
      <c r="P52" s="11"/>
      <c r="Q52" s="201" t="s">
        <v>98</v>
      </c>
      <c r="R52" s="185"/>
      <c r="S52" s="185"/>
      <c r="T52" s="204" t="s">
        <v>97</v>
      </c>
      <c r="U52" s="206"/>
      <c r="V52" s="206"/>
      <c r="W52" s="206"/>
      <c r="X52" s="204" t="s">
        <v>97</v>
      </c>
      <c r="Y52" s="207"/>
      <c r="Z52" s="201" t="s">
        <v>36</v>
      </c>
      <c r="AA52" s="201" t="s">
        <v>37</v>
      </c>
      <c r="AB52" s="185"/>
      <c r="AC52" s="208" t="s">
        <v>99</v>
      </c>
      <c r="AD52" s="208"/>
      <c r="AF52" s="16"/>
      <c r="AH52" s="11"/>
      <c r="AJ52" s="11"/>
      <c r="AK52" s="11"/>
      <c r="AL52" s="11"/>
      <c r="AN52" s="11"/>
      <c r="AO52" s="11"/>
      <c r="AP52" s="14"/>
      <c r="AV52" s="171"/>
      <c r="AW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1"/>
      <c r="BL52" s="171"/>
      <c r="BM52" s="171"/>
      <c r="BN52" s="171"/>
      <c r="BO52" s="171"/>
      <c r="BP52" s="171"/>
      <c r="BQ52" s="171"/>
      <c r="BR52" s="171"/>
      <c r="BS52" s="171"/>
      <c r="BT52" s="171"/>
      <c r="BU52" s="171"/>
      <c r="BV52" s="171"/>
      <c r="BW52" s="171"/>
      <c r="BX52" s="171"/>
      <c r="BY52" s="171"/>
    </row>
    <row r="53" customFormat="false" ht="15.75" hidden="false" customHeight="false" outlineLevel="0" collapsed="false">
      <c r="A53" s="47"/>
      <c r="B53" s="11"/>
      <c r="C53" s="209" t="s">
        <v>100</v>
      </c>
      <c r="D53" s="95"/>
      <c r="E53" s="95"/>
      <c r="F53" s="25" t="n">
        <v>10.5</v>
      </c>
      <c r="G53" s="25" t="n">
        <v>0</v>
      </c>
      <c r="H53" s="25" t="n">
        <f aca="false">F53+G53</f>
        <v>10.5</v>
      </c>
      <c r="J53" s="25" t="n">
        <v>9.176</v>
      </c>
      <c r="K53" s="25" t="n">
        <v>-5.136</v>
      </c>
      <c r="L53" s="25" t="n">
        <f aca="false">J53+K53</f>
        <v>4.04</v>
      </c>
      <c r="M53" s="25"/>
      <c r="N53" s="25"/>
      <c r="O53" s="25"/>
      <c r="P53" s="25" t="n">
        <f aca="false">J53+K53</f>
        <v>4.04</v>
      </c>
      <c r="Q53" s="25" t="n">
        <f aca="false">H53+P53</f>
        <v>14.54</v>
      </c>
      <c r="R53" s="13"/>
      <c r="S53" s="13"/>
      <c r="T53" s="25" t="n">
        <v>0</v>
      </c>
      <c r="U53" s="210" t="n">
        <v>1.5</v>
      </c>
      <c r="V53" s="210" t="n">
        <v>0</v>
      </c>
      <c r="W53" s="210" t="n">
        <v>0</v>
      </c>
      <c r="X53" s="211" t="n">
        <v>-0.222</v>
      </c>
      <c r="Y53" s="212" t="n">
        <v>0</v>
      </c>
      <c r="Z53" s="184" t="n">
        <f aca="false">Q53+T53+U53+V53+W53+X53+Y53</f>
        <v>15.818</v>
      </c>
      <c r="AA53" s="213" t="n">
        <v>13.896</v>
      </c>
      <c r="AC53" s="214" t="n">
        <f aca="false">AC10+AC49+T49+U49+V49+X49</f>
        <v>12248.444</v>
      </c>
      <c r="AD53" s="98"/>
      <c r="AF53" s="16"/>
      <c r="AH53" s="11"/>
      <c r="AJ53" s="11"/>
      <c r="AK53" s="11"/>
      <c r="AL53" s="11"/>
      <c r="AN53" s="11"/>
      <c r="AO53" s="11"/>
      <c r="AP53" s="14"/>
      <c r="AV53" s="171"/>
      <c r="AW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1"/>
      <c r="BN53" s="171"/>
      <c r="BO53" s="171"/>
      <c r="BP53" s="171"/>
      <c r="BQ53" s="171"/>
      <c r="BR53" s="171"/>
      <c r="BS53" s="171"/>
      <c r="BT53" s="171"/>
      <c r="BU53" s="171"/>
      <c r="BV53" s="171"/>
      <c r="BW53" s="171"/>
      <c r="BX53" s="171"/>
      <c r="BY53" s="171"/>
    </row>
    <row r="54" customFormat="false" ht="16.5" hidden="false" customHeight="false" outlineLevel="0" collapsed="false">
      <c r="A54" s="46"/>
      <c r="C54" s="46"/>
      <c r="D54" s="46"/>
      <c r="E54" s="215"/>
      <c r="F54" s="216"/>
      <c r="G54" s="34"/>
      <c r="I54" s="217" t="s">
        <v>101</v>
      </c>
      <c r="J54" s="218"/>
      <c r="K54" s="219"/>
      <c r="L54" s="219"/>
      <c r="M54" s="25"/>
      <c r="N54" s="25"/>
      <c r="O54" s="25"/>
      <c r="P54" s="25"/>
      <c r="Q54" s="217" t="s">
        <v>101</v>
      </c>
      <c r="R54" s="217"/>
      <c r="X54" s="188"/>
      <c r="Y54" s="188"/>
      <c r="AA54" s="184"/>
      <c r="AB54" s="13"/>
      <c r="AC54" s="220"/>
      <c r="AD54" s="220"/>
      <c r="AT54" s="8" t="n">
        <f aca="false">AT49+AT67</f>
        <v>0</v>
      </c>
      <c r="AU54" s="8" t="n">
        <f aca="false">AU49+AU67</f>
        <v>0</v>
      </c>
      <c r="AV54" s="171"/>
      <c r="AW54" s="171"/>
      <c r="BA54" s="171"/>
      <c r="BB54" s="171"/>
      <c r="BC54" s="171"/>
      <c r="BD54" s="171"/>
      <c r="BE54" s="171"/>
      <c r="BF54" s="171"/>
      <c r="BG54" s="171"/>
      <c r="BH54" s="171"/>
      <c r="BI54" s="171"/>
      <c r="BJ54" s="171"/>
      <c r="BK54" s="171"/>
      <c r="BL54" s="171"/>
      <c r="BM54" s="171"/>
      <c r="BN54" s="171"/>
      <c r="BO54" s="171"/>
      <c r="BP54" s="171"/>
      <c r="BQ54" s="171"/>
      <c r="BR54" s="171"/>
      <c r="BS54" s="171"/>
      <c r="BT54" s="171"/>
      <c r="BU54" s="171"/>
      <c r="BV54" s="171"/>
      <c r="BW54" s="171"/>
      <c r="BX54" s="171"/>
      <c r="BY54" s="171"/>
    </row>
    <row r="55" customFormat="false" ht="18.75" hidden="false" customHeight="false" outlineLevel="0" collapsed="false">
      <c r="A55" s="46"/>
      <c r="C55" s="46" t="s">
        <v>102</v>
      </c>
      <c r="E55" s="46"/>
      <c r="F55" s="221" t="n">
        <f aca="false">SUM(F21:F24,F27:F31,F34:F38,F41:F45)/$C$2</f>
        <v>324.873368421053</v>
      </c>
      <c r="G55" s="221" t="n">
        <f aca="false">SUM(G21:G24,G27:G31,G34:G38,G41:G45)/$C$2</f>
        <v>-1.91505263157895</v>
      </c>
      <c r="H55" s="48" t="n">
        <f aca="false">SUM(H19:H20,H22:H23,H26:H30,H33:H37,H40:H44,H47:H48)/$C$2</f>
        <v>352.818684210526</v>
      </c>
      <c r="I55" s="222" t="n">
        <f aca="false">H55/H57</f>
        <v>1.00805338345865</v>
      </c>
      <c r="J55" s="221" t="n">
        <f aca="false">SUM(J21:J24,J27:J31,J34:J38,J41:J45)/$C$2</f>
        <v>286.083631578947</v>
      </c>
      <c r="K55" s="221" t="n">
        <f aca="false">SUM(K21:K24,K27:K31,K34:K38,K41:K45)/$C$2</f>
        <v>-174.323105263158</v>
      </c>
      <c r="L55" s="48" t="n">
        <f aca="false">SUM(L19:L20,L22:L23,L26:L30,L33:L37,L40:L44,L47:L48)/$C$2</f>
        <v>135.887421052632</v>
      </c>
      <c r="M55" s="48"/>
      <c r="N55" s="48"/>
      <c r="O55" s="48"/>
      <c r="P55" s="221" t="n">
        <f aca="false">SUM(P21:P24,P27:P31,P34:P38,P41:P45)/$C$2</f>
        <v>109.248789473684</v>
      </c>
      <c r="Q55" s="222" t="n">
        <f aca="false">ABS(P55/P57)</f>
        <v>0.811253387180823</v>
      </c>
      <c r="R55" s="222"/>
      <c r="S55" s="222"/>
      <c r="X55" s="34"/>
      <c r="Y55" s="188"/>
      <c r="Z55" s="223"/>
      <c r="AA55" s="221" t="n">
        <f aca="false">SUM(AA21:AA24,AA27:AA31,AA34:AA38,AA41:AA45)/$C$2</f>
        <v>486.463157894737</v>
      </c>
      <c r="AB55" s="222" t="n">
        <f aca="false">AA55/AA57</f>
        <v>1.05022270702663</v>
      </c>
      <c r="AC55" s="221" t="n">
        <f aca="false">SUM(AC21:AC24,AC27:AC31,AC34:AC38,AC41:AC45)/$C$2</f>
        <v>-3.1768947368421</v>
      </c>
      <c r="AD55" s="224"/>
      <c r="AV55" s="171"/>
      <c r="AW55" s="171"/>
      <c r="BA55" s="171"/>
      <c r="BB55" s="171"/>
      <c r="BC55" s="171"/>
      <c r="BD55" s="171"/>
      <c r="BE55" s="171"/>
      <c r="BF55" s="171"/>
      <c r="BG55" s="171"/>
      <c r="BH55" s="171"/>
      <c r="BI55" s="171"/>
      <c r="BJ55" s="171"/>
      <c r="BK55" s="171"/>
      <c r="BL55" s="171"/>
      <c r="BM55" s="171"/>
      <c r="BN55" s="171"/>
      <c r="BO55" s="171"/>
      <c r="BP55" s="171"/>
      <c r="BQ55" s="171"/>
      <c r="BR55" s="171"/>
      <c r="BS55" s="171"/>
      <c r="BT55" s="171"/>
      <c r="BU55" s="171"/>
      <c r="BV55" s="171"/>
      <c r="BW55" s="171"/>
      <c r="BX55" s="171"/>
      <c r="BY55" s="171"/>
    </row>
    <row r="56" customFormat="false" ht="18.75" hidden="false" customHeight="false" outlineLevel="0" collapsed="false">
      <c r="A56" s="46"/>
      <c r="C56" s="46" t="s">
        <v>103</v>
      </c>
      <c r="D56" s="46"/>
      <c r="E56" s="46"/>
      <c r="F56" s="8" t="n">
        <f aca="false">SUM(F18:F20,F25:F26,F32:F33,F39:F40,F46:F47)/$C$3</f>
        <v>373.331727272727</v>
      </c>
      <c r="G56" s="8" t="n">
        <f aca="false">SUM(G18:G20,G25:G26,G32:G33,G39:G40,G46:G47)/$C$3</f>
        <v>-2.62927272727273</v>
      </c>
      <c r="H56" s="8" t="n">
        <f aca="false">SUM(H18,H21,H24:H25,H31:H32,H38:H39,H45:H46)/$C$3</f>
        <v>319.125454545455</v>
      </c>
      <c r="I56" s="222" t="n">
        <f aca="false">H56/H57</f>
        <v>0.911787012987013</v>
      </c>
      <c r="J56" s="8" t="n">
        <f aca="false">SUM(J18:J20,J25:J26,J32:J33,J39:J40,J46:J47)/$C$3</f>
        <v>320.519181818182</v>
      </c>
      <c r="K56" s="8" t="n">
        <f aca="false">SUM(K18:K20,K25:K26,K32:K33,K39:K40,K46:K47)/$C$3</f>
        <v>-143.324818181818</v>
      </c>
      <c r="L56" s="8" t="n">
        <f aca="false">SUM(L18,L21,L24:L25,L31:L32,L38:L39,L45:L46)/$C$3</f>
        <v>135.520636363636</v>
      </c>
      <c r="M56" s="8"/>
      <c r="N56" s="8"/>
      <c r="O56" s="8"/>
      <c r="P56" s="8" t="n">
        <f aca="false">SUM(P18:P20,P25:P26,P32:P33,P39:P40,P46:P47)/$C$3</f>
        <v>180.917636363636</v>
      </c>
      <c r="Q56" s="222" t="n">
        <f aca="false">P56/P57</f>
        <v>1.34344779477948</v>
      </c>
      <c r="R56" s="222"/>
      <c r="S56" s="222"/>
      <c r="X56" s="188"/>
      <c r="Y56" s="188"/>
      <c r="Z56" s="223"/>
      <c r="AA56" s="8" t="n">
        <f aca="false">SUM(AA18:AA20,AA25:AA26,AA32:AA33,AA39:AA40,AA46:AA47)/$C$3</f>
        <v>603.4</v>
      </c>
      <c r="AB56" s="222" t="n">
        <f aca="false">AA56/AA57</f>
        <v>1.30267702936097</v>
      </c>
      <c r="AC56" s="8" t="n">
        <f aca="false">SUM(AC18:AC20,AC25:AC26,AC32:AC33,AC39:AC40,AC46:AC47)/$C$3</f>
        <v>30.2432727272728</v>
      </c>
      <c r="AD56" s="225"/>
      <c r="AS56" s="226" t="s">
        <v>11</v>
      </c>
      <c r="AV56" s="171"/>
      <c r="AW56" s="171"/>
      <c r="BA56" s="171"/>
      <c r="BB56" s="171"/>
      <c r="BC56" s="171"/>
      <c r="BD56" s="171"/>
      <c r="BE56" s="171"/>
      <c r="BF56" s="171"/>
      <c r="BG56" s="171"/>
      <c r="BH56" s="171"/>
      <c r="BI56" s="171"/>
      <c r="BJ56" s="171"/>
      <c r="BK56" s="171"/>
      <c r="BL56" s="171"/>
      <c r="BM56" s="171"/>
      <c r="BN56" s="171"/>
      <c r="BO56" s="171"/>
      <c r="BP56" s="171"/>
      <c r="BQ56" s="171"/>
      <c r="BR56" s="171"/>
      <c r="BS56" s="171"/>
      <c r="BT56" s="171"/>
      <c r="BU56" s="171"/>
      <c r="BV56" s="171"/>
      <c r="BW56" s="171"/>
      <c r="BX56" s="171"/>
      <c r="BY56" s="171"/>
    </row>
    <row r="57" customFormat="false" ht="18.75" hidden="false" customHeight="false" outlineLevel="0" collapsed="false">
      <c r="A57" s="46"/>
      <c r="C57" s="227" t="s">
        <v>104</v>
      </c>
      <c r="D57" s="227"/>
      <c r="E57" s="227"/>
      <c r="F57" s="228"/>
      <c r="G57" s="228" t="n">
        <f aca="false">G15</f>
        <v>0</v>
      </c>
      <c r="H57" s="228" t="n">
        <f aca="false">H15</f>
        <v>350</v>
      </c>
      <c r="I57" s="229"/>
      <c r="J57" s="228" t="n">
        <f aca="false">J15</f>
        <v>305.866666666667</v>
      </c>
      <c r="K57" s="228" t="n">
        <f aca="false">K15</f>
        <v>-171.2</v>
      </c>
      <c r="L57" s="228" t="n">
        <f aca="false">L15</f>
        <v>134.666666666667</v>
      </c>
      <c r="M57" s="228"/>
      <c r="N57" s="228"/>
      <c r="O57" s="228"/>
      <c r="P57" s="228" t="n">
        <f aca="false">P15</f>
        <v>134.666666666667</v>
      </c>
      <c r="Q57" s="230"/>
      <c r="R57" s="231"/>
      <c r="S57" s="231"/>
      <c r="T57" s="232"/>
      <c r="U57" s="232"/>
      <c r="V57" s="232"/>
      <c r="W57" s="232"/>
      <c r="X57" s="232"/>
      <c r="Y57" s="233"/>
      <c r="Z57" s="232"/>
      <c r="AA57" s="228" t="n">
        <f aca="false">AA15</f>
        <v>463.2</v>
      </c>
      <c r="AB57" s="234"/>
      <c r="AC57" s="228" t="e">
        <f aca="false">#REF!</f>
        <v>#REF!</v>
      </c>
      <c r="AD57" s="230"/>
      <c r="AS57" s="1" t="s">
        <v>105</v>
      </c>
      <c r="AV57" s="171"/>
      <c r="AW57" s="171"/>
      <c r="BA57" s="171"/>
      <c r="BB57" s="171"/>
      <c r="BC57" s="171"/>
      <c r="BD57" s="171"/>
      <c r="BE57" s="171"/>
      <c r="BF57" s="171"/>
      <c r="BG57" s="171"/>
      <c r="BH57" s="171"/>
      <c r="BI57" s="171"/>
      <c r="BJ57" s="171"/>
      <c r="BK57" s="171"/>
      <c r="BL57" s="171"/>
      <c r="BM57" s="171"/>
      <c r="BN57" s="171"/>
      <c r="BO57" s="171"/>
      <c r="BP57" s="171"/>
      <c r="BQ57" s="171"/>
      <c r="BR57" s="171"/>
      <c r="BS57" s="171"/>
      <c r="BT57" s="171"/>
      <c r="BU57" s="171"/>
      <c r="BV57" s="171"/>
      <c r="BW57" s="171"/>
      <c r="BX57" s="171"/>
      <c r="BY57" s="171"/>
    </row>
    <row r="58" customFormat="false" ht="15.75" hidden="false" customHeight="false" outlineLevel="0" collapsed="false">
      <c r="A58" s="46"/>
      <c r="C58" s="46"/>
      <c r="D58" s="46"/>
      <c r="E58" s="46"/>
      <c r="F58" s="46"/>
      <c r="J58" s="235"/>
      <c r="K58" s="25"/>
      <c r="L58" s="25"/>
      <c r="M58" s="25"/>
      <c r="N58" s="25"/>
      <c r="O58" s="25"/>
      <c r="P58" s="25"/>
      <c r="Z58" s="192" t="s">
        <v>106</v>
      </c>
      <c r="AB58" s="1"/>
      <c r="AC58" s="1" t="n">
        <f aca="false">COUNTIF(AC18:AC48,"&gt;50")</f>
        <v>10</v>
      </c>
      <c r="AD58" s="220"/>
      <c r="AS58" s="1" t="s">
        <v>107</v>
      </c>
      <c r="AT58" s="8" t="n">
        <f aca="false">AT56-AT57</f>
        <v>0</v>
      </c>
      <c r="AU58" s="8" t="n">
        <f aca="false">AU56-AU57</f>
        <v>0</v>
      </c>
      <c r="AV58" s="171"/>
      <c r="AW58" s="171"/>
      <c r="BA58" s="171"/>
      <c r="BB58" s="171"/>
      <c r="BC58" s="171"/>
      <c r="BD58" s="171"/>
      <c r="BE58" s="171"/>
      <c r="BF58" s="171"/>
      <c r="BG58" s="171"/>
      <c r="BH58" s="171"/>
      <c r="BI58" s="171"/>
      <c r="BJ58" s="171"/>
      <c r="BK58" s="171"/>
      <c r="BL58" s="171"/>
      <c r="BM58" s="171"/>
      <c r="BN58" s="171"/>
      <c r="BO58" s="171"/>
      <c r="BP58" s="171"/>
      <c r="BQ58" s="171"/>
      <c r="BR58" s="171"/>
      <c r="BS58" s="171"/>
      <c r="BT58" s="171"/>
      <c r="BU58" s="171"/>
      <c r="BV58" s="171"/>
      <c r="BW58" s="171"/>
      <c r="BX58" s="171"/>
      <c r="BY58" s="171"/>
    </row>
    <row r="59" customFormat="false" ht="15" hidden="false" customHeight="false" outlineLevel="0" collapsed="false">
      <c r="P59" s="25"/>
      <c r="S59" s="236" t="n">
        <f aca="false">S50+AT67+(ABS(AU67))</f>
        <v>26865.736</v>
      </c>
      <c r="Z59" s="3" t="s">
        <v>108</v>
      </c>
      <c r="AB59" s="1"/>
      <c r="AC59" s="1" t="n">
        <f aca="false">COUNTIF(AC18:AC48,"&lt;-50")</f>
        <v>4</v>
      </c>
      <c r="AG59" s="237"/>
      <c r="AI59" s="238"/>
      <c r="AS59" s="226" t="s">
        <v>12</v>
      </c>
      <c r="AV59" s="171"/>
      <c r="AW59" s="171"/>
      <c r="BA59" s="171"/>
      <c r="BB59" s="171"/>
      <c r="BC59" s="171"/>
      <c r="BD59" s="171"/>
      <c r="BE59" s="171"/>
      <c r="BF59" s="171"/>
      <c r="BG59" s="171"/>
      <c r="BH59" s="171"/>
      <c r="BI59" s="171"/>
      <c r="BJ59" s="171"/>
      <c r="BK59" s="171"/>
      <c r="BL59" s="171"/>
      <c r="BM59" s="171"/>
      <c r="BN59" s="171"/>
      <c r="BO59" s="171"/>
      <c r="BP59" s="171"/>
      <c r="BQ59" s="171"/>
      <c r="BR59" s="171"/>
      <c r="BS59" s="171"/>
      <c r="BT59" s="171"/>
      <c r="BU59" s="171"/>
      <c r="BV59" s="171"/>
      <c r="BW59" s="171"/>
      <c r="BX59" s="171"/>
      <c r="BY59" s="171"/>
    </row>
    <row r="60" customFormat="false" ht="15" hidden="false" customHeight="false" outlineLevel="0" collapsed="false">
      <c r="P60" s="25"/>
      <c r="Z60" s="3"/>
      <c r="AB60" s="1"/>
      <c r="AG60" s="237"/>
      <c r="AI60" s="238"/>
      <c r="AS60" s="1" t="s">
        <v>105</v>
      </c>
      <c r="AV60" s="171"/>
      <c r="AW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1"/>
      <c r="BN60" s="171"/>
      <c r="BO60" s="171"/>
      <c r="BP60" s="171"/>
      <c r="BQ60" s="171"/>
      <c r="BR60" s="171"/>
      <c r="BS60" s="171"/>
      <c r="BT60" s="171"/>
      <c r="BU60" s="171"/>
      <c r="BV60" s="171"/>
      <c r="BW60" s="171"/>
      <c r="BX60" s="171"/>
      <c r="BY60" s="171"/>
    </row>
    <row r="61" customFormat="false" ht="15" hidden="false" customHeight="false" outlineLevel="0" collapsed="false">
      <c r="P61" s="25"/>
      <c r="Z61" s="3"/>
      <c r="AB61" s="1"/>
      <c r="AG61" s="237"/>
      <c r="AI61" s="238"/>
      <c r="AS61" s="1" t="s">
        <v>107</v>
      </c>
      <c r="AT61" s="8" t="n">
        <f aca="false">AT59-AT60</f>
        <v>0</v>
      </c>
      <c r="AU61" s="8" t="n">
        <f aca="false">AU59-AU60</f>
        <v>0</v>
      </c>
      <c r="AV61" s="171"/>
      <c r="AW61" s="171"/>
      <c r="BA61" s="171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71"/>
      <c r="BM61" s="171"/>
      <c r="BN61" s="171"/>
      <c r="BO61" s="171"/>
      <c r="BP61" s="171"/>
      <c r="BQ61" s="171"/>
      <c r="BR61" s="171"/>
      <c r="BS61" s="171"/>
      <c r="BT61" s="171"/>
      <c r="BU61" s="171"/>
      <c r="BV61" s="171"/>
      <c r="BW61" s="171"/>
      <c r="BX61" s="171"/>
      <c r="BY61" s="171"/>
    </row>
    <row r="62" customFormat="false" ht="15" hidden="false" customHeight="false" outlineLevel="0" collapsed="false">
      <c r="P62" s="25"/>
      <c r="Z62" s="3"/>
      <c r="AB62" s="1"/>
      <c r="AG62" s="237"/>
      <c r="AI62" s="238"/>
      <c r="AS62" s="1" t="s">
        <v>13</v>
      </c>
      <c r="AV62" s="171"/>
      <c r="AW62" s="171"/>
      <c r="BA62" s="171"/>
      <c r="BB62" s="171"/>
      <c r="BC62" s="171"/>
      <c r="BD62" s="171"/>
      <c r="BE62" s="171"/>
      <c r="BF62" s="171"/>
      <c r="BG62" s="171"/>
      <c r="BH62" s="171"/>
      <c r="BI62" s="171"/>
      <c r="BJ62" s="171"/>
      <c r="BK62" s="171"/>
      <c r="BL62" s="171"/>
      <c r="BM62" s="171"/>
      <c r="BN62" s="171"/>
      <c r="BO62" s="171"/>
      <c r="BP62" s="171"/>
      <c r="BQ62" s="171"/>
      <c r="BR62" s="171"/>
      <c r="BS62" s="171"/>
      <c r="BT62" s="171"/>
      <c r="BU62" s="171"/>
      <c r="BV62" s="171"/>
      <c r="BW62" s="171"/>
      <c r="BX62" s="171"/>
      <c r="BY62" s="171"/>
    </row>
    <row r="63" customFormat="false" ht="15" hidden="false" customHeight="false" outlineLevel="0" collapsed="false">
      <c r="P63" s="25"/>
      <c r="Z63" s="3"/>
      <c r="AB63" s="1"/>
      <c r="AG63" s="237"/>
      <c r="AI63" s="238"/>
      <c r="AS63" s="1" t="s">
        <v>105</v>
      </c>
      <c r="AV63" s="171"/>
      <c r="AW63" s="171"/>
      <c r="BA63" s="171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71"/>
      <c r="BM63" s="171"/>
      <c r="BN63" s="171"/>
      <c r="BO63" s="171"/>
      <c r="BP63" s="171"/>
      <c r="BQ63" s="171"/>
      <c r="BR63" s="171"/>
      <c r="BS63" s="171"/>
      <c r="BT63" s="171"/>
      <c r="BU63" s="171"/>
      <c r="BV63" s="171"/>
      <c r="BW63" s="171"/>
      <c r="BX63" s="171"/>
      <c r="BY63" s="171"/>
    </row>
    <row r="64" customFormat="false" ht="15" hidden="false" customHeight="false" outlineLevel="0" collapsed="false">
      <c r="P64" s="25"/>
      <c r="Z64" s="3"/>
      <c r="AB64" s="1"/>
      <c r="AG64" s="237"/>
      <c r="AI64" s="238"/>
      <c r="AS64" s="1" t="s">
        <v>107</v>
      </c>
      <c r="AT64" s="8" t="n">
        <f aca="false">AT62-AT63</f>
        <v>0</v>
      </c>
      <c r="AU64" s="8" t="n">
        <f aca="false">AU62-AU63</f>
        <v>0</v>
      </c>
      <c r="AV64" s="171"/>
      <c r="AW64" s="171"/>
      <c r="BA64" s="171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71"/>
      <c r="BM64" s="171"/>
      <c r="BN64" s="171"/>
      <c r="BO64" s="171"/>
      <c r="BP64" s="171"/>
      <c r="BQ64" s="171"/>
      <c r="BR64" s="171"/>
      <c r="BS64" s="171"/>
      <c r="BT64" s="171"/>
      <c r="BU64" s="171"/>
      <c r="BV64" s="171"/>
      <c r="BW64" s="171"/>
      <c r="BX64" s="171"/>
      <c r="BY64" s="171"/>
    </row>
    <row r="65" customFormat="false" ht="15" hidden="false" customHeight="false" outlineLevel="0" collapsed="false">
      <c r="P65" s="25"/>
      <c r="Z65" s="3"/>
      <c r="AB65" s="1"/>
      <c r="AG65" s="237"/>
      <c r="AI65" s="238"/>
      <c r="AV65" s="171"/>
      <c r="AW65" s="171"/>
      <c r="BA65" s="171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71"/>
      <c r="BM65" s="171"/>
      <c r="BN65" s="171"/>
      <c r="BO65" s="171"/>
      <c r="BP65" s="171"/>
      <c r="BQ65" s="171"/>
      <c r="BR65" s="171"/>
      <c r="BS65" s="171"/>
      <c r="BT65" s="171"/>
      <c r="BU65" s="171"/>
      <c r="BV65" s="171"/>
      <c r="BW65" s="171"/>
      <c r="BX65" s="171"/>
      <c r="BY65" s="171"/>
    </row>
    <row r="66" customFormat="false" ht="15" hidden="false" customHeight="false" outlineLevel="0" collapsed="false">
      <c r="P66" s="25"/>
      <c r="Z66" s="3"/>
      <c r="AB66" s="1"/>
      <c r="AG66" s="237"/>
      <c r="AI66" s="238"/>
      <c r="AV66" s="171"/>
      <c r="AW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</row>
    <row r="67" customFormat="false" ht="15" hidden="false" customHeight="false" outlineLevel="0" collapsed="false">
      <c r="P67" s="25"/>
      <c r="Z67" s="3"/>
      <c r="AB67" s="1"/>
      <c r="AG67" s="237"/>
      <c r="AI67" s="238"/>
      <c r="AT67" s="8" t="n">
        <f aca="false">AT57+AT60+AT63</f>
        <v>0</v>
      </c>
      <c r="AU67" s="8" t="n">
        <f aca="false">AU57+AU60+AU63</f>
        <v>0</v>
      </c>
      <c r="AV67" s="171"/>
      <c r="AW67" s="171"/>
      <c r="BA67" s="171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71"/>
      <c r="BM67" s="171"/>
      <c r="BN67" s="171"/>
      <c r="BO67" s="171"/>
      <c r="BP67" s="171"/>
      <c r="BQ67" s="171"/>
      <c r="BR67" s="171"/>
      <c r="BS67" s="171"/>
      <c r="BT67" s="171"/>
      <c r="BU67" s="171"/>
      <c r="BV67" s="171"/>
      <c r="BW67" s="171"/>
      <c r="BX67" s="171"/>
      <c r="BY67" s="171"/>
    </row>
    <row r="68" customFormat="false" ht="15" hidden="false" customHeight="false" outlineLevel="0" collapsed="false">
      <c r="P68" s="25"/>
      <c r="Z68" s="3"/>
      <c r="AB68" s="1"/>
      <c r="AG68" s="237"/>
      <c r="AI68" s="238"/>
      <c r="AV68" s="171"/>
      <c r="AW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1"/>
      <c r="BN68" s="171"/>
      <c r="BO68" s="171"/>
      <c r="BP68" s="171"/>
      <c r="BQ68" s="171"/>
      <c r="BR68" s="171"/>
      <c r="BS68" s="171"/>
      <c r="BT68" s="171"/>
      <c r="BU68" s="171"/>
      <c r="BV68" s="171"/>
      <c r="BW68" s="171"/>
      <c r="BX68" s="171"/>
      <c r="BY68" s="171"/>
    </row>
    <row r="69" customFormat="false" ht="15" hidden="false" customHeight="false" outlineLevel="0" collapsed="false">
      <c r="P69" s="25"/>
      <c r="Z69" s="3"/>
      <c r="AB69" s="1"/>
      <c r="AG69" s="237"/>
      <c r="AI69" s="238"/>
      <c r="AV69" s="171"/>
      <c r="AW69" s="171"/>
      <c r="BA69" s="171"/>
      <c r="BB69" s="171"/>
      <c r="BC69" s="171"/>
      <c r="BD69" s="171"/>
      <c r="BE69" s="171"/>
      <c r="BF69" s="171"/>
      <c r="BG69" s="171"/>
      <c r="BH69" s="171"/>
      <c r="BI69" s="171"/>
      <c r="BJ69" s="171"/>
      <c r="BK69" s="171"/>
      <c r="BL69" s="171"/>
      <c r="BM69" s="171"/>
      <c r="BN69" s="171"/>
      <c r="BO69" s="171"/>
      <c r="BP69" s="171"/>
      <c r="BQ69" s="171"/>
      <c r="BR69" s="171"/>
      <c r="BS69" s="171"/>
      <c r="BT69" s="171"/>
      <c r="BU69" s="171"/>
      <c r="BV69" s="171"/>
      <c r="BW69" s="171"/>
      <c r="BX69" s="171"/>
      <c r="BY69" s="171"/>
    </row>
    <row r="70" customFormat="false" ht="15" hidden="false" customHeight="false" outlineLevel="0" collapsed="false">
      <c r="P70" s="25"/>
      <c r="Z70" s="3"/>
      <c r="AB70" s="1"/>
      <c r="AG70" s="237"/>
      <c r="AI70" s="238"/>
      <c r="AV70" s="171"/>
      <c r="AW70" s="171"/>
      <c r="BA70" s="171"/>
      <c r="BB70" s="171"/>
      <c r="BC70" s="171"/>
      <c r="BD70" s="171"/>
      <c r="BE70" s="171"/>
      <c r="BF70" s="171"/>
      <c r="BG70" s="171"/>
      <c r="BH70" s="171"/>
      <c r="BI70" s="171"/>
      <c r="BJ70" s="171"/>
      <c r="BK70" s="171"/>
      <c r="BL70" s="171"/>
      <c r="BM70" s="171"/>
      <c r="BN70" s="171"/>
      <c r="BO70" s="171"/>
      <c r="BP70" s="171"/>
      <c r="BQ70" s="171"/>
      <c r="BR70" s="171"/>
      <c r="BS70" s="171"/>
      <c r="BT70" s="171"/>
      <c r="BU70" s="171"/>
      <c r="BV70" s="171"/>
      <c r="BW70" s="171"/>
      <c r="BX70" s="171"/>
      <c r="BY70" s="171"/>
    </row>
    <row r="71" customFormat="false" ht="15" hidden="false" customHeight="false" outlineLevel="0" collapsed="false">
      <c r="P71" s="25"/>
      <c r="Z71" s="3"/>
      <c r="AB71" s="1"/>
      <c r="AG71" s="237"/>
      <c r="AI71" s="238"/>
      <c r="AV71" s="171"/>
      <c r="AW71" s="171"/>
      <c r="BA71" s="171"/>
      <c r="BB71" s="171"/>
      <c r="BC71" s="171"/>
      <c r="BD71" s="171"/>
      <c r="BE71" s="171"/>
      <c r="BF71" s="171"/>
      <c r="BG71" s="171"/>
      <c r="BH71" s="171"/>
      <c r="BI71" s="171"/>
      <c r="BJ71" s="171"/>
      <c r="BK71" s="171"/>
      <c r="BL71" s="171"/>
      <c r="BM71" s="171"/>
      <c r="BN71" s="171"/>
      <c r="BO71" s="171"/>
      <c r="BP71" s="171"/>
      <c r="BQ71" s="171"/>
      <c r="BR71" s="171"/>
      <c r="BS71" s="171"/>
      <c r="BT71" s="171"/>
      <c r="BU71" s="171"/>
      <c r="BV71" s="171"/>
      <c r="BW71" s="171"/>
      <c r="BX71" s="171"/>
      <c r="BY71" s="171"/>
    </row>
    <row r="72" customFormat="false" ht="15" hidden="false" customHeight="false" outlineLevel="0" collapsed="false">
      <c r="P72" s="25"/>
      <c r="Z72" s="3"/>
      <c r="AB72" s="1"/>
      <c r="AG72" s="237"/>
      <c r="AI72" s="238"/>
      <c r="AV72" s="171"/>
      <c r="AW72" s="171"/>
      <c r="BA72" s="171"/>
      <c r="BB72" s="171"/>
      <c r="BC72" s="171"/>
      <c r="BD72" s="171"/>
      <c r="BE72" s="171"/>
      <c r="BF72" s="171"/>
      <c r="BG72" s="171"/>
      <c r="BH72" s="171"/>
      <c r="BI72" s="171"/>
      <c r="BJ72" s="171"/>
      <c r="BK72" s="171"/>
      <c r="BL72" s="171"/>
      <c r="BM72" s="171"/>
      <c r="BN72" s="171"/>
      <c r="BO72" s="171"/>
      <c r="BP72" s="171"/>
      <c r="BQ72" s="171"/>
      <c r="BR72" s="171"/>
      <c r="BS72" s="171"/>
      <c r="BT72" s="171"/>
      <c r="BU72" s="171"/>
      <c r="BV72" s="171"/>
      <c r="BW72" s="171"/>
      <c r="BX72" s="171"/>
      <c r="BY72" s="171"/>
    </row>
    <row r="73" customFormat="false" ht="15" hidden="false" customHeight="false" outlineLevel="0" collapsed="false">
      <c r="P73" s="25"/>
      <c r="Z73" s="3"/>
      <c r="AB73" s="1"/>
      <c r="AG73" s="237"/>
      <c r="AI73" s="238"/>
      <c r="AV73" s="171"/>
      <c r="AW73" s="171"/>
      <c r="BA73" s="171"/>
      <c r="BB73" s="171"/>
      <c r="BC73" s="171"/>
      <c r="BD73" s="171"/>
      <c r="BE73" s="171"/>
      <c r="BF73" s="171"/>
      <c r="BG73" s="171"/>
      <c r="BH73" s="171"/>
      <c r="BI73" s="171"/>
      <c r="BJ73" s="171"/>
      <c r="BK73" s="171"/>
      <c r="BL73" s="171"/>
      <c r="BM73" s="171"/>
      <c r="BN73" s="171"/>
      <c r="BO73" s="171"/>
      <c r="BP73" s="171"/>
      <c r="BQ73" s="171"/>
      <c r="BR73" s="171"/>
      <c r="BS73" s="171"/>
      <c r="BT73" s="171"/>
      <c r="BU73" s="171"/>
      <c r="BV73" s="171"/>
      <c r="BW73" s="171"/>
      <c r="BX73" s="171"/>
      <c r="BY73" s="171"/>
    </row>
    <row r="74" customFormat="false" ht="15" hidden="false" customHeight="false" outlineLevel="0" collapsed="false">
      <c r="P74" s="25"/>
      <c r="Z74" s="3"/>
      <c r="AB74" s="1"/>
      <c r="AG74" s="237"/>
      <c r="AI74" s="238"/>
      <c r="AV74" s="171"/>
      <c r="AW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</row>
    <row r="75" customFormat="false" ht="15" hidden="false" customHeight="false" outlineLevel="0" collapsed="false">
      <c r="P75" s="25"/>
      <c r="Z75" s="3"/>
      <c r="AB75" s="1"/>
      <c r="AG75" s="237"/>
      <c r="AI75" s="238"/>
      <c r="AV75" s="171"/>
      <c r="AW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</row>
    <row r="76" customFormat="false" ht="15" hidden="false" customHeight="false" outlineLevel="0" collapsed="false">
      <c r="P76" s="25"/>
      <c r="Z76" s="3"/>
      <c r="AB76" s="1"/>
      <c r="AG76" s="237"/>
      <c r="AI76" s="238"/>
      <c r="AV76" s="171"/>
      <c r="AW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1"/>
      <c r="BN76" s="171"/>
      <c r="BO76" s="171"/>
      <c r="BP76" s="171"/>
      <c r="BQ76" s="171"/>
      <c r="BR76" s="171"/>
      <c r="BS76" s="171"/>
      <c r="BT76" s="171"/>
      <c r="BU76" s="171"/>
      <c r="BV76" s="171"/>
      <c r="BW76" s="171"/>
      <c r="BX76" s="171"/>
      <c r="BY76" s="171"/>
    </row>
    <row r="77" customFormat="false" ht="15" hidden="false" customHeight="false" outlineLevel="0" collapsed="false">
      <c r="P77" s="25"/>
      <c r="Z77" s="3"/>
      <c r="AB77" s="1"/>
      <c r="AG77" s="237"/>
      <c r="AI77" s="238"/>
      <c r="AV77" s="171"/>
      <c r="AW77" s="171"/>
      <c r="BA77" s="171"/>
      <c r="BB77" s="171"/>
      <c r="BC77" s="171"/>
      <c r="BD77" s="171"/>
      <c r="BE77" s="171"/>
      <c r="BF77" s="171"/>
      <c r="BG77" s="171"/>
      <c r="BH77" s="171"/>
      <c r="BI77" s="171"/>
      <c r="BJ77" s="171"/>
      <c r="BK77" s="171"/>
      <c r="BL77" s="171"/>
      <c r="BM77" s="171"/>
      <c r="BN77" s="171"/>
      <c r="BO77" s="171"/>
      <c r="BP77" s="171"/>
      <c r="BQ77" s="171"/>
      <c r="BR77" s="171"/>
      <c r="BS77" s="171"/>
      <c r="BT77" s="171"/>
      <c r="BU77" s="171"/>
      <c r="BV77" s="171"/>
      <c r="BW77" s="171"/>
      <c r="BX77" s="171"/>
      <c r="BY77" s="171"/>
    </row>
    <row r="78" customFormat="false" ht="15" hidden="false" customHeight="false" outlineLevel="0" collapsed="false">
      <c r="AG78" s="237"/>
      <c r="AI78" s="238"/>
      <c r="AV78" s="171"/>
      <c r="AW78" s="171"/>
      <c r="BA78" s="171"/>
      <c r="BB78" s="171"/>
      <c r="BC78" s="171"/>
      <c r="BD78" s="171"/>
      <c r="BE78" s="171"/>
      <c r="BF78" s="171"/>
      <c r="BG78" s="171"/>
      <c r="BH78" s="171"/>
      <c r="BI78" s="171"/>
      <c r="BJ78" s="171"/>
      <c r="BK78" s="171"/>
      <c r="BL78" s="171"/>
      <c r="BM78" s="171"/>
      <c r="BN78" s="171"/>
      <c r="BO78" s="171"/>
      <c r="BP78" s="171"/>
      <c r="BQ78" s="171"/>
      <c r="BR78" s="171"/>
      <c r="BS78" s="171"/>
      <c r="BT78" s="171"/>
      <c r="BU78" s="171"/>
      <c r="BV78" s="171"/>
      <c r="BW78" s="171"/>
      <c r="BX78" s="171"/>
      <c r="BY78" s="171"/>
    </row>
    <row r="79" customFormat="false" ht="15" hidden="false" customHeight="false" outlineLevel="0" collapsed="false">
      <c r="AG79" s="237"/>
      <c r="AI79" s="238"/>
      <c r="AV79" s="171"/>
      <c r="AW79" s="171"/>
      <c r="BA79" s="171"/>
      <c r="BB79" s="171"/>
      <c r="BC79" s="171"/>
      <c r="BD79" s="171"/>
      <c r="BE79" s="171"/>
      <c r="BF79" s="171"/>
      <c r="BG79" s="171"/>
      <c r="BH79" s="171"/>
      <c r="BI79" s="171"/>
      <c r="BJ79" s="171"/>
      <c r="BK79" s="171"/>
      <c r="BL79" s="171"/>
      <c r="BM79" s="171"/>
      <c r="BN79" s="171"/>
      <c r="BO79" s="171"/>
      <c r="BP79" s="171"/>
      <c r="BQ79" s="171"/>
      <c r="BR79" s="171"/>
      <c r="BS79" s="171"/>
      <c r="BT79" s="171"/>
      <c r="BU79" s="171"/>
      <c r="BV79" s="171"/>
      <c r="BW79" s="171"/>
      <c r="BX79" s="171"/>
      <c r="BY79" s="171"/>
    </row>
    <row r="80" customFormat="false" ht="15" hidden="false" customHeight="false" outlineLevel="0" collapsed="false">
      <c r="AG80" s="237"/>
      <c r="AI80" s="238"/>
      <c r="AV80" s="171"/>
      <c r="AW80" s="171"/>
      <c r="BA80" s="171"/>
      <c r="BB80" s="171"/>
      <c r="BC80" s="171"/>
      <c r="BD80" s="171"/>
      <c r="BE80" s="171"/>
      <c r="BF80" s="171"/>
      <c r="BG80" s="171"/>
      <c r="BH80" s="171"/>
      <c r="BI80" s="171"/>
      <c r="BJ80" s="171"/>
      <c r="BK80" s="171"/>
      <c r="BL80" s="171"/>
      <c r="BM80" s="171"/>
      <c r="BN80" s="171"/>
      <c r="BO80" s="171"/>
      <c r="BP80" s="171"/>
      <c r="BQ80" s="171"/>
      <c r="BR80" s="171"/>
      <c r="BS80" s="171"/>
      <c r="BT80" s="171"/>
      <c r="BU80" s="171"/>
      <c r="BV80" s="171"/>
      <c r="BW80" s="171"/>
      <c r="BX80" s="171"/>
      <c r="BY80" s="171"/>
    </row>
    <row r="81" customFormat="false" ht="15" hidden="false" customHeight="false" outlineLevel="0" collapsed="false">
      <c r="AG81" s="237"/>
      <c r="AI81" s="238"/>
      <c r="AV81" s="171"/>
      <c r="AW81" s="171"/>
      <c r="BA81" s="171"/>
      <c r="BB81" s="171"/>
      <c r="BC81" s="171"/>
      <c r="BD81" s="171"/>
      <c r="BE81" s="171"/>
      <c r="BF81" s="171"/>
      <c r="BG81" s="171"/>
      <c r="BH81" s="171"/>
      <c r="BI81" s="171"/>
      <c r="BJ81" s="171"/>
      <c r="BK81" s="171"/>
      <c r="BL81" s="171"/>
      <c r="BM81" s="171"/>
      <c r="BN81" s="171"/>
      <c r="BO81" s="171"/>
      <c r="BP81" s="171"/>
      <c r="BQ81" s="171"/>
      <c r="BR81" s="171"/>
      <c r="BS81" s="171"/>
      <c r="BT81" s="171"/>
      <c r="BU81" s="171"/>
      <c r="BV81" s="171"/>
      <c r="BW81" s="171"/>
      <c r="BX81" s="171"/>
      <c r="BY81" s="171"/>
    </row>
    <row r="82" customFormat="false" ht="15" hidden="false" customHeight="false" outlineLevel="0" collapsed="false">
      <c r="AG82" s="237"/>
      <c r="AI82" s="238"/>
      <c r="AV82" s="171"/>
      <c r="AW82" s="171"/>
      <c r="BA82" s="171"/>
      <c r="BB82" s="171"/>
      <c r="BC82" s="171"/>
      <c r="BD82" s="171"/>
      <c r="BE82" s="171"/>
      <c r="BF82" s="171"/>
      <c r="BG82" s="171"/>
      <c r="BH82" s="171"/>
      <c r="BI82" s="171"/>
      <c r="BJ82" s="171"/>
      <c r="BK82" s="171"/>
      <c r="BL82" s="171"/>
      <c r="BM82" s="171"/>
      <c r="BN82" s="171"/>
      <c r="BO82" s="171"/>
      <c r="BP82" s="171"/>
      <c r="BQ82" s="171"/>
      <c r="BR82" s="171"/>
      <c r="BS82" s="171"/>
      <c r="BT82" s="171"/>
      <c r="BU82" s="171"/>
      <c r="BV82" s="171"/>
      <c r="BW82" s="171"/>
      <c r="BX82" s="171"/>
      <c r="BY82" s="171"/>
    </row>
    <row r="83" customFormat="false" ht="15" hidden="false" customHeight="false" outlineLevel="0" collapsed="false">
      <c r="AG83" s="237"/>
      <c r="AI83" s="238"/>
      <c r="AV83" s="171"/>
      <c r="AW83" s="171"/>
      <c r="BA83" s="171"/>
      <c r="BB83" s="171"/>
      <c r="BC83" s="171"/>
      <c r="BD83" s="171"/>
      <c r="BE83" s="171"/>
      <c r="BF83" s="171"/>
      <c r="BG83" s="171"/>
      <c r="BH83" s="171"/>
      <c r="BI83" s="171"/>
      <c r="BJ83" s="171"/>
      <c r="BK83" s="171"/>
      <c r="BL83" s="171"/>
      <c r="BM83" s="171"/>
      <c r="BN83" s="171"/>
      <c r="BO83" s="171"/>
      <c r="BP83" s="171"/>
      <c r="BQ83" s="171"/>
      <c r="BR83" s="171"/>
      <c r="BS83" s="171"/>
      <c r="BT83" s="171"/>
      <c r="BU83" s="171"/>
      <c r="BV83" s="171"/>
      <c r="BW83" s="171"/>
      <c r="BX83" s="171"/>
      <c r="BY83" s="171"/>
    </row>
    <row r="84" customFormat="false" ht="15" hidden="false" customHeight="false" outlineLevel="0" collapsed="false">
      <c r="AG84" s="237"/>
      <c r="AI84" s="238"/>
      <c r="AV84" s="171"/>
      <c r="AW84" s="171"/>
      <c r="BA84" s="171"/>
      <c r="BB84" s="171"/>
      <c r="BC84" s="171"/>
      <c r="BD84" s="171"/>
      <c r="BE84" s="171"/>
      <c r="BF84" s="171"/>
      <c r="BG84" s="171"/>
      <c r="BH84" s="171"/>
      <c r="BI84" s="171"/>
      <c r="BJ84" s="171"/>
      <c r="BK84" s="171"/>
      <c r="BL84" s="171"/>
      <c r="BM84" s="171"/>
      <c r="BN84" s="171"/>
      <c r="BO84" s="171"/>
      <c r="BP84" s="171"/>
      <c r="BQ84" s="171"/>
      <c r="BR84" s="171"/>
      <c r="BS84" s="171"/>
      <c r="BT84" s="171"/>
      <c r="BU84" s="171"/>
      <c r="BV84" s="171"/>
      <c r="BW84" s="171"/>
      <c r="BX84" s="171"/>
      <c r="BY84" s="171"/>
    </row>
    <row r="85" customFormat="false" ht="15" hidden="false" customHeight="false" outlineLevel="0" collapsed="false">
      <c r="AG85" s="237"/>
      <c r="AI85" s="238"/>
      <c r="AV85" s="171"/>
      <c r="AW85" s="171"/>
      <c r="BA85" s="171"/>
      <c r="BB85" s="171"/>
      <c r="BC85" s="171"/>
      <c r="BD85" s="171"/>
      <c r="BE85" s="171"/>
      <c r="BF85" s="171"/>
      <c r="BG85" s="171"/>
      <c r="BH85" s="171"/>
      <c r="BI85" s="171"/>
      <c r="BJ85" s="171"/>
      <c r="BK85" s="171"/>
      <c r="BL85" s="171"/>
      <c r="BM85" s="171"/>
      <c r="BN85" s="171"/>
      <c r="BO85" s="171"/>
      <c r="BP85" s="171"/>
      <c r="BQ85" s="171"/>
      <c r="BR85" s="171"/>
      <c r="BS85" s="171"/>
      <c r="BT85" s="171"/>
      <c r="BU85" s="171"/>
      <c r="BV85" s="171"/>
      <c r="BW85" s="171"/>
      <c r="BX85" s="171"/>
      <c r="BY85" s="171"/>
    </row>
    <row r="86" customFormat="false" ht="15" hidden="false" customHeight="false" outlineLevel="0" collapsed="false">
      <c r="AG86" s="237"/>
      <c r="AI86" s="238"/>
      <c r="AV86" s="171"/>
      <c r="AW86" s="171"/>
      <c r="BA86" s="171"/>
      <c r="BB86" s="171"/>
      <c r="BC86" s="171"/>
      <c r="BD86" s="171"/>
      <c r="BE86" s="171"/>
      <c r="BF86" s="171"/>
      <c r="BG86" s="171"/>
      <c r="BH86" s="171"/>
      <c r="BI86" s="171"/>
      <c r="BJ86" s="171"/>
      <c r="BK86" s="171"/>
      <c r="BL86" s="171"/>
      <c r="BM86" s="171"/>
      <c r="BN86" s="171"/>
      <c r="BO86" s="171"/>
      <c r="BP86" s="171"/>
      <c r="BQ86" s="171"/>
      <c r="BR86" s="171"/>
      <c r="BS86" s="171"/>
      <c r="BT86" s="171"/>
      <c r="BU86" s="171"/>
      <c r="BV86" s="171"/>
      <c r="BW86" s="171"/>
      <c r="BX86" s="171"/>
      <c r="BY86" s="171"/>
    </row>
    <row r="87" customFormat="false" ht="15" hidden="false" customHeight="false" outlineLevel="0" collapsed="false">
      <c r="AG87" s="237"/>
      <c r="AI87" s="238"/>
      <c r="AV87" s="171"/>
      <c r="AW87" s="171"/>
      <c r="BA87" s="171"/>
      <c r="BB87" s="171"/>
      <c r="BC87" s="171"/>
      <c r="BD87" s="171"/>
      <c r="BE87" s="171"/>
      <c r="BF87" s="171"/>
      <c r="BG87" s="171"/>
      <c r="BH87" s="171"/>
      <c r="BI87" s="171"/>
      <c r="BJ87" s="171"/>
      <c r="BK87" s="171"/>
      <c r="BL87" s="171"/>
      <c r="BM87" s="171"/>
      <c r="BN87" s="171"/>
      <c r="BO87" s="171"/>
      <c r="BP87" s="171"/>
      <c r="BQ87" s="171"/>
      <c r="BR87" s="171"/>
      <c r="BS87" s="171"/>
      <c r="BT87" s="171"/>
      <c r="BU87" s="171"/>
      <c r="BV87" s="171"/>
      <c r="BW87" s="171"/>
      <c r="BX87" s="171"/>
      <c r="BY87" s="171"/>
    </row>
    <row r="88" customFormat="false" ht="15" hidden="false" customHeight="false" outlineLevel="0" collapsed="false">
      <c r="AG88" s="237"/>
      <c r="AI88" s="238"/>
      <c r="AV88" s="171"/>
      <c r="AW88" s="171"/>
      <c r="BA88" s="171"/>
      <c r="BB88" s="171"/>
      <c r="BC88" s="171"/>
      <c r="BD88" s="171"/>
      <c r="BE88" s="171"/>
      <c r="BF88" s="171"/>
      <c r="BG88" s="171"/>
      <c r="BH88" s="171"/>
      <c r="BI88" s="171"/>
      <c r="BJ88" s="171"/>
      <c r="BK88" s="171"/>
      <c r="BL88" s="171"/>
      <c r="BM88" s="171"/>
      <c r="BN88" s="171"/>
      <c r="BO88" s="171"/>
      <c r="BP88" s="171"/>
      <c r="BQ88" s="171"/>
      <c r="BR88" s="171"/>
      <c r="BS88" s="171"/>
      <c r="BT88" s="171"/>
      <c r="BU88" s="171"/>
      <c r="BV88" s="171"/>
      <c r="BW88" s="171"/>
      <c r="BX88" s="171"/>
      <c r="BY88" s="171"/>
    </row>
    <row r="89" customFormat="false" ht="15" hidden="false" customHeight="false" outlineLevel="0" collapsed="false">
      <c r="AG89" s="237"/>
      <c r="AI89" s="238"/>
      <c r="AV89" s="171"/>
      <c r="AW89" s="171"/>
      <c r="BA89" s="171"/>
      <c r="BB89" s="171"/>
      <c r="BC89" s="171"/>
      <c r="BD89" s="171"/>
      <c r="BE89" s="171"/>
      <c r="BF89" s="171"/>
      <c r="BG89" s="171"/>
      <c r="BH89" s="171"/>
      <c r="BI89" s="171"/>
      <c r="BJ89" s="171"/>
      <c r="BK89" s="171"/>
      <c r="BL89" s="171"/>
      <c r="BM89" s="171"/>
      <c r="BN89" s="171"/>
      <c r="BO89" s="171"/>
      <c r="BP89" s="171"/>
      <c r="BQ89" s="171"/>
      <c r="BR89" s="171"/>
      <c r="BS89" s="171"/>
      <c r="BT89" s="171"/>
      <c r="BU89" s="171"/>
      <c r="BV89" s="171"/>
      <c r="BW89" s="171"/>
      <c r="BX89" s="171"/>
      <c r="BY89" s="171"/>
    </row>
    <row r="90" customFormat="false" ht="15" hidden="false" customHeight="false" outlineLevel="0" collapsed="false">
      <c r="AG90" s="237"/>
      <c r="AI90" s="238"/>
      <c r="AV90" s="171"/>
      <c r="AW90" s="171"/>
      <c r="BA90" s="171"/>
      <c r="BB90" s="171"/>
      <c r="BC90" s="171"/>
      <c r="BD90" s="171"/>
      <c r="BE90" s="171"/>
      <c r="BF90" s="171"/>
      <c r="BG90" s="171"/>
      <c r="BH90" s="171"/>
      <c r="BI90" s="171"/>
      <c r="BJ90" s="171"/>
      <c r="BK90" s="171"/>
      <c r="BL90" s="171"/>
      <c r="BM90" s="171"/>
      <c r="BN90" s="171"/>
      <c r="BO90" s="171"/>
      <c r="BP90" s="171"/>
      <c r="BQ90" s="171"/>
      <c r="BR90" s="171"/>
      <c r="BS90" s="171"/>
      <c r="BT90" s="171"/>
      <c r="BU90" s="171"/>
      <c r="BV90" s="171"/>
      <c r="BW90" s="171"/>
      <c r="BX90" s="171"/>
      <c r="BY90" s="171"/>
    </row>
    <row r="91" customFormat="false" ht="15" hidden="false" customHeight="false" outlineLevel="0" collapsed="false">
      <c r="AG91" s="237"/>
      <c r="AI91" s="238"/>
      <c r="AV91" s="171"/>
      <c r="AW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</row>
    <row r="92" customFormat="false" ht="15" hidden="false" customHeight="false" outlineLevel="0" collapsed="false">
      <c r="F92" s="1" t="s">
        <v>109</v>
      </c>
      <c r="AG92" s="237"/>
      <c r="AI92" s="238"/>
      <c r="AV92" s="171"/>
      <c r="AW92" s="171"/>
      <c r="BA92" s="171"/>
      <c r="BB92" s="171"/>
      <c r="BC92" s="171"/>
      <c r="BD92" s="171"/>
      <c r="BE92" s="171"/>
      <c r="BF92" s="171"/>
      <c r="BG92" s="171"/>
      <c r="BH92" s="171"/>
      <c r="BI92" s="171"/>
      <c r="BJ92" s="171"/>
      <c r="BK92" s="171"/>
      <c r="BL92" s="171"/>
      <c r="BM92" s="171"/>
      <c r="BN92" s="171"/>
      <c r="BO92" s="171"/>
      <c r="BP92" s="171"/>
      <c r="BQ92" s="171"/>
      <c r="BR92" s="171"/>
      <c r="BS92" s="171"/>
      <c r="BT92" s="171"/>
      <c r="BU92" s="171"/>
      <c r="BV92" s="171"/>
      <c r="BW92" s="171"/>
      <c r="BX92" s="171"/>
      <c r="BY92" s="171"/>
    </row>
    <row r="93" customFormat="false" ht="15" hidden="false" customHeight="false" outlineLevel="0" collapsed="false">
      <c r="AG93" s="237"/>
      <c r="AI93" s="238"/>
      <c r="AV93" s="171"/>
      <c r="AW93" s="171"/>
      <c r="BA93" s="171"/>
      <c r="BB93" s="171"/>
      <c r="BC93" s="171"/>
      <c r="BD93" s="171"/>
      <c r="BE93" s="171"/>
      <c r="BF93" s="171"/>
      <c r="BG93" s="171"/>
      <c r="BH93" s="171"/>
      <c r="BI93" s="171"/>
      <c r="BJ93" s="171"/>
      <c r="BK93" s="171"/>
      <c r="BL93" s="171"/>
      <c r="BM93" s="171"/>
      <c r="BN93" s="171"/>
      <c r="BO93" s="171"/>
      <c r="BP93" s="171"/>
      <c r="BQ93" s="171"/>
      <c r="BR93" s="171"/>
      <c r="BS93" s="171"/>
      <c r="BT93" s="171"/>
      <c r="BU93" s="171"/>
      <c r="BV93" s="171"/>
      <c r="BW93" s="171"/>
      <c r="BX93" s="171"/>
      <c r="BY93" s="171"/>
    </row>
    <row r="94" customFormat="false" ht="15" hidden="false" customHeight="false" outlineLevel="0" collapsed="false">
      <c r="F94" s="1" t="s">
        <v>44</v>
      </c>
      <c r="G94" s="1" t="s">
        <v>110</v>
      </c>
      <c r="H94" s="1" t="s">
        <v>111</v>
      </c>
      <c r="AG94" s="237"/>
      <c r="AI94" s="238"/>
      <c r="AV94" s="171"/>
      <c r="AW94" s="171"/>
      <c r="BA94" s="171"/>
      <c r="BB94" s="171"/>
      <c r="BC94" s="171"/>
      <c r="BD94" s="171"/>
      <c r="BE94" s="171"/>
      <c r="BF94" s="171"/>
      <c r="BG94" s="171"/>
      <c r="BH94" s="171"/>
      <c r="BI94" s="171"/>
      <c r="BJ94" s="171"/>
      <c r="BK94" s="171"/>
      <c r="BL94" s="171"/>
      <c r="BM94" s="171"/>
      <c r="BN94" s="171"/>
      <c r="BO94" s="171"/>
      <c r="BP94" s="171"/>
      <c r="BQ94" s="171"/>
      <c r="BR94" s="171"/>
      <c r="BS94" s="171"/>
      <c r="BT94" s="171"/>
      <c r="BU94" s="171"/>
      <c r="BV94" s="171"/>
      <c r="BW94" s="171"/>
      <c r="BX94" s="171"/>
      <c r="BY94" s="171"/>
    </row>
    <row r="95" customFormat="false" ht="15" hidden="false" customHeight="false" outlineLevel="0" collapsed="false">
      <c r="D95" s="191" t="s">
        <v>112</v>
      </c>
      <c r="F95" s="147" t="n">
        <v>3074</v>
      </c>
      <c r="G95" s="147" t="s">
        <v>113</v>
      </c>
      <c r="H95" s="147" t="s">
        <v>113</v>
      </c>
      <c r="I95" s="239"/>
      <c r="AG95" s="237"/>
      <c r="AI95" s="238"/>
      <c r="AV95" s="171"/>
      <c r="AW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</row>
    <row r="96" customFormat="false" ht="15" hidden="false" customHeight="false" outlineLevel="0" collapsed="false">
      <c r="A96" s="11"/>
      <c r="B96" s="11"/>
      <c r="D96" s="191" t="s">
        <v>114</v>
      </c>
      <c r="F96" s="147" t="n">
        <v>3074</v>
      </c>
      <c r="G96" s="147" t="s">
        <v>113</v>
      </c>
      <c r="H96" s="147" t="s">
        <v>115</v>
      </c>
      <c r="I96" s="239"/>
      <c r="AH96" s="11"/>
      <c r="AJ96" s="11"/>
      <c r="AK96" s="11"/>
      <c r="AL96" s="11"/>
      <c r="AV96" s="171"/>
      <c r="AW96" s="171"/>
      <c r="BA96" s="171"/>
      <c r="BB96" s="171"/>
      <c r="BC96" s="171"/>
      <c r="BD96" s="171"/>
      <c r="BE96" s="171"/>
      <c r="BF96" s="171"/>
      <c r="BG96" s="171"/>
      <c r="BH96" s="171"/>
      <c r="BI96" s="171"/>
      <c r="BJ96" s="171"/>
      <c r="BK96" s="171"/>
      <c r="BL96" s="171"/>
      <c r="BM96" s="171"/>
      <c r="BN96" s="171"/>
      <c r="BO96" s="171"/>
      <c r="BP96" s="171"/>
      <c r="BQ96" s="171"/>
      <c r="BR96" s="171"/>
      <c r="BS96" s="171"/>
      <c r="BT96" s="171"/>
      <c r="BU96" s="171"/>
      <c r="BV96" s="171"/>
      <c r="BW96" s="171"/>
      <c r="BX96" s="171"/>
      <c r="BY96" s="171"/>
    </row>
    <row r="97" customFormat="false" ht="15" hidden="false" customHeight="false" outlineLevel="0" collapsed="false">
      <c r="A97" s="11"/>
      <c r="B97" s="11"/>
      <c r="D97" s="191" t="s">
        <v>116</v>
      </c>
      <c r="F97" s="147"/>
      <c r="G97" s="147"/>
      <c r="H97" s="147"/>
      <c r="I97" s="239"/>
      <c r="AH97" s="11"/>
      <c r="AJ97" s="11"/>
      <c r="AK97" s="11"/>
      <c r="AL97" s="11"/>
      <c r="AV97" s="171"/>
      <c r="AW97" s="171"/>
      <c r="BA97" s="171"/>
      <c r="BB97" s="171"/>
      <c r="BC97" s="171"/>
      <c r="BD97" s="171"/>
      <c r="BE97" s="171"/>
      <c r="BF97" s="171"/>
      <c r="BG97" s="171"/>
      <c r="BH97" s="171"/>
      <c r="BI97" s="171"/>
      <c r="BJ97" s="171"/>
      <c r="BK97" s="171"/>
      <c r="BL97" s="171"/>
      <c r="BM97" s="171"/>
      <c r="BN97" s="171"/>
      <c r="BO97" s="171"/>
      <c r="BP97" s="171"/>
      <c r="BQ97" s="171"/>
      <c r="BR97" s="171"/>
      <c r="BS97" s="171"/>
      <c r="BT97" s="171"/>
      <c r="BU97" s="171"/>
      <c r="BV97" s="171"/>
      <c r="BW97" s="171"/>
      <c r="BX97" s="171"/>
      <c r="BY97" s="171"/>
    </row>
    <row r="98" customFormat="false" ht="15" hidden="false" customHeight="false" outlineLevel="0" collapsed="false">
      <c r="D98" s="191" t="s">
        <v>117</v>
      </c>
      <c r="F98" s="147"/>
      <c r="G98" s="147"/>
      <c r="H98" s="147"/>
      <c r="I98" s="239"/>
      <c r="AH98" s="11"/>
      <c r="AJ98" s="11"/>
      <c r="AK98" s="11"/>
      <c r="AL98" s="11"/>
      <c r="AV98" s="171"/>
      <c r="AW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</row>
    <row r="99" customFormat="false" ht="15" hidden="false" customHeight="false" outlineLevel="0" collapsed="false">
      <c r="D99" s="191" t="s">
        <v>118</v>
      </c>
      <c r="F99" s="147" t="n">
        <v>3144</v>
      </c>
      <c r="G99" s="147" t="s">
        <v>113</v>
      </c>
      <c r="H99" s="147" t="s">
        <v>113</v>
      </c>
      <c r="I99" s="239"/>
      <c r="AH99" s="11"/>
      <c r="AJ99" s="11"/>
      <c r="AK99" s="11"/>
      <c r="AL99" s="11"/>
      <c r="AV99" s="171"/>
      <c r="AW99" s="171"/>
      <c r="BA99" s="171"/>
      <c r="BB99" s="171"/>
      <c r="BC99" s="171"/>
      <c r="BD99" s="171"/>
      <c r="BE99" s="171"/>
      <c r="BF99" s="171"/>
      <c r="BG99" s="171"/>
      <c r="BH99" s="171"/>
      <c r="BI99" s="171"/>
      <c r="BJ99" s="171"/>
      <c r="BK99" s="171"/>
      <c r="BL99" s="171"/>
      <c r="BM99" s="171"/>
      <c r="BN99" s="171"/>
      <c r="BO99" s="171"/>
      <c r="BP99" s="171"/>
      <c r="BQ99" s="171"/>
      <c r="BR99" s="171"/>
      <c r="BS99" s="171"/>
      <c r="BT99" s="171"/>
      <c r="BU99" s="171"/>
      <c r="BV99" s="171"/>
      <c r="BW99" s="171"/>
      <c r="BX99" s="171"/>
      <c r="BY99" s="171"/>
    </row>
    <row r="100" customFormat="false" ht="15" hidden="false" customHeight="false" outlineLevel="0" collapsed="false">
      <c r="D100" s="191" t="s">
        <v>119</v>
      </c>
      <c r="F100" s="147" t="n">
        <v>3097</v>
      </c>
      <c r="G100" s="147" t="s">
        <v>120</v>
      </c>
      <c r="H100" s="147" t="s">
        <v>113</v>
      </c>
      <c r="I100" s="239"/>
      <c r="J100" s="0"/>
      <c r="K100" s="0"/>
      <c r="L100" s="0"/>
      <c r="M100" s="0"/>
      <c r="N100" s="0"/>
      <c r="O100" s="0"/>
      <c r="P100" s="0"/>
      <c r="Q100" s="0"/>
      <c r="Z100" s="192"/>
      <c r="AA100" s="46" t="n">
        <f aca="false">[1]Aug!T43</f>
        <v>531.4</v>
      </c>
      <c r="AB100" s="1"/>
      <c r="AC100" s="46" t="n">
        <f aca="false">[1]Aug!V43</f>
        <v>25.0179999999999</v>
      </c>
      <c r="AH100" s="11"/>
      <c r="AJ100" s="11"/>
      <c r="AK100" s="11"/>
      <c r="AL100" s="11"/>
      <c r="AV100" s="171"/>
      <c r="AW100" s="171"/>
      <c r="BA100" s="171"/>
      <c r="BB100" s="171"/>
      <c r="BC100" s="171"/>
      <c r="BD100" s="171"/>
      <c r="BE100" s="171"/>
      <c r="BF100" s="171"/>
      <c r="BG100" s="171"/>
      <c r="BH100" s="171"/>
      <c r="BI100" s="171"/>
      <c r="BJ100" s="171"/>
      <c r="BK100" s="171"/>
      <c r="BL100" s="171"/>
      <c r="BM100" s="171"/>
      <c r="BN100" s="171"/>
      <c r="BO100" s="171"/>
      <c r="BP100" s="171"/>
      <c r="BQ100" s="171"/>
      <c r="BR100" s="171"/>
      <c r="BS100" s="171"/>
      <c r="BT100" s="171"/>
      <c r="BU100" s="171"/>
      <c r="BV100" s="171"/>
      <c r="BW100" s="171"/>
      <c r="BX100" s="171"/>
      <c r="BY100" s="171"/>
    </row>
    <row r="101" customFormat="false" ht="15" hidden="false" customHeight="false" outlineLevel="0" collapsed="false">
      <c r="D101" s="191" t="s">
        <v>121</v>
      </c>
      <c r="F101" s="147" t="n">
        <v>2935</v>
      </c>
      <c r="G101" s="147" t="s">
        <v>120</v>
      </c>
      <c r="H101" s="147" t="s">
        <v>113</v>
      </c>
      <c r="I101" s="239"/>
      <c r="J101" s="0"/>
      <c r="K101" s="0"/>
      <c r="L101" s="0"/>
      <c r="M101" s="0"/>
      <c r="N101" s="0"/>
      <c r="O101" s="0"/>
      <c r="P101" s="0"/>
      <c r="Q101" s="0"/>
      <c r="Z101" s="192"/>
      <c r="AA101" s="46" t="n">
        <f aca="false">[1]Aug!T44</f>
        <v>436.8</v>
      </c>
      <c r="AB101" s="1"/>
      <c r="AC101" s="46" t="n">
        <f aca="false">[1]Aug!V44</f>
        <v>-100.727</v>
      </c>
      <c r="AH101" s="11"/>
      <c r="AJ101" s="11"/>
      <c r="AK101" s="11"/>
      <c r="AL101" s="11"/>
      <c r="AV101" s="171"/>
      <c r="AW101" s="171"/>
      <c r="BA101" s="171"/>
      <c r="BB101" s="171"/>
      <c r="BC101" s="171"/>
      <c r="BD101" s="171"/>
      <c r="BE101" s="171"/>
      <c r="BF101" s="171"/>
      <c r="BG101" s="171"/>
      <c r="BH101" s="171"/>
      <c r="BI101" s="171"/>
      <c r="BJ101" s="171"/>
      <c r="BK101" s="171"/>
      <c r="BL101" s="171"/>
      <c r="BM101" s="171"/>
      <c r="BN101" s="171"/>
      <c r="BO101" s="171"/>
      <c r="BP101" s="171"/>
      <c r="BQ101" s="171"/>
      <c r="BR101" s="171"/>
      <c r="BS101" s="171"/>
      <c r="BT101" s="171"/>
      <c r="BU101" s="171"/>
      <c r="BV101" s="171"/>
      <c r="BW101" s="171"/>
      <c r="BX101" s="171"/>
      <c r="BY101" s="171"/>
    </row>
    <row r="102" customFormat="false" ht="15" hidden="false" customHeight="false" outlineLevel="0" collapsed="false">
      <c r="D102" s="191" t="s">
        <v>122</v>
      </c>
      <c r="F102" s="147" t="n">
        <v>3067</v>
      </c>
      <c r="G102" s="147" t="s">
        <v>113</v>
      </c>
      <c r="H102" s="147" t="s">
        <v>113</v>
      </c>
      <c r="I102" s="239"/>
      <c r="J102" s="0"/>
      <c r="K102" s="0"/>
      <c r="L102" s="0"/>
      <c r="M102" s="0"/>
      <c r="N102" s="0"/>
      <c r="O102" s="0"/>
      <c r="P102" s="0"/>
      <c r="Q102" s="0"/>
      <c r="Z102" s="192"/>
      <c r="AA102" s="46" t="n">
        <f aca="false">[1]Aug!T45</f>
        <v>185.9</v>
      </c>
      <c r="AB102" s="1"/>
      <c r="AC102" s="46" t="n">
        <f aca="false">[1]Aug!V45</f>
        <v>-195.828</v>
      </c>
      <c r="AH102" s="11"/>
      <c r="AJ102" s="11"/>
      <c r="AK102" s="11"/>
      <c r="AL102" s="11"/>
      <c r="AV102" s="171"/>
      <c r="AW102" s="171"/>
      <c r="BA102" s="171"/>
      <c r="BB102" s="171"/>
      <c r="BC102" s="171"/>
      <c r="BD102" s="171"/>
      <c r="BE102" s="171"/>
      <c r="BF102" s="171"/>
      <c r="BG102" s="171"/>
      <c r="BH102" s="171"/>
      <c r="BI102" s="171"/>
      <c r="BJ102" s="171"/>
      <c r="BK102" s="171"/>
      <c r="BL102" s="171"/>
      <c r="BM102" s="171"/>
      <c r="BN102" s="171"/>
      <c r="BO102" s="171"/>
      <c r="BP102" s="171"/>
      <c r="BQ102" s="171"/>
      <c r="BR102" s="171"/>
      <c r="BS102" s="171"/>
      <c r="BT102" s="171"/>
      <c r="BU102" s="171"/>
      <c r="BV102" s="171"/>
      <c r="BW102" s="171"/>
      <c r="BX102" s="171"/>
      <c r="BY102" s="171"/>
    </row>
    <row r="103" customFormat="false" ht="15" hidden="false" customHeight="false" outlineLevel="0" collapsed="false">
      <c r="D103" s="191" t="s">
        <v>123</v>
      </c>
      <c r="F103" s="147" t="n">
        <v>3110</v>
      </c>
      <c r="G103" s="147" t="s">
        <v>113</v>
      </c>
      <c r="H103" s="147" t="s">
        <v>113</v>
      </c>
      <c r="I103" s="239"/>
      <c r="J103" s="0"/>
      <c r="K103" s="0"/>
      <c r="L103" s="0"/>
      <c r="M103" s="0"/>
      <c r="N103" s="0"/>
      <c r="O103" s="0"/>
      <c r="P103" s="0"/>
      <c r="Q103" s="0"/>
      <c r="AA103" s="1" t="n">
        <f aca="false">[1]Aug!T46</f>
        <v>247.8</v>
      </c>
      <c r="AC103" s="46" t="n">
        <f aca="false">[1]Aug!V46</f>
        <v>-96.627</v>
      </c>
      <c r="AH103" s="11"/>
      <c r="AJ103" s="11"/>
      <c r="AK103" s="11"/>
      <c r="AL103" s="11"/>
      <c r="AV103" s="171"/>
      <c r="AW103" s="171"/>
      <c r="BA103" s="171"/>
      <c r="BB103" s="171"/>
      <c r="BC103" s="171"/>
      <c r="BD103" s="171"/>
      <c r="BE103" s="171"/>
      <c r="BF103" s="171"/>
      <c r="BG103" s="171"/>
      <c r="BH103" s="171"/>
      <c r="BI103" s="171"/>
      <c r="BJ103" s="171"/>
      <c r="BK103" s="171"/>
      <c r="BL103" s="171"/>
      <c r="BM103" s="171"/>
      <c r="BN103" s="171"/>
      <c r="BO103" s="171"/>
      <c r="BP103" s="171"/>
      <c r="BQ103" s="171"/>
      <c r="BR103" s="171"/>
      <c r="BS103" s="171"/>
      <c r="BT103" s="171"/>
      <c r="BU103" s="171"/>
      <c r="BV103" s="171"/>
      <c r="BW103" s="171"/>
      <c r="BX103" s="171"/>
      <c r="BY103" s="171"/>
    </row>
    <row r="104" customFormat="false" ht="15" hidden="false" customHeight="false" outlineLevel="0" collapsed="false">
      <c r="D104" s="191" t="s">
        <v>124</v>
      </c>
      <c r="F104" s="147"/>
      <c r="G104" s="147"/>
      <c r="H104" s="147"/>
      <c r="I104" s="147"/>
      <c r="J104" s="0"/>
      <c r="K104" s="0"/>
      <c r="L104" s="0"/>
      <c r="M104" s="0"/>
      <c r="N104" s="0"/>
      <c r="O104" s="0"/>
      <c r="P104" s="0"/>
      <c r="Q104" s="0"/>
      <c r="AA104" s="1" t="n">
        <f aca="false">[1]Aug!T47</f>
        <v>177</v>
      </c>
      <c r="AC104" s="46" t="n">
        <f aca="false">[1]Aug!V47</f>
        <v>-94.432</v>
      </c>
      <c r="AH104" s="11"/>
      <c r="AJ104" s="11"/>
      <c r="AK104" s="11"/>
      <c r="AL104" s="11"/>
      <c r="AV104" s="171"/>
      <c r="AW104" s="171"/>
      <c r="BA104" s="171"/>
      <c r="BB104" s="171"/>
      <c r="BC104" s="171"/>
      <c r="BD104" s="171"/>
      <c r="BE104" s="171"/>
      <c r="BF104" s="171"/>
      <c r="BG104" s="171"/>
      <c r="BH104" s="171"/>
      <c r="BI104" s="171"/>
      <c r="BJ104" s="171"/>
      <c r="BK104" s="171"/>
      <c r="BL104" s="171"/>
      <c r="BM104" s="171"/>
      <c r="BN104" s="171"/>
      <c r="BO104" s="171"/>
      <c r="BP104" s="171"/>
      <c r="BQ104" s="171"/>
      <c r="BR104" s="171"/>
      <c r="BS104" s="171"/>
      <c r="BT104" s="171"/>
      <c r="BU104" s="171"/>
      <c r="BV104" s="171"/>
      <c r="BW104" s="171"/>
      <c r="BX104" s="171"/>
      <c r="BY104" s="171"/>
    </row>
    <row r="105" customFormat="false" ht="15" hidden="false" customHeight="false" outlineLevel="0" collapsed="false">
      <c r="D105" s="191" t="s">
        <v>125</v>
      </c>
      <c r="F105" s="147"/>
      <c r="G105" s="147"/>
      <c r="H105" s="147"/>
      <c r="I105" s="147"/>
      <c r="J105" s="0"/>
      <c r="K105" s="0"/>
      <c r="L105" s="0"/>
      <c r="M105" s="0"/>
      <c r="N105" s="0"/>
      <c r="O105" s="0"/>
      <c r="P105" s="0"/>
      <c r="Q105" s="0"/>
      <c r="AA105" s="1" t="n">
        <f aca="false">[1]Aug!T48</f>
        <v>13.3</v>
      </c>
      <c r="AC105" s="46" t="n">
        <f aca="false">[1]Aug!V48</f>
        <v>-141.732</v>
      </c>
      <c r="AH105" s="11"/>
      <c r="AJ105" s="11"/>
      <c r="AK105" s="11"/>
      <c r="AL105" s="11"/>
      <c r="AV105" s="171"/>
      <c r="AW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  <c r="BY105" s="171"/>
    </row>
    <row r="106" customFormat="false" ht="15" hidden="false" customHeight="false" outlineLevel="0" collapsed="false">
      <c r="D106" s="191" t="s">
        <v>126</v>
      </c>
      <c r="F106" s="147"/>
      <c r="G106" s="147"/>
      <c r="H106" s="147"/>
      <c r="I106" s="147"/>
      <c r="J106" s="0"/>
      <c r="K106" s="0"/>
      <c r="L106" s="0"/>
      <c r="M106" s="0"/>
      <c r="N106" s="0"/>
      <c r="O106" s="0"/>
      <c r="P106" s="0"/>
      <c r="Q106" s="0"/>
      <c r="AA106" s="1" t="n">
        <f aca="false">SUM(AA100:AA105)</f>
        <v>1592.2</v>
      </c>
      <c r="AC106" s="1" t="n">
        <f aca="false">SUM(AC100:AC105)</f>
        <v>-604.328</v>
      </c>
      <c r="AH106" s="11"/>
      <c r="AJ106" s="11"/>
      <c r="AK106" s="11"/>
      <c r="AL106" s="11"/>
      <c r="AV106" s="171"/>
      <c r="AW106" s="171"/>
      <c r="BA106" s="171"/>
      <c r="BB106" s="171"/>
      <c r="BC106" s="171"/>
      <c r="BD106" s="171"/>
      <c r="BE106" s="171"/>
      <c r="BF106" s="171"/>
      <c r="BG106" s="171"/>
      <c r="BH106" s="171"/>
      <c r="BI106" s="171"/>
      <c r="BJ106" s="171"/>
      <c r="BK106" s="171"/>
      <c r="BL106" s="171"/>
      <c r="BM106" s="171"/>
      <c r="BN106" s="171"/>
      <c r="BO106" s="171"/>
      <c r="BP106" s="171"/>
      <c r="BQ106" s="171"/>
      <c r="BR106" s="171"/>
      <c r="BS106" s="171"/>
      <c r="BT106" s="171"/>
      <c r="BU106" s="171"/>
      <c r="BV106" s="171"/>
      <c r="BW106" s="171"/>
      <c r="BX106" s="171"/>
      <c r="BY106" s="171"/>
    </row>
    <row r="107" customFormat="false" ht="15" hidden="false" customHeight="false" outlineLevel="0" collapsed="false">
      <c r="D107" s="191" t="s">
        <v>127</v>
      </c>
      <c r="F107" s="147"/>
      <c r="G107" s="147"/>
      <c r="H107" s="147"/>
      <c r="I107" s="147"/>
      <c r="J107" s="0"/>
      <c r="K107" s="0"/>
      <c r="L107" s="0"/>
      <c r="M107" s="0"/>
      <c r="N107" s="0"/>
      <c r="O107" s="0"/>
      <c r="P107" s="0"/>
      <c r="Q107" s="0"/>
      <c r="AH107" s="11"/>
      <c r="AJ107" s="11"/>
      <c r="AK107" s="11"/>
      <c r="AL107" s="11"/>
      <c r="AV107" s="171"/>
      <c r="AW107" s="171"/>
      <c r="BA107" s="171"/>
      <c r="BB107" s="171"/>
      <c r="BC107" s="171"/>
      <c r="BD107" s="171"/>
      <c r="BE107" s="171"/>
      <c r="BF107" s="171"/>
      <c r="BG107" s="171"/>
      <c r="BH107" s="171"/>
      <c r="BI107" s="171"/>
      <c r="BJ107" s="171"/>
      <c r="BK107" s="171"/>
      <c r="BL107" s="171"/>
      <c r="BM107" s="171"/>
      <c r="BN107" s="171"/>
      <c r="BO107" s="171"/>
      <c r="BP107" s="171"/>
      <c r="BQ107" s="171"/>
      <c r="BR107" s="171"/>
      <c r="BS107" s="171"/>
      <c r="BT107" s="171"/>
      <c r="BU107" s="171"/>
      <c r="BV107" s="171"/>
      <c r="BW107" s="171"/>
      <c r="BX107" s="171"/>
      <c r="BY107" s="171"/>
    </row>
    <row r="108" customFormat="false" ht="15" hidden="false" customHeight="false" outlineLevel="0" collapsed="false">
      <c r="A108" s="240"/>
      <c r="B108" s="240"/>
      <c r="D108" s="191" t="s">
        <v>128</v>
      </c>
      <c r="F108" s="147"/>
      <c r="G108" s="147"/>
      <c r="H108" s="147"/>
      <c r="I108" s="147"/>
      <c r="J108" s="0"/>
      <c r="K108" s="0"/>
      <c r="L108" s="0"/>
      <c r="M108" s="0"/>
      <c r="N108" s="0"/>
      <c r="O108" s="0"/>
      <c r="P108" s="0"/>
      <c r="Q108" s="0"/>
      <c r="AH108" s="11"/>
      <c r="AJ108" s="11"/>
      <c r="AK108" s="11"/>
      <c r="AL108" s="11"/>
      <c r="AV108" s="171"/>
      <c r="AW108" s="171"/>
      <c r="BA108" s="171"/>
      <c r="BB108" s="171"/>
      <c r="BC108" s="171"/>
      <c r="BD108" s="171"/>
      <c r="BE108" s="171"/>
      <c r="BF108" s="171"/>
      <c r="BG108" s="171"/>
      <c r="BH108" s="171"/>
      <c r="BI108" s="171"/>
      <c r="BJ108" s="171"/>
      <c r="BK108" s="171"/>
      <c r="BL108" s="171"/>
      <c r="BM108" s="171"/>
      <c r="BN108" s="171"/>
      <c r="BO108" s="171"/>
      <c r="BP108" s="171"/>
      <c r="BQ108" s="171"/>
      <c r="BR108" s="171"/>
      <c r="BS108" s="171"/>
      <c r="BT108" s="171"/>
      <c r="BU108" s="171"/>
      <c r="BV108" s="171"/>
      <c r="BW108" s="171"/>
      <c r="BX108" s="171"/>
      <c r="BY108" s="171"/>
    </row>
    <row r="109" customFormat="false" ht="15" hidden="false" customHeight="false" outlineLevel="0" collapsed="false">
      <c r="A109" s="11"/>
      <c r="B109" s="11"/>
      <c r="D109" s="191" t="s">
        <v>129</v>
      </c>
      <c r="F109" s="147"/>
      <c r="G109" s="147"/>
      <c r="H109" s="147"/>
      <c r="I109" s="147"/>
      <c r="J109" s="0"/>
      <c r="K109" s="0"/>
      <c r="L109" s="0"/>
      <c r="M109" s="0"/>
      <c r="N109" s="0"/>
      <c r="O109" s="0"/>
      <c r="P109" s="0"/>
      <c r="Q109" s="0"/>
      <c r="AV109" s="171"/>
      <c r="AW109" s="171"/>
      <c r="BA109" s="171"/>
      <c r="BB109" s="171"/>
      <c r="BC109" s="171"/>
      <c r="BD109" s="171"/>
      <c r="BE109" s="171"/>
      <c r="BF109" s="171"/>
      <c r="BG109" s="171"/>
      <c r="BH109" s="171"/>
      <c r="BI109" s="171"/>
      <c r="BJ109" s="171"/>
      <c r="BK109" s="171"/>
      <c r="BL109" s="171"/>
      <c r="BM109" s="171"/>
      <c r="BN109" s="171"/>
      <c r="BO109" s="171"/>
      <c r="BP109" s="171"/>
      <c r="BQ109" s="171"/>
      <c r="BR109" s="171"/>
      <c r="BS109" s="171"/>
      <c r="BT109" s="171"/>
      <c r="BU109" s="171"/>
      <c r="BV109" s="171"/>
      <c r="BW109" s="171"/>
      <c r="BX109" s="171"/>
      <c r="BY109" s="171"/>
    </row>
    <row r="110" customFormat="false" ht="15" hidden="false" customHeight="false" outlineLevel="0" collapsed="false">
      <c r="A110" s="11"/>
      <c r="B110" s="11"/>
      <c r="D110" s="191" t="s">
        <v>130</v>
      </c>
      <c r="F110" s="147"/>
      <c r="G110" s="147"/>
      <c r="H110" s="147"/>
      <c r="I110" s="147"/>
      <c r="J110" s="0"/>
      <c r="K110" s="0"/>
      <c r="L110" s="0"/>
      <c r="M110" s="0"/>
      <c r="N110" s="0"/>
      <c r="O110" s="0"/>
      <c r="P110" s="0"/>
      <c r="Q110" s="0"/>
      <c r="AV110" s="171"/>
      <c r="AW110" s="171"/>
      <c r="BA110" s="171"/>
      <c r="BB110" s="171"/>
      <c r="BC110" s="171"/>
      <c r="BD110" s="171"/>
      <c r="BE110" s="171"/>
      <c r="BF110" s="171"/>
      <c r="BG110" s="171"/>
      <c r="BH110" s="171"/>
      <c r="BI110" s="171"/>
      <c r="BJ110" s="171"/>
      <c r="BK110" s="171"/>
      <c r="BL110" s="171"/>
      <c r="BM110" s="171"/>
      <c r="BN110" s="171"/>
      <c r="BO110" s="171"/>
      <c r="BP110" s="171"/>
      <c r="BQ110" s="171"/>
      <c r="BR110" s="171"/>
      <c r="BS110" s="171"/>
      <c r="BT110" s="171"/>
      <c r="BU110" s="171"/>
      <c r="BV110" s="171"/>
      <c r="BW110" s="171"/>
      <c r="BX110" s="171"/>
      <c r="BY110" s="171"/>
    </row>
    <row r="111" customFormat="false" ht="15" hidden="false" customHeight="false" outlineLevel="0" collapsed="false">
      <c r="A111" s="11"/>
      <c r="B111" s="11"/>
      <c r="D111" s="191" t="s">
        <v>131</v>
      </c>
      <c r="F111" s="147"/>
      <c r="G111" s="147"/>
      <c r="H111" s="147"/>
      <c r="I111" s="147"/>
      <c r="J111" s="0"/>
      <c r="K111" s="0"/>
      <c r="L111" s="0"/>
      <c r="M111" s="0"/>
      <c r="N111" s="0"/>
      <c r="O111" s="0"/>
      <c r="P111" s="0"/>
      <c r="Q111" s="0"/>
      <c r="AV111" s="171"/>
      <c r="AW111" s="171"/>
      <c r="BA111" s="171"/>
      <c r="BB111" s="171"/>
      <c r="BC111" s="171"/>
      <c r="BD111" s="171"/>
      <c r="BE111" s="171"/>
      <c r="BF111" s="171"/>
      <c r="BG111" s="171"/>
      <c r="BH111" s="171"/>
      <c r="BI111" s="171"/>
      <c r="BJ111" s="171"/>
      <c r="BK111" s="171"/>
      <c r="BL111" s="171"/>
      <c r="BM111" s="171"/>
      <c r="BN111" s="171"/>
      <c r="BO111" s="171"/>
      <c r="BP111" s="171"/>
      <c r="BQ111" s="171"/>
      <c r="BR111" s="171"/>
      <c r="BS111" s="171"/>
      <c r="BT111" s="171"/>
      <c r="BU111" s="171"/>
      <c r="BV111" s="171"/>
      <c r="BW111" s="171"/>
      <c r="BX111" s="171"/>
      <c r="BY111" s="171"/>
    </row>
    <row r="112" customFormat="false" ht="15" hidden="false" customHeight="false" outlineLevel="0" collapsed="false">
      <c r="A112" s="95"/>
      <c r="B112" s="11"/>
      <c r="D112" s="191" t="s">
        <v>132</v>
      </c>
      <c r="F112" s="147"/>
      <c r="G112" s="147"/>
      <c r="H112" s="147"/>
      <c r="I112" s="147"/>
      <c r="J112" s="0"/>
      <c r="K112" s="0"/>
      <c r="L112" s="0"/>
      <c r="M112" s="0"/>
      <c r="N112" s="0"/>
      <c r="O112" s="0"/>
      <c r="P112" s="0"/>
      <c r="Q112" s="0"/>
      <c r="AV112" s="171"/>
      <c r="AW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</row>
    <row r="113" customFormat="false" ht="15" hidden="false" customHeight="false" outlineLevel="0" collapsed="false">
      <c r="A113" s="95"/>
      <c r="B113" s="11"/>
      <c r="D113" s="191" t="s">
        <v>133</v>
      </c>
      <c r="F113" s="147"/>
      <c r="G113" s="147"/>
      <c r="H113" s="147"/>
      <c r="I113" s="147"/>
      <c r="J113" s="0"/>
      <c r="K113" s="0"/>
      <c r="L113" s="0"/>
      <c r="M113" s="0"/>
      <c r="N113" s="0"/>
      <c r="O113" s="0"/>
      <c r="P113" s="0"/>
      <c r="Q113" s="0"/>
      <c r="AV113" s="171"/>
      <c r="AW113" s="171"/>
      <c r="BA113" s="171"/>
      <c r="BB113" s="171"/>
      <c r="BC113" s="171"/>
      <c r="BD113" s="171"/>
      <c r="BE113" s="171"/>
      <c r="BF113" s="171"/>
      <c r="BG113" s="171"/>
      <c r="BH113" s="171"/>
      <c r="BI113" s="171"/>
      <c r="BJ113" s="171"/>
      <c r="BK113" s="171"/>
      <c r="BL113" s="171"/>
      <c r="BM113" s="171"/>
      <c r="BN113" s="171"/>
      <c r="BO113" s="171"/>
      <c r="BP113" s="171"/>
      <c r="BQ113" s="171"/>
      <c r="BR113" s="171"/>
      <c r="BS113" s="171"/>
      <c r="BT113" s="171"/>
      <c r="BU113" s="171"/>
      <c r="BV113" s="171"/>
      <c r="BW113" s="171"/>
      <c r="BX113" s="171"/>
      <c r="BY113" s="171"/>
    </row>
    <row r="114" customFormat="false" ht="15" hidden="false" customHeight="false" outlineLevel="0" collapsed="false">
      <c r="A114" s="95"/>
      <c r="B114" s="11"/>
      <c r="D114" s="191" t="s">
        <v>134</v>
      </c>
      <c r="F114" s="147"/>
      <c r="G114" s="147"/>
      <c r="H114" s="147"/>
      <c r="I114" s="147"/>
      <c r="J114" s="0"/>
      <c r="K114" s="0"/>
      <c r="L114" s="0"/>
      <c r="M114" s="0"/>
      <c r="N114" s="0"/>
      <c r="O114" s="0"/>
      <c r="P114" s="0"/>
      <c r="Q114" s="0"/>
      <c r="AV114" s="171"/>
      <c r="AW114" s="171"/>
      <c r="BA114" s="171"/>
      <c r="BB114" s="171"/>
      <c r="BC114" s="171"/>
      <c r="BD114" s="171"/>
      <c r="BE114" s="171"/>
      <c r="BF114" s="171"/>
      <c r="BG114" s="171"/>
      <c r="BH114" s="171"/>
      <c r="BI114" s="171"/>
      <c r="BJ114" s="171"/>
      <c r="BK114" s="171"/>
      <c r="BL114" s="171"/>
      <c r="BM114" s="171"/>
      <c r="BN114" s="171"/>
      <c r="BO114" s="171"/>
      <c r="BP114" s="171"/>
      <c r="BQ114" s="171"/>
      <c r="BR114" s="171"/>
      <c r="BS114" s="171"/>
      <c r="BT114" s="171"/>
      <c r="BU114" s="171"/>
      <c r="BV114" s="171"/>
      <c r="BW114" s="171"/>
      <c r="BX114" s="171"/>
      <c r="BY114" s="171"/>
    </row>
    <row r="115" customFormat="false" ht="15" hidden="false" customHeight="false" outlineLevel="0" collapsed="false">
      <c r="A115" s="95"/>
      <c r="B115" s="11"/>
      <c r="D115" s="191" t="s">
        <v>135</v>
      </c>
      <c r="F115" s="147"/>
      <c r="G115" s="147"/>
      <c r="H115" s="147"/>
      <c r="I115" s="239"/>
      <c r="AV115" s="171"/>
      <c r="AW115" s="171"/>
      <c r="BA115" s="171"/>
      <c r="BB115" s="171"/>
      <c r="BC115" s="171"/>
      <c r="BD115" s="171"/>
      <c r="BE115" s="171"/>
      <c r="BF115" s="171"/>
      <c r="BG115" s="171"/>
      <c r="BH115" s="171"/>
      <c r="BI115" s="171"/>
      <c r="BJ115" s="171"/>
      <c r="BK115" s="171"/>
      <c r="BL115" s="171"/>
      <c r="BM115" s="171"/>
      <c r="BN115" s="171"/>
      <c r="BO115" s="171"/>
      <c r="BP115" s="171"/>
      <c r="BQ115" s="171"/>
      <c r="BR115" s="171"/>
      <c r="BS115" s="171"/>
      <c r="BT115" s="171"/>
      <c r="BU115" s="171"/>
      <c r="BV115" s="171"/>
      <c r="BW115" s="171"/>
      <c r="BX115" s="171"/>
      <c r="BY115" s="171"/>
    </row>
    <row r="116" customFormat="false" ht="15" hidden="false" customHeight="false" outlineLevel="0" collapsed="false">
      <c r="A116" s="11"/>
      <c r="B116" s="11"/>
      <c r="D116" s="191" t="s">
        <v>136</v>
      </c>
      <c r="F116" s="147"/>
      <c r="G116" s="147"/>
      <c r="H116" s="147"/>
      <c r="I116" s="239"/>
      <c r="AV116" s="171"/>
      <c r="AW116" s="171"/>
      <c r="BA116" s="171"/>
      <c r="BB116" s="171"/>
      <c r="BC116" s="171"/>
      <c r="BD116" s="171"/>
      <c r="BE116" s="171"/>
      <c r="BF116" s="171"/>
      <c r="BG116" s="171"/>
      <c r="BH116" s="171"/>
      <c r="BI116" s="171"/>
      <c r="BJ116" s="171"/>
      <c r="BK116" s="171"/>
      <c r="BL116" s="171"/>
      <c r="BM116" s="171"/>
      <c r="BN116" s="171"/>
      <c r="BO116" s="171"/>
      <c r="BP116" s="171"/>
      <c r="BQ116" s="171"/>
      <c r="BR116" s="171"/>
      <c r="BS116" s="171"/>
      <c r="BT116" s="171"/>
      <c r="BU116" s="171"/>
      <c r="BV116" s="171"/>
      <c r="BW116" s="171"/>
      <c r="BX116" s="171"/>
      <c r="BY116" s="171"/>
    </row>
    <row r="117" customFormat="false" ht="15" hidden="false" customHeight="true" outlineLevel="0" collapsed="false">
      <c r="A117" s="11"/>
      <c r="B117" s="11"/>
      <c r="D117" s="191" t="s">
        <v>137</v>
      </c>
      <c r="F117" s="147"/>
      <c r="G117" s="147"/>
      <c r="H117" s="147"/>
      <c r="I117" s="239"/>
      <c r="AV117" s="171"/>
      <c r="AW117" s="171"/>
      <c r="BA117" s="171"/>
      <c r="BB117" s="171"/>
      <c r="BC117" s="171"/>
      <c r="BD117" s="171"/>
      <c r="BE117" s="171"/>
      <c r="BF117" s="171"/>
      <c r="BG117" s="171"/>
      <c r="BH117" s="171"/>
      <c r="BI117" s="171"/>
      <c r="BJ117" s="171"/>
      <c r="BK117" s="171"/>
      <c r="BL117" s="171"/>
      <c r="BM117" s="171"/>
      <c r="BN117" s="171"/>
      <c r="BO117" s="171"/>
      <c r="BP117" s="171"/>
      <c r="BQ117" s="171"/>
      <c r="BR117" s="171"/>
      <c r="BS117" s="171"/>
      <c r="BT117" s="171"/>
      <c r="BU117" s="171"/>
      <c r="BV117" s="171"/>
      <c r="BW117" s="171"/>
      <c r="BX117" s="171"/>
      <c r="BY117" s="171"/>
    </row>
    <row r="118" customFormat="false" ht="15" hidden="false" customHeight="true" outlineLevel="0" collapsed="false">
      <c r="A118" s="11"/>
      <c r="B118" s="11"/>
      <c r="D118" s="191" t="s">
        <v>138</v>
      </c>
      <c r="F118" s="147"/>
      <c r="G118" s="147"/>
      <c r="H118" s="147"/>
      <c r="I118" s="239"/>
      <c r="AV118" s="171"/>
      <c r="AW118" s="171"/>
      <c r="BA118" s="171"/>
      <c r="BB118" s="171"/>
      <c r="BC118" s="171"/>
      <c r="BD118" s="171"/>
      <c r="BE118" s="171"/>
      <c r="BF118" s="171"/>
      <c r="BG118" s="171"/>
      <c r="BH118" s="171"/>
      <c r="BI118" s="171"/>
      <c r="BJ118" s="171"/>
      <c r="BK118" s="171"/>
      <c r="BL118" s="171"/>
      <c r="BM118" s="171"/>
      <c r="BN118" s="171"/>
      <c r="BO118" s="171"/>
      <c r="BP118" s="171"/>
      <c r="BQ118" s="171"/>
      <c r="BR118" s="171"/>
      <c r="BS118" s="171"/>
      <c r="BT118" s="171"/>
      <c r="BU118" s="171"/>
      <c r="BV118" s="171"/>
      <c r="BW118" s="171"/>
      <c r="BX118" s="171"/>
      <c r="BY118" s="171"/>
    </row>
    <row r="119" customFormat="false" ht="15" hidden="false" customHeight="true" outlineLevel="0" collapsed="false">
      <c r="A119" s="11"/>
      <c r="B119" s="11"/>
      <c r="D119" s="191" t="s">
        <v>139</v>
      </c>
      <c r="F119" s="147"/>
      <c r="G119" s="147"/>
      <c r="H119" s="147"/>
      <c r="I119" s="239"/>
      <c r="AP119" s="1"/>
      <c r="AV119" s="171"/>
      <c r="AW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  <c r="BJ119" s="171"/>
      <c r="BK119" s="171"/>
      <c r="BL119" s="171"/>
      <c r="BM119" s="171"/>
      <c r="BN119" s="171"/>
      <c r="BO119" s="171"/>
      <c r="BP119" s="171"/>
      <c r="BQ119" s="171"/>
      <c r="BR119" s="171"/>
      <c r="BS119" s="171"/>
      <c r="BT119" s="171"/>
      <c r="BU119" s="171"/>
      <c r="BV119" s="171"/>
      <c r="BW119" s="171"/>
      <c r="BX119" s="171"/>
      <c r="BY119" s="171"/>
    </row>
    <row r="120" customFormat="false" ht="15" hidden="false" customHeight="true" outlineLevel="0" collapsed="false">
      <c r="A120" s="11"/>
      <c r="B120" s="11"/>
      <c r="D120" s="191" t="s">
        <v>140</v>
      </c>
      <c r="F120" s="147"/>
      <c r="G120" s="147"/>
      <c r="H120" s="147"/>
      <c r="I120" s="239"/>
      <c r="AP120" s="1"/>
      <c r="AV120" s="171"/>
      <c r="AW120" s="171"/>
      <c r="BA120" s="171"/>
      <c r="BB120" s="171"/>
      <c r="BC120" s="171"/>
      <c r="BD120" s="171"/>
      <c r="BE120" s="171"/>
      <c r="BF120" s="171"/>
      <c r="BG120" s="171"/>
      <c r="BH120" s="171"/>
      <c r="BI120" s="171"/>
      <c r="BJ120" s="171"/>
      <c r="BK120" s="171"/>
      <c r="BL120" s="171"/>
      <c r="BM120" s="171"/>
      <c r="BN120" s="171"/>
      <c r="BO120" s="171"/>
      <c r="BP120" s="171"/>
      <c r="BQ120" s="171"/>
      <c r="BR120" s="171"/>
      <c r="BS120" s="171"/>
      <c r="BT120" s="171"/>
      <c r="BU120" s="171"/>
      <c r="BV120" s="171"/>
      <c r="BW120" s="171"/>
      <c r="BX120" s="171"/>
      <c r="BY120" s="171"/>
    </row>
    <row r="121" customFormat="false" ht="15" hidden="false" customHeight="true" outlineLevel="0" collapsed="false">
      <c r="A121" s="11"/>
      <c r="B121" s="11"/>
      <c r="D121" s="191" t="s">
        <v>141</v>
      </c>
      <c r="F121" s="147"/>
      <c r="G121" s="147"/>
      <c r="H121" s="147"/>
      <c r="I121" s="239"/>
      <c r="AO121" s="241"/>
      <c r="AP121" s="242"/>
      <c r="AV121" s="171"/>
      <c r="AW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</row>
    <row r="122" customFormat="false" ht="15" hidden="false" customHeight="true" outlineLevel="0" collapsed="false">
      <c r="A122" s="11"/>
      <c r="B122" s="11"/>
      <c r="D122" s="191" t="s">
        <v>142</v>
      </c>
      <c r="F122" s="147"/>
      <c r="G122" s="147"/>
      <c r="H122" s="147"/>
      <c r="I122" s="239"/>
      <c r="AO122" s="242"/>
      <c r="AP122" s="242"/>
      <c r="AQ122" s="243"/>
      <c r="AV122" s="171"/>
      <c r="AW122" s="171"/>
      <c r="BA122" s="171"/>
      <c r="BB122" s="171"/>
      <c r="BC122" s="171"/>
      <c r="BD122" s="171"/>
      <c r="BE122" s="171"/>
      <c r="BF122" s="171"/>
      <c r="BG122" s="171"/>
      <c r="BH122" s="171"/>
      <c r="BI122" s="171"/>
      <c r="BJ122" s="171"/>
      <c r="BK122" s="171"/>
      <c r="BL122" s="171"/>
      <c r="BM122" s="171"/>
      <c r="BN122" s="171"/>
      <c r="BO122" s="171"/>
      <c r="BP122" s="171"/>
      <c r="BQ122" s="171"/>
      <c r="BR122" s="171"/>
      <c r="BS122" s="171"/>
      <c r="BT122" s="171"/>
      <c r="BU122" s="171"/>
      <c r="BV122" s="171"/>
      <c r="BW122" s="171"/>
      <c r="BX122" s="171"/>
      <c r="BY122" s="171"/>
    </row>
    <row r="123" customFormat="false" ht="15" hidden="false" customHeight="true" outlineLevel="0" collapsed="false">
      <c r="A123" s="11"/>
      <c r="B123" s="11"/>
      <c r="D123" s="191" t="s">
        <v>143</v>
      </c>
      <c r="F123" s="147"/>
      <c r="G123" s="147"/>
      <c r="H123" s="147"/>
      <c r="I123" s="239"/>
      <c r="J123" s="7"/>
      <c r="K123" s="7"/>
      <c r="L123" s="7"/>
      <c r="M123" s="7"/>
      <c r="N123" s="7"/>
      <c r="O123" s="7"/>
      <c r="AO123" s="241"/>
      <c r="AP123" s="242"/>
      <c r="AV123" s="171"/>
      <c r="AW123" s="171"/>
      <c r="BA123" s="171"/>
      <c r="BB123" s="171"/>
      <c r="BC123" s="171"/>
      <c r="BD123" s="171"/>
      <c r="BE123" s="171"/>
      <c r="BF123" s="171"/>
      <c r="BG123" s="171"/>
      <c r="BH123" s="171"/>
      <c r="BI123" s="171"/>
      <c r="BJ123" s="171"/>
      <c r="BK123" s="171"/>
      <c r="BL123" s="171"/>
      <c r="BM123" s="171"/>
      <c r="BN123" s="171"/>
      <c r="BO123" s="171"/>
      <c r="BP123" s="171"/>
      <c r="BQ123" s="171"/>
      <c r="BR123" s="171"/>
      <c r="BS123" s="171"/>
      <c r="BT123" s="171"/>
      <c r="BU123" s="171"/>
      <c r="BV123" s="171"/>
      <c r="BW123" s="171"/>
      <c r="BX123" s="171"/>
      <c r="BY123" s="171"/>
    </row>
    <row r="124" customFormat="false" ht="15" hidden="false" customHeight="false" outlineLevel="0" collapsed="false">
      <c r="A124" s="11"/>
      <c r="B124" s="11"/>
      <c r="D124" s="191" t="s">
        <v>144</v>
      </c>
      <c r="F124" s="147"/>
      <c r="G124" s="147"/>
      <c r="H124" s="147"/>
      <c r="I124" s="239"/>
      <c r="AH124" s="191"/>
      <c r="AJ124" s="191"/>
      <c r="AK124" s="191"/>
      <c r="AL124" s="191"/>
      <c r="AO124" s="241"/>
      <c r="AP124" s="242"/>
      <c r="AV124" s="171"/>
      <c r="AW124" s="171"/>
      <c r="BA124" s="171"/>
      <c r="BB124" s="171"/>
      <c r="BC124" s="171"/>
      <c r="BD124" s="171"/>
      <c r="BE124" s="171"/>
      <c r="BF124" s="171"/>
      <c r="BG124" s="171"/>
      <c r="BH124" s="171"/>
      <c r="BI124" s="171"/>
      <c r="BJ124" s="171"/>
      <c r="BK124" s="171"/>
      <c r="BL124" s="171"/>
      <c r="BM124" s="171"/>
      <c r="BN124" s="171"/>
      <c r="BO124" s="171"/>
      <c r="BP124" s="171"/>
      <c r="BQ124" s="171"/>
      <c r="BR124" s="171"/>
      <c r="BS124" s="171"/>
      <c r="BT124" s="171"/>
      <c r="BU124" s="171"/>
      <c r="BV124" s="171"/>
      <c r="BW124" s="171"/>
      <c r="BX124" s="171"/>
      <c r="BY124" s="171"/>
    </row>
    <row r="125" customFormat="false" ht="15" hidden="false" customHeight="false" outlineLevel="0" collapsed="false">
      <c r="A125" s="11"/>
      <c r="B125" s="11"/>
      <c r="D125" s="191" t="s">
        <v>145</v>
      </c>
      <c r="F125" s="147"/>
      <c r="G125" s="147"/>
      <c r="H125" s="147"/>
      <c r="I125" s="239"/>
      <c r="AO125" s="241"/>
      <c r="AP125" s="242"/>
      <c r="AV125" s="171"/>
      <c r="AW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</row>
    <row r="126" customFormat="false" ht="15" hidden="false" customHeight="false" outlineLevel="0" collapsed="false">
      <c r="A126" s="11"/>
      <c r="B126" s="11"/>
      <c r="I126" s="239"/>
      <c r="AO126" s="241"/>
      <c r="AP126" s="242"/>
      <c r="AV126" s="171"/>
      <c r="AW126" s="171"/>
      <c r="BA126" s="171"/>
      <c r="BB126" s="171"/>
      <c r="BC126" s="171"/>
      <c r="BD126" s="171"/>
      <c r="BE126" s="171"/>
      <c r="BF126" s="171"/>
      <c r="BG126" s="171"/>
      <c r="BH126" s="171"/>
      <c r="BI126" s="171"/>
      <c r="BJ126" s="171"/>
      <c r="BK126" s="171"/>
      <c r="BL126" s="171"/>
      <c r="BM126" s="171"/>
      <c r="BN126" s="171"/>
      <c r="BO126" s="171"/>
      <c r="BP126" s="171"/>
      <c r="BQ126" s="171"/>
      <c r="BR126" s="171"/>
      <c r="BS126" s="171"/>
      <c r="BT126" s="171"/>
      <c r="BU126" s="171"/>
      <c r="BV126" s="171"/>
      <c r="BW126" s="171"/>
      <c r="BX126" s="171"/>
      <c r="BY126" s="171"/>
    </row>
    <row r="127" customFormat="false" ht="15" hidden="false" customHeight="false" outlineLevel="0" collapsed="false">
      <c r="A127" s="11"/>
      <c r="AO127" s="241"/>
      <c r="AP127" s="242"/>
      <c r="AV127" s="171"/>
      <c r="AW127" s="171"/>
      <c r="BA127" s="171"/>
      <c r="BB127" s="171"/>
      <c r="BC127" s="171"/>
      <c r="BD127" s="171"/>
      <c r="BE127" s="171"/>
      <c r="BF127" s="171"/>
      <c r="BG127" s="171"/>
      <c r="BH127" s="171"/>
      <c r="BI127" s="171"/>
      <c r="BJ127" s="171"/>
      <c r="BK127" s="171"/>
      <c r="BL127" s="171"/>
      <c r="BM127" s="171"/>
      <c r="BN127" s="171"/>
      <c r="BO127" s="171"/>
      <c r="BP127" s="171"/>
      <c r="BQ127" s="171"/>
      <c r="BR127" s="171"/>
      <c r="BS127" s="171"/>
      <c r="BT127" s="171"/>
      <c r="BU127" s="171"/>
      <c r="BV127" s="171"/>
      <c r="BW127" s="171"/>
      <c r="BX127" s="171"/>
      <c r="BY127" s="171"/>
    </row>
    <row r="128" customFormat="false" ht="15" hidden="false" customHeight="false" outlineLevel="0" collapsed="false">
      <c r="A128" s="11"/>
      <c r="AO128" s="241"/>
      <c r="AP128" s="242"/>
      <c r="AV128" s="171"/>
      <c r="AW128" s="171"/>
      <c r="BA128" s="171"/>
      <c r="BB128" s="171"/>
      <c r="BC128" s="171"/>
      <c r="BD128" s="171"/>
      <c r="BE128" s="171"/>
      <c r="BF128" s="171"/>
      <c r="BG128" s="171"/>
      <c r="BH128" s="171"/>
      <c r="BI128" s="171"/>
      <c r="BJ128" s="171"/>
      <c r="BK128" s="171"/>
      <c r="BL128" s="171"/>
      <c r="BM128" s="171"/>
      <c r="BN128" s="171"/>
      <c r="BO128" s="171"/>
      <c r="BP128" s="171"/>
      <c r="BQ128" s="171"/>
      <c r="BR128" s="171"/>
      <c r="BS128" s="171"/>
      <c r="BT128" s="171"/>
      <c r="BU128" s="171"/>
      <c r="BV128" s="171"/>
      <c r="BW128" s="171"/>
      <c r="BX128" s="171"/>
      <c r="BY128" s="171"/>
    </row>
    <row r="129" customFormat="false" ht="15" hidden="false" customHeight="false" outlineLevel="0" collapsed="false">
      <c r="A129" s="11"/>
      <c r="AO129" s="241"/>
      <c r="AP129" s="242"/>
      <c r="AV129" s="171"/>
      <c r="AW129" s="171"/>
      <c r="BA129" s="171"/>
      <c r="BB129" s="171"/>
      <c r="BC129" s="171"/>
      <c r="BD129" s="171"/>
      <c r="BE129" s="171"/>
      <c r="BF129" s="171"/>
      <c r="BG129" s="171"/>
      <c r="BH129" s="171"/>
      <c r="BI129" s="171"/>
      <c r="BJ129" s="171"/>
      <c r="BK129" s="171"/>
      <c r="BL129" s="171"/>
      <c r="BM129" s="171"/>
      <c r="BN129" s="171"/>
      <c r="BO129" s="171"/>
      <c r="BP129" s="171"/>
      <c r="BQ129" s="171"/>
      <c r="BR129" s="171"/>
      <c r="BS129" s="171"/>
      <c r="BT129" s="171"/>
      <c r="BU129" s="171"/>
      <c r="BV129" s="171"/>
      <c r="BW129" s="171"/>
      <c r="BX129" s="171"/>
      <c r="BY129" s="171"/>
    </row>
    <row r="130" customFormat="false" ht="15" hidden="false" customHeight="false" outlineLevel="0" collapsed="false">
      <c r="A130" s="11"/>
      <c r="AO130" s="241"/>
      <c r="AP130" s="242"/>
      <c r="AV130" s="171"/>
      <c r="AW130" s="171"/>
      <c r="BA130" s="171"/>
      <c r="BB130" s="171"/>
      <c r="BC130" s="171"/>
      <c r="BD130" s="171"/>
      <c r="BE130" s="171"/>
      <c r="BF130" s="171"/>
      <c r="BG130" s="171"/>
      <c r="BH130" s="171"/>
      <c r="BI130" s="171"/>
      <c r="BJ130" s="171"/>
      <c r="BK130" s="171"/>
      <c r="BL130" s="171"/>
      <c r="BM130" s="171"/>
      <c r="BN130" s="171"/>
      <c r="BO130" s="171"/>
      <c r="BP130" s="171"/>
      <c r="BQ130" s="171"/>
      <c r="BR130" s="171"/>
      <c r="BS130" s="171"/>
      <c r="BT130" s="171"/>
      <c r="BU130" s="171"/>
      <c r="BV130" s="171"/>
      <c r="BW130" s="171"/>
      <c r="BX130" s="171"/>
      <c r="BY130" s="171"/>
    </row>
    <row r="131" customFormat="false" ht="15" hidden="false" customHeight="false" outlineLevel="0" collapsed="false">
      <c r="A131" s="11"/>
      <c r="P131" s="11"/>
      <c r="AV131" s="171"/>
      <c r="AW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</row>
    <row r="132" customFormat="false" ht="15" hidden="false" customHeight="false" outlineLevel="0" collapsed="false">
      <c r="A132" s="11"/>
      <c r="P132" s="11"/>
      <c r="AP132" s="1"/>
      <c r="AV132" s="171"/>
      <c r="AW132" s="171"/>
      <c r="BA132" s="171"/>
      <c r="BB132" s="171"/>
      <c r="BC132" s="171"/>
      <c r="BD132" s="171"/>
      <c r="BE132" s="171"/>
      <c r="BF132" s="171"/>
      <c r="BG132" s="171"/>
      <c r="BH132" s="171"/>
      <c r="BI132" s="171"/>
      <c r="BJ132" s="171"/>
      <c r="BK132" s="171"/>
      <c r="BL132" s="171"/>
      <c r="BM132" s="171"/>
      <c r="BN132" s="171"/>
      <c r="BO132" s="171"/>
      <c r="BP132" s="171"/>
      <c r="BQ132" s="171"/>
      <c r="BR132" s="171"/>
      <c r="BS132" s="171"/>
      <c r="BT132" s="171"/>
      <c r="BU132" s="171"/>
      <c r="BV132" s="171"/>
      <c r="BW132" s="171"/>
      <c r="BX132" s="171"/>
      <c r="BY132" s="171"/>
    </row>
    <row r="133" customFormat="false" ht="15" hidden="false" customHeight="false" outlineLevel="0" collapsed="false">
      <c r="A133" s="11"/>
      <c r="B133" s="11"/>
      <c r="P133" s="11"/>
      <c r="Q133" s="191"/>
      <c r="R133" s="192"/>
      <c r="S133" s="192"/>
      <c r="AP133" s="1"/>
      <c r="AV133" s="171"/>
      <c r="AW133" s="171"/>
      <c r="BA133" s="171"/>
      <c r="BB133" s="171"/>
      <c r="BC133" s="171"/>
      <c r="BD133" s="171"/>
      <c r="BE133" s="171"/>
      <c r="BF133" s="171"/>
      <c r="BG133" s="171"/>
      <c r="BH133" s="171"/>
      <c r="BI133" s="171"/>
      <c r="BJ133" s="171"/>
      <c r="BK133" s="171"/>
      <c r="BL133" s="171"/>
      <c r="BM133" s="171"/>
      <c r="BN133" s="171"/>
      <c r="BO133" s="171"/>
      <c r="BP133" s="171"/>
      <c r="BQ133" s="171"/>
      <c r="BR133" s="171"/>
      <c r="BS133" s="171"/>
      <c r="BT133" s="171"/>
      <c r="BU133" s="171"/>
      <c r="BV133" s="171"/>
      <c r="BW133" s="171"/>
      <c r="BX133" s="171"/>
      <c r="BY133" s="171"/>
    </row>
    <row r="134" customFormat="false" ht="15" hidden="false" customHeight="false" outlineLevel="0" collapsed="false">
      <c r="A134" s="11"/>
      <c r="B134" s="11"/>
      <c r="P134" s="11"/>
      <c r="AP134" s="1"/>
      <c r="AV134" s="171"/>
      <c r="AW134" s="171"/>
      <c r="BA134" s="171"/>
      <c r="BB134" s="171"/>
      <c r="BC134" s="171"/>
      <c r="BD134" s="171"/>
      <c r="BE134" s="171"/>
      <c r="BF134" s="171"/>
      <c r="BG134" s="171"/>
      <c r="BH134" s="171"/>
      <c r="BI134" s="171"/>
      <c r="BJ134" s="171"/>
      <c r="BK134" s="171"/>
      <c r="BL134" s="171"/>
      <c r="BM134" s="171"/>
      <c r="BN134" s="171"/>
      <c r="BO134" s="171"/>
      <c r="BP134" s="171"/>
      <c r="BQ134" s="171"/>
      <c r="BR134" s="171"/>
      <c r="BS134" s="171"/>
      <c r="BT134" s="171"/>
      <c r="BU134" s="171"/>
      <c r="BV134" s="171"/>
      <c r="BW134" s="171"/>
      <c r="BX134" s="171"/>
      <c r="BY134" s="171"/>
    </row>
    <row r="135" customFormat="false" ht="15" hidden="false" customHeight="false" outlineLevel="0" collapsed="false">
      <c r="A135" s="11"/>
      <c r="B135" s="11"/>
      <c r="P135" s="11"/>
      <c r="Q135" s="191"/>
      <c r="R135" s="192"/>
      <c r="S135" s="192"/>
      <c r="AP135" s="1"/>
      <c r="AV135" s="171"/>
      <c r="AW135" s="171"/>
      <c r="BA135" s="171"/>
      <c r="BB135" s="171"/>
      <c r="BC135" s="171"/>
      <c r="BD135" s="171"/>
      <c r="BE135" s="171"/>
      <c r="BF135" s="171"/>
      <c r="BG135" s="171"/>
      <c r="BH135" s="171"/>
      <c r="BI135" s="171"/>
      <c r="BJ135" s="171"/>
      <c r="BK135" s="171"/>
      <c r="BL135" s="171"/>
      <c r="BM135" s="171"/>
      <c r="BN135" s="171"/>
      <c r="BO135" s="171"/>
      <c r="BP135" s="171"/>
      <c r="BQ135" s="171"/>
      <c r="BR135" s="171"/>
      <c r="BS135" s="171"/>
      <c r="BT135" s="171"/>
      <c r="BU135" s="171"/>
      <c r="BV135" s="171"/>
      <c r="BW135" s="171"/>
      <c r="BX135" s="171"/>
      <c r="BY135" s="171"/>
    </row>
    <row r="136" customFormat="false" ht="15" hidden="false" customHeight="false" outlineLevel="0" collapsed="false">
      <c r="A136" s="11"/>
      <c r="B136" s="11"/>
      <c r="P136" s="11"/>
      <c r="Q136" s="191"/>
      <c r="R136" s="192"/>
      <c r="S136" s="192"/>
      <c r="AP136" s="1"/>
      <c r="AV136" s="171"/>
      <c r="AW136" s="171"/>
      <c r="BA136" s="171"/>
      <c r="BB136" s="171"/>
      <c r="BC136" s="171"/>
      <c r="BD136" s="171"/>
      <c r="BE136" s="171"/>
      <c r="BF136" s="171"/>
      <c r="BG136" s="171"/>
      <c r="BH136" s="171"/>
      <c r="BI136" s="171"/>
      <c r="BJ136" s="171"/>
      <c r="BK136" s="171"/>
      <c r="BL136" s="171"/>
      <c r="BM136" s="171"/>
      <c r="BN136" s="171"/>
      <c r="BO136" s="171"/>
      <c r="BP136" s="171"/>
      <c r="BQ136" s="171"/>
      <c r="BR136" s="171"/>
      <c r="BS136" s="171"/>
      <c r="BT136" s="171"/>
      <c r="BU136" s="171"/>
      <c r="BV136" s="171"/>
      <c r="BW136" s="171"/>
      <c r="BX136" s="171"/>
      <c r="BY136" s="171"/>
    </row>
    <row r="137" customFormat="false" ht="15" hidden="false" customHeight="false" outlineLevel="0" collapsed="false">
      <c r="A137" s="11"/>
      <c r="B137" s="11"/>
      <c r="P137" s="11"/>
      <c r="Q137" s="191"/>
      <c r="R137" s="192"/>
      <c r="S137" s="192"/>
      <c r="AP137" s="1"/>
      <c r="AV137" s="171"/>
      <c r="AW137" s="171"/>
      <c r="BA137" s="171"/>
      <c r="BB137" s="171"/>
      <c r="BC137" s="171"/>
      <c r="BD137" s="171"/>
      <c r="BE137" s="171"/>
      <c r="BF137" s="171"/>
      <c r="BG137" s="171"/>
      <c r="BH137" s="171"/>
      <c r="BI137" s="171"/>
      <c r="BJ137" s="171"/>
      <c r="BK137" s="171"/>
      <c r="BL137" s="171"/>
      <c r="BM137" s="171"/>
      <c r="BN137" s="171"/>
      <c r="BO137" s="171"/>
      <c r="BP137" s="171"/>
      <c r="BQ137" s="171"/>
      <c r="BR137" s="171"/>
      <c r="BS137" s="171"/>
      <c r="BT137" s="171"/>
      <c r="BU137" s="171"/>
      <c r="BV137" s="171"/>
      <c r="BW137" s="171"/>
      <c r="BX137" s="171"/>
      <c r="BY137" s="171"/>
    </row>
    <row r="138" customFormat="false" ht="15" hidden="false" customHeight="false" outlineLevel="0" collapsed="false">
      <c r="A138" s="11"/>
      <c r="B138" s="11"/>
      <c r="P138" s="11"/>
      <c r="AP138" s="1"/>
      <c r="AV138" s="171"/>
      <c r="AW138" s="171"/>
      <c r="BA138" s="171"/>
      <c r="BB138" s="171"/>
      <c r="BC138" s="171"/>
      <c r="BD138" s="171"/>
      <c r="BE138" s="171"/>
      <c r="BF138" s="171"/>
      <c r="BG138" s="171"/>
      <c r="BH138" s="171"/>
      <c r="BI138" s="171"/>
      <c r="BJ138" s="171"/>
      <c r="BK138" s="171"/>
      <c r="BL138" s="171"/>
      <c r="BM138" s="171"/>
      <c r="BN138" s="171"/>
      <c r="BO138" s="171"/>
      <c r="BP138" s="171"/>
      <c r="BQ138" s="171"/>
      <c r="BR138" s="171"/>
      <c r="BS138" s="171"/>
      <c r="BT138" s="171"/>
      <c r="BU138" s="171"/>
      <c r="BV138" s="171"/>
      <c r="BW138" s="171"/>
      <c r="BX138" s="171"/>
      <c r="BY138" s="171"/>
    </row>
    <row r="139" customFormat="false" ht="15" hidden="false" customHeight="false" outlineLevel="0" collapsed="false">
      <c r="A139" s="11"/>
      <c r="B139" s="11"/>
      <c r="P139" s="98"/>
      <c r="AP139" s="1"/>
      <c r="AV139" s="171"/>
      <c r="AW139" s="171"/>
      <c r="BA139" s="171"/>
      <c r="BB139" s="171"/>
      <c r="BC139" s="171"/>
      <c r="BD139" s="171"/>
      <c r="BE139" s="171"/>
      <c r="BF139" s="171"/>
      <c r="BG139" s="171"/>
      <c r="BH139" s="171"/>
      <c r="BI139" s="171"/>
      <c r="BJ139" s="171"/>
      <c r="BK139" s="171"/>
      <c r="BL139" s="171"/>
      <c r="BM139" s="171"/>
      <c r="BN139" s="171"/>
      <c r="BO139" s="171"/>
      <c r="BP139" s="171"/>
      <c r="BQ139" s="171"/>
      <c r="BR139" s="171"/>
      <c r="BS139" s="171"/>
      <c r="BT139" s="171"/>
      <c r="BU139" s="171"/>
      <c r="BV139" s="171"/>
      <c r="BW139" s="171"/>
      <c r="BX139" s="171"/>
      <c r="BY139" s="171"/>
    </row>
    <row r="140" customFormat="false" ht="15" hidden="false" customHeight="false" outlineLevel="0" collapsed="false">
      <c r="A140" s="11"/>
      <c r="B140" s="11"/>
      <c r="P140" s="11"/>
      <c r="AP140" s="1"/>
      <c r="AV140" s="171"/>
      <c r="AW140" s="171"/>
      <c r="BA140" s="171"/>
      <c r="BB140" s="171"/>
      <c r="BC140" s="171"/>
      <c r="BD140" s="171"/>
      <c r="BE140" s="171"/>
      <c r="BF140" s="171"/>
      <c r="BG140" s="171"/>
      <c r="BH140" s="171"/>
      <c r="BI140" s="171"/>
      <c r="BJ140" s="171"/>
      <c r="BK140" s="171"/>
      <c r="BL140" s="171"/>
      <c r="BM140" s="171"/>
      <c r="BN140" s="171"/>
      <c r="BO140" s="171"/>
      <c r="BP140" s="171"/>
      <c r="BQ140" s="171"/>
      <c r="BR140" s="171"/>
      <c r="BS140" s="171"/>
      <c r="BT140" s="171"/>
      <c r="BU140" s="171"/>
      <c r="BV140" s="171"/>
      <c r="BW140" s="171"/>
      <c r="BX140" s="171"/>
      <c r="BY140" s="171"/>
    </row>
    <row r="141" customFormat="false" ht="15" hidden="false" customHeight="false" outlineLevel="0" collapsed="false">
      <c r="A141" s="11"/>
      <c r="B141" s="11"/>
      <c r="P141" s="11"/>
      <c r="AP141" s="1"/>
      <c r="AV141" s="171"/>
      <c r="AW141" s="171"/>
      <c r="BA141" s="171"/>
      <c r="BB141" s="171"/>
      <c r="BC141" s="171"/>
      <c r="BD141" s="171"/>
      <c r="BE141" s="171"/>
      <c r="BF141" s="171"/>
      <c r="BG141" s="171"/>
      <c r="BH141" s="171"/>
      <c r="BI141" s="171"/>
      <c r="BJ141" s="171"/>
      <c r="BK141" s="171"/>
      <c r="BL141" s="171"/>
      <c r="BM141" s="171"/>
      <c r="BN141" s="171"/>
      <c r="BO141" s="171"/>
      <c r="BP141" s="171"/>
      <c r="BQ141" s="171"/>
      <c r="BR141" s="171"/>
      <c r="BS141" s="171"/>
      <c r="BT141" s="171"/>
      <c r="BU141" s="171"/>
      <c r="BV141" s="171"/>
      <c r="BW141" s="171"/>
      <c r="BX141" s="171"/>
      <c r="BY141" s="171"/>
    </row>
    <row r="142" customFormat="false" ht="15" hidden="false" customHeight="false" outlineLevel="0" collapsed="false">
      <c r="A142" s="11"/>
      <c r="B142" s="11"/>
      <c r="P142" s="11"/>
      <c r="AP142" s="1"/>
      <c r="AV142" s="171"/>
      <c r="AW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</row>
    <row r="143" customFormat="false" ht="15" hidden="false" customHeight="false" outlineLevel="0" collapsed="false">
      <c r="A143" s="11"/>
      <c r="B143" s="11"/>
      <c r="P143" s="11"/>
      <c r="Q143" s="191"/>
      <c r="R143" s="192"/>
      <c r="S143" s="192"/>
      <c r="AP143" s="1"/>
      <c r="AV143" s="171"/>
      <c r="AW143" s="171"/>
      <c r="BA143" s="171"/>
      <c r="BB143" s="171"/>
      <c r="BC143" s="171"/>
      <c r="BD143" s="171"/>
      <c r="BE143" s="171"/>
      <c r="BF143" s="171"/>
      <c r="BG143" s="171"/>
      <c r="BH143" s="171"/>
      <c r="BI143" s="171"/>
      <c r="BJ143" s="171"/>
      <c r="BK143" s="171"/>
      <c r="BL143" s="171"/>
      <c r="BM143" s="171"/>
      <c r="BN143" s="171"/>
      <c r="BO143" s="171"/>
      <c r="BP143" s="171"/>
      <c r="BQ143" s="171"/>
      <c r="BR143" s="171"/>
      <c r="BS143" s="171"/>
      <c r="BT143" s="171"/>
      <c r="BU143" s="171"/>
      <c r="BV143" s="171"/>
      <c r="BW143" s="171"/>
      <c r="BX143" s="171"/>
      <c r="BY143" s="171"/>
    </row>
    <row r="144" customFormat="false" ht="15" hidden="false" customHeight="false" outlineLevel="0" collapsed="false">
      <c r="AP144" s="1"/>
      <c r="AV144" s="171"/>
      <c r="AW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</row>
    <row r="145" customFormat="false" ht="15" hidden="false" customHeight="false" outlineLevel="0" collapsed="false">
      <c r="A145" s="11"/>
      <c r="B145" s="11"/>
      <c r="P145" s="11"/>
      <c r="AP145" s="1"/>
      <c r="AV145" s="171"/>
      <c r="AW145" s="171"/>
      <c r="BA145" s="171"/>
      <c r="BB145" s="171"/>
      <c r="BC145" s="171"/>
      <c r="BD145" s="171"/>
      <c r="BE145" s="171"/>
      <c r="BF145" s="171"/>
      <c r="BG145" s="171"/>
      <c r="BH145" s="171"/>
      <c r="BI145" s="171"/>
      <c r="BJ145" s="171"/>
      <c r="BK145" s="171"/>
      <c r="BL145" s="171"/>
      <c r="BM145" s="171"/>
      <c r="BN145" s="171"/>
      <c r="BO145" s="171"/>
      <c r="BP145" s="171"/>
      <c r="BQ145" s="171"/>
      <c r="BR145" s="171"/>
      <c r="BS145" s="171"/>
      <c r="BT145" s="171"/>
      <c r="BU145" s="171"/>
      <c r="BV145" s="171"/>
      <c r="BW145" s="171"/>
      <c r="BX145" s="171"/>
      <c r="BY145" s="171"/>
    </row>
    <row r="146" customFormat="false" ht="15" hidden="false" customHeight="false" outlineLevel="0" collapsed="false">
      <c r="AP146" s="1"/>
      <c r="AV146" s="171"/>
      <c r="AW146" s="171"/>
      <c r="BA146" s="171"/>
      <c r="BB146" s="171"/>
      <c r="BC146" s="171"/>
      <c r="BD146" s="171"/>
      <c r="BE146" s="171"/>
      <c r="BF146" s="171"/>
      <c r="BG146" s="171"/>
      <c r="BH146" s="171"/>
      <c r="BI146" s="171"/>
      <c r="BJ146" s="171"/>
      <c r="BK146" s="171"/>
      <c r="BL146" s="171"/>
      <c r="BM146" s="171"/>
      <c r="BN146" s="171"/>
      <c r="BO146" s="171"/>
      <c r="BP146" s="171"/>
      <c r="BQ146" s="171"/>
      <c r="BR146" s="171"/>
      <c r="BS146" s="171"/>
      <c r="BT146" s="171"/>
      <c r="BU146" s="171"/>
      <c r="BV146" s="171"/>
      <c r="BW146" s="171"/>
      <c r="BX146" s="171"/>
      <c r="BY146" s="171"/>
    </row>
    <row r="147" customFormat="false" ht="15" hidden="false" customHeight="false" outlineLevel="0" collapsed="false">
      <c r="AP147" s="1"/>
      <c r="AV147" s="171"/>
      <c r="AW147" s="171"/>
      <c r="BA147" s="171"/>
      <c r="BB147" s="171"/>
      <c r="BC147" s="171"/>
      <c r="BD147" s="171"/>
      <c r="BE147" s="171"/>
      <c r="BF147" s="171"/>
      <c r="BG147" s="171"/>
      <c r="BH147" s="171"/>
      <c r="BI147" s="171"/>
      <c r="BJ147" s="171"/>
      <c r="BK147" s="171"/>
      <c r="BL147" s="171"/>
      <c r="BM147" s="171"/>
      <c r="BN147" s="171"/>
      <c r="BO147" s="171"/>
      <c r="BP147" s="171"/>
      <c r="BQ147" s="171"/>
      <c r="BR147" s="171"/>
      <c r="BS147" s="171"/>
      <c r="BT147" s="171"/>
      <c r="BU147" s="171"/>
      <c r="BV147" s="171"/>
      <c r="BW147" s="171"/>
      <c r="BX147" s="171"/>
      <c r="BY147" s="171"/>
    </row>
    <row r="148" customFormat="false" ht="15" hidden="false" customHeight="false" outlineLevel="0" collapsed="false">
      <c r="AP148" s="1"/>
      <c r="AV148" s="171"/>
      <c r="AW148" s="171"/>
      <c r="BA148" s="171"/>
      <c r="BB148" s="171"/>
      <c r="BC148" s="171"/>
      <c r="BD148" s="171"/>
      <c r="BE148" s="171"/>
      <c r="BF148" s="171"/>
      <c r="BG148" s="171"/>
      <c r="BH148" s="171"/>
      <c r="BI148" s="171"/>
      <c r="BJ148" s="171"/>
      <c r="BK148" s="171"/>
      <c r="BL148" s="171"/>
      <c r="BM148" s="171"/>
      <c r="BN148" s="171"/>
      <c r="BO148" s="171"/>
      <c r="BP148" s="171"/>
      <c r="BQ148" s="171"/>
      <c r="BR148" s="171"/>
      <c r="BS148" s="171"/>
      <c r="BT148" s="171"/>
      <c r="BU148" s="171"/>
      <c r="BV148" s="171"/>
      <c r="BW148" s="171"/>
      <c r="BX148" s="171"/>
      <c r="BY148" s="171"/>
    </row>
    <row r="149" customFormat="false" ht="15" hidden="false" customHeight="false" outlineLevel="0" collapsed="false">
      <c r="AP149" s="1"/>
      <c r="AV149" s="171"/>
      <c r="AW149" s="171"/>
      <c r="BA149" s="171"/>
      <c r="BB149" s="171"/>
      <c r="BC149" s="171"/>
      <c r="BD149" s="171"/>
      <c r="BE149" s="171"/>
      <c r="BF149" s="171"/>
      <c r="BG149" s="171"/>
      <c r="BH149" s="171"/>
      <c r="BI149" s="171"/>
      <c r="BJ149" s="171"/>
      <c r="BK149" s="171"/>
      <c r="BL149" s="171"/>
      <c r="BM149" s="171"/>
      <c r="BN149" s="171"/>
      <c r="BO149" s="171"/>
      <c r="BP149" s="171"/>
      <c r="BQ149" s="171"/>
      <c r="BR149" s="171"/>
      <c r="BS149" s="171"/>
      <c r="BT149" s="171"/>
      <c r="BU149" s="171"/>
      <c r="BV149" s="171"/>
      <c r="BW149" s="171"/>
      <c r="BX149" s="171"/>
      <c r="BY149" s="171"/>
    </row>
    <row r="150" customFormat="false" ht="15" hidden="false" customHeight="false" outlineLevel="0" collapsed="false">
      <c r="AP150" s="1"/>
      <c r="AV150" s="171"/>
      <c r="AW150" s="171"/>
      <c r="BA150" s="171"/>
      <c r="BB150" s="171"/>
      <c r="BC150" s="171"/>
      <c r="BD150" s="171"/>
      <c r="BE150" s="171"/>
      <c r="BF150" s="171"/>
      <c r="BG150" s="171"/>
      <c r="BH150" s="171"/>
      <c r="BI150" s="171"/>
      <c r="BJ150" s="171"/>
      <c r="BK150" s="171"/>
      <c r="BL150" s="171"/>
      <c r="BM150" s="171"/>
      <c r="BN150" s="171"/>
      <c r="BO150" s="171"/>
      <c r="BP150" s="171"/>
      <c r="BQ150" s="171"/>
      <c r="BR150" s="171"/>
      <c r="BS150" s="171"/>
      <c r="BT150" s="171"/>
      <c r="BU150" s="171"/>
      <c r="BV150" s="171"/>
      <c r="BW150" s="171"/>
      <c r="BX150" s="171"/>
      <c r="BY150" s="171"/>
    </row>
    <row r="151" customFormat="false" ht="15" hidden="false" customHeight="false" outlineLevel="0" collapsed="false">
      <c r="AP151" s="1"/>
      <c r="AV151" s="171"/>
      <c r="AW151" s="171"/>
      <c r="BA151" s="171"/>
      <c r="BB151" s="171"/>
      <c r="BC151" s="171"/>
      <c r="BD151" s="171"/>
      <c r="BE151" s="171"/>
      <c r="BF151" s="171"/>
      <c r="BG151" s="171"/>
      <c r="BH151" s="171"/>
      <c r="BI151" s="171"/>
      <c r="BJ151" s="171"/>
      <c r="BK151" s="171"/>
      <c r="BL151" s="171"/>
      <c r="BM151" s="171"/>
      <c r="BN151" s="171"/>
      <c r="BO151" s="171"/>
      <c r="BP151" s="171"/>
      <c r="BQ151" s="171"/>
      <c r="BR151" s="171"/>
      <c r="BS151" s="171"/>
      <c r="BT151" s="171"/>
      <c r="BU151" s="171"/>
      <c r="BV151" s="171"/>
      <c r="BW151" s="171"/>
      <c r="BX151" s="171"/>
      <c r="BY151" s="171"/>
    </row>
    <row r="152" customFormat="false" ht="15" hidden="false" customHeight="false" outlineLevel="0" collapsed="false">
      <c r="AP152" s="1"/>
      <c r="AV152" s="171"/>
      <c r="AW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</row>
    <row r="153" customFormat="false" ht="15" hidden="false" customHeight="false" outlineLevel="0" collapsed="false">
      <c r="AG153" s="244"/>
      <c r="AP153" s="1"/>
      <c r="AV153" s="171"/>
      <c r="AW153" s="171"/>
      <c r="BA153" s="171"/>
      <c r="BB153" s="171"/>
      <c r="BC153" s="171"/>
      <c r="BD153" s="171"/>
      <c r="BE153" s="171"/>
      <c r="BF153" s="171"/>
      <c r="BG153" s="171"/>
      <c r="BH153" s="171"/>
      <c r="BI153" s="171"/>
      <c r="BJ153" s="171"/>
      <c r="BK153" s="171"/>
      <c r="BL153" s="171"/>
      <c r="BM153" s="171"/>
      <c r="BN153" s="171"/>
      <c r="BO153" s="171"/>
      <c r="BP153" s="171"/>
      <c r="BQ153" s="171"/>
      <c r="BR153" s="171"/>
      <c r="BS153" s="171"/>
      <c r="BT153" s="171"/>
      <c r="BU153" s="171"/>
      <c r="BV153" s="171"/>
      <c r="BW153" s="171"/>
      <c r="BX153" s="171"/>
      <c r="BY153" s="171"/>
    </row>
    <row r="154" customFormat="false" ht="1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245"/>
      <c r="AG154" s="244"/>
      <c r="AP154" s="1"/>
      <c r="AV154" s="171"/>
      <c r="AW154" s="171"/>
      <c r="BA154" s="171"/>
      <c r="BB154" s="171"/>
      <c r="BC154" s="171"/>
      <c r="BD154" s="171"/>
      <c r="BE154" s="171"/>
      <c r="BF154" s="171"/>
      <c r="BG154" s="171"/>
      <c r="BH154" s="171"/>
      <c r="BI154" s="171"/>
      <c r="BJ154" s="171"/>
      <c r="BK154" s="171"/>
      <c r="BL154" s="171"/>
      <c r="BM154" s="171"/>
      <c r="BN154" s="171"/>
      <c r="BO154" s="171"/>
      <c r="BP154" s="171"/>
      <c r="BQ154" s="171"/>
      <c r="BR154" s="171"/>
      <c r="BS154" s="171"/>
      <c r="BT154" s="171"/>
      <c r="BU154" s="171"/>
      <c r="BV154" s="171"/>
      <c r="BW154" s="171"/>
      <c r="BX154" s="171"/>
      <c r="BY154" s="171"/>
    </row>
    <row r="155" customFormat="false" ht="1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245"/>
      <c r="AG155" s="244"/>
      <c r="AP155" s="1"/>
      <c r="AV155" s="171"/>
      <c r="AW155" s="171"/>
      <c r="BA155" s="171"/>
      <c r="BB155" s="171"/>
      <c r="BC155" s="171"/>
      <c r="BD155" s="171"/>
      <c r="BE155" s="171"/>
      <c r="BF155" s="171"/>
      <c r="BG155" s="171"/>
      <c r="BH155" s="171"/>
      <c r="BI155" s="171"/>
      <c r="BJ155" s="171"/>
      <c r="BK155" s="171"/>
      <c r="BL155" s="171"/>
      <c r="BM155" s="171"/>
      <c r="BN155" s="171"/>
      <c r="BO155" s="171"/>
      <c r="BP155" s="171"/>
      <c r="BQ155" s="171"/>
      <c r="BR155" s="171"/>
      <c r="BS155" s="171"/>
      <c r="BT155" s="171"/>
      <c r="BU155" s="171"/>
      <c r="BV155" s="171"/>
      <c r="BW155" s="171"/>
      <c r="BX155" s="171"/>
      <c r="BY155" s="171"/>
    </row>
    <row r="156" customFormat="false" ht="15" hidden="false" customHeight="false" outlineLevel="0" collapsed="false">
      <c r="C156" s="246" t="s">
        <v>146</v>
      </c>
      <c r="D156" s="246" t="s">
        <v>146</v>
      </c>
      <c r="E156" s="246"/>
      <c r="F156" s="11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  <c r="R156" s="13"/>
      <c r="S156" s="13"/>
      <c r="AG156" s="244"/>
      <c r="AP156" s="1"/>
      <c r="AV156" s="171"/>
      <c r="AW156" s="171"/>
      <c r="BA156" s="171"/>
      <c r="BB156" s="171"/>
      <c r="BC156" s="171"/>
      <c r="BD156" s="171"/>
      <c r="BE156" s="171"/>
      <c r="BF156" s="171"/>
      <c r="BG156" s="171"/>
      <c r="BH156" s="171"/>
      <c r="BI156" s="171"/>
      <c r="BJ156" s="171"/>
      <c r="BK156" s="171"/>
      <c r="BL156" s="171"/>
      <c r="BM156" s="171"/>
      <c r="BN156" s="171"/>
      <c r="BO156" s="171"/>
      <c r="BP156" s="171"/>
      <c r="BQ156" s="171"/>
      <c r="BR156" s="171"/>
      <c r="BS156" s="171"/>
      <c r="BT156" s="171"/>
      <c r="BU156" s="171"/>
      <c r="BV156" s="171"/>
      <c r="BW156" s="171"/>
      <c r="BX156" s="171"/>
      <c r="BY156" s="171"/>
    </row>
    <row r="157" customFormat="false" ht="15" hidden="false" customHeight="false" outlineLevel="0" collapsed="false">
      <c r="C157" s="11"/>
      <c r="D157" s="11"/>
      <c r="E157" s="11"/>
      <c r="F157" s="11"/>
      <c r="G157" s="11"/>
      <c r="H157" s="11"/>
      <c r="I157" s="12"/>
      <c r="J157" s="11"/>
      <c r="K157" s="11"/>
      <c r="L157" s="11"/>
      <c r="M157" s="11"/>
      <c r="N157" s="11"/>
      <c r="O157" s="11"/>
      <c r="P157" s="11"/>
      <c r="Q157" s="11"/>
      <c r="R157" s="13"/>
      <c r="S157" s="13"/>
      <c r="AG157" s="244"/>
      <c r="AP157" s="1"/>
      <c r="AV157" s="171"/>
      <c r="AW157" s="171"/>
      <c r="BA157" s="171"/>
      <c r="BB157" s="171"/>
      <c r="BC157" s="171"/>
      <c r="BD157" s="171"/>
      <c r="BE157" s="171"/>
      <c r="BF157" s="171"/>
      <c r="BG157" s="171"/>
      <c r="BH157" s="171"/>
      <c r="BI157" s="171"/>
      <c r="BJ157" s="171"/>
      <c r="BK157" s="171"/>
      <c r="BL157" s="171"/>
      <c r="BM157" s="171"/>
      <c r="BN157" s="171"/>
      <c r="BO157" s="171"/>
      <c r="BP157" s="171"/>
      <c r="BQ157" s="171"/>
      <c r="BR157" s="171"/>
      <c r="BS157" s="171"/>
      <c r="BT157" s="171"/>
      <c r="BU157" s="171"/>
      <c r="BV157" s="171"/>
      <c r="BW157" s="171"/>
      <c r="BX157" s="171"/>
      <c r="BY157" s="171"/>
    </row>
    <row r="158" customFormat="false" ht="15" hidden="false" customHeight="false" outlineLevel="0" collapsed="false">
      <c r="C158" s="11"/>
      <c r="D158" s="11"/>
      <c r="E158" s="11"/>
      <c r="F158" s="11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  <c r="R158" s="13"/>
      <c r="S158" s="13"/>
      <c r="AG158" s="244"/>
      <c r="AP158" s="1"/>
      <c r="AV158" s="171"/>
      <c r="AW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</row>
    <row r="159" customFormat="false" ht="15" hidden="false" customHeight="false" outlineLevel="0" collapsed="false">
      <c r="C159" s="11"/>
      <c r="D159" s="11"/>
      <c r="E159" s="11"/>
      <c r="F159" s="11"/>
      <c r="G159" s="11"/>
      <c r="H159" s="11"/>
      <c r="I159" s="12"/>
      <c r="J159" s="11"/>
      <c r="K159" s="11"/>
      <c r="L159" s="11"/>
      <c r="M159" s="11"/>
      <c r="N159" s="11"/>
      <c r="O159" s="11"/>
      <c r="P159" s="11"/>
      <c r="Q159" s="11"/>
      <c r="R159" s="13"/>
      <c r="S159" s="13"/>
      <c r="AG159" s="244"/>
      <c r="AP159" s="1"/>
      <c r="AV159" s="171"/>
      <c r="AW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</row>
    <row r="160" customFormat="false" ht="15" hidden="false" customHeight="false" outlineLevel="0" collapsed="false">
      <c r="AG160" s="244"/>
      <c r="AP160" s="1"/>
      <c r="AV160" s="171"/>
      <c r="AW160" s="171"/>
      <c r="BA160" s="171"/>
      <c r="BB160" s="171"/>
      <c r="BC160" s="171"/>
      <c r="BD160" s="171"/>
      <c r="BE160" s="171"/>
      <c r="BF160" s="171"/>
      <c r="BG160" s="171"/>
      <c r="BH160" s="171"/>
      <c r="BI160" s="171"/>
      <c r="BJ160" s="171"/>
      <c r="BK160" s="171"/>
      <c r="BL160" s="171"/>
      <c r="BM160" s="171"/>
      <c r="BN160" s="171"/>
      <c r="BO160" s="171"/>
      <c r="BP160" s="171"/>
      <c r="BQ160" s="171"/>
      <c r="BR160" s="171"/>
      <c r="BS160" s="171"/>
      <c r="BT160" s="171"/>
      <c r="BU160" s="171"/>
      <c r="BV160" s="171"/>
      <c r="BW160" s="171"/>
      <c r="BX160" s="171"/>
      <c r="BY160" s="171"/>
    </row>
    <row r="161" customFormat="false" ht="15" hidden="false" customHeight="false" outlineLevel="0" collapsed="false">
      <c r="AG161" s="244"/>
      <c r="AP161" s="1"/>
      <c r="AV161" s="171"/>
      <c r="AW161" s="171"/>
      <c r="BA161" s="171"/>
      <c r="BB161" s="171"/>
      <c r="BC161" s="171"/>
      <c r="BD161" s="171"/>
      <c r="BE161" s="171"/>
      <c r="BF161" s="171"/>
      <c r="BG161" s="171"/>
      <c r="BH161" s="171"/>
      <c r="BI161" s="171"/>
      <c r="BJ161" s="171"/>
      <c r="BK161" s="171"/>
      <c r="BL161" s="171"/>
      <c r="BM161" s="171"/>
      <c r="BN161" s="171"/>
      <c r="BO161" s="171"/>
      <c r="BP161" s="171"/>
      <c r="BQ161" s="171"/>
      <c r="BR161" s="171"/>
      <c r="BS161" s="171"/>
      <c r="BT161" s="171"/>
      <c r="BU161" s="171"/>
      <c r="BV161" s="171"/>
      <c r="BW161" s="171"/>
      <c r="BX161" s="171"/>
      <c r="BY161" s="171"/>
    </row>
    <row r="162" customFormat="false" ht="15" hidden="false" customHeight="false" outlineLevel="0" collapsed="false">
      <c r="AG162" s="244"/>
      <c r="AP162" s="1"/>
      <c r="AV162" s="171"/>
      <c r="AW162" s="171"/>
      <c r="BA162" s="171"/>
      <c r="BB162" s="171"/>
      <c r="BC162" s="171"/>
      <c r="BD162" s="171"/>
      <c r="BE162" s="171"/>
      <c r="BF162" s="171"/>
      <c r="BG162" s="171"/>
      <c r="BH162" s="171"/>
      <c r="BI162" s="171"/>
      <c r="BJ162" s="171"/>
      <c r="BK162" s="171"/>
      <c r="BL162" s="171"/>
      <c r="BM162" s="171"/>
      <c r="BN162" s="171"/>
      <c r="BO162" s="171"/>
      <c r="BP162" s="171"/>
      <c r="BQ162" s="171"/>
      <c r="BR162" s="171"/>
      <c r="BS162" s="171"/>
      <c r="BT162" s="171"/>
      <c r="BU162" s="171"/>
      <c r="BV162" s="171"/>
      <c r="BW162" s="171"/>
      <c r="BX162" s="171"/>
      <c r="BY162" s="171"/>
    </row>
    <row r="163" customFormat="false" ht="15" hidden="false" customHeight="false" outlineLevel="0" collapsed="false">
      <c r="AG163" s="244"/>
      <c r="AP163" s="1"/>
      <c r="AV163" s="171"/>
      <c r="AW163" s="171"/>
      <c r="BA163" s="171"/>
      <c r="BB163" s="171"/>
      <c r="BC163" s="171"/>
      <c r="BD163" s="171"/>
      <c r="BE163" s="171"/>
      <c r="BF163" s="171"/>
      <c r="BG163" s="171"/>
      <c r="BH163" s="171"/>
      <c r="BI163" s="171"/>
      <c r="BJ163" s="171"/>
      <c r="BK163" s="171"/>
      <c r="BL163" s="171"/>
      <c r="BM163" s="171"/>
      <c r="BN163" s="171"/>
      <c r="BO163" s="171"/>
      <c r="BP163" s="171"/>
      <c r="BQ163" s="171"/>
      <c r="BR163" s="171"/>
      <c r="BS163" s="171"/>
      <c r="BT163" s="171"/>
      <c r="BU163" s="171"/>
      <c r="BV163" s="171"/>
      <c r="BW163" s="171"/>
      <c r="BX163" s="171"/>
      <c r="BY163" s="171"/>
    </row>
    <row r="164" customFormat="false" ht="15" hidden="false" customHeight="false" outlineLevel="0" collapsed="false">
      <c r="AG164" s="244"/>
      <c r="AP164" s="1"/>
      <c r="AV164" s="171"/>
      <c r="AW164" s="171"/>
      <c r="BA164" s="171"/>
      <c r="BB164" s="171"/>
      <c r="BC164" s="171"/>
      <c r="BD164" s="171"/>
      <c r="BE164" s="171"/>
      <c r="BF164" s="171"/>
      <c r="BG164" s="171"/>
      <c r="BH164" s="171"/>
      <c r="BI164" s="171"/>
      <c r="BJ164" s="171"/>
      <c r="BK164" s="171"/>
      <c r="BL164" s="171"/>
      <c r="BM164" s="171"/>
      <c r="BN164" s="171"/>
      <c r="BO164" s="171"/>
      <c r="BP164" s="171"/>
      <c r="BQ164" s="171"/>
      <c r="BR164" s="171"/>
      <c r="BS164" s="171"/>
      <c r="BT164" s="171"/>
      <c r="BU164" s="171"/>
      <c r="BV164" s="171"/>
      <c r="BW164" s="171"/>
      <c r="BX164" s="171"/>
      <c r="BY164" s="171"/>
    </row>
    <row r="165" customFormat="false" ht="15" hidden="false" customHeight="false" outlineLevel="0" collapsed="false">
      <c r="AG165" s="244"/>
      <c r="AP165" s="1"/>
      <c r="AV165" s="171"/>
      <c r="AW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</row>
    <row r="166" customFormat="false" ht="15" hidden="false" customHeight="false" outlineLevel="0" collapsed="false">
      <c r="AG166" s="244"/>
      <c r="AP166" s="1"/>
      <c r="AV166" s="171"/>
      <c r="AW166" s="171"/>
      <c r="BA166" s="171"/>
      <c r="BB166" s="171"/>
      <c r="BC166" s="171"/>
      <c r="BD166" s="171"/>
      <c r="BE166" s="171"/>
      <c r="BF166" s="171"/>
      <c r="BG166" s="171"/>
      <c r="BH166" s="171"/>
      <c r="BI166" s="171"/>
      <c r="BJ166" s="171"/>
      <c r="BK166" s="171"/>
      <c r="BL166" s="171"/>
      <c r="BM166" s="171"/>
      <c r="BN166" s="171"/>
      <c r="BO166" s="171"/>
      <c r="BP166" s="171"/>
      <c r="BQ166" s="171"/>
      <c r="BR166" s="171"/>
      <c r="BS166" s="171"/>
      <c r="BT166" s="171"/>
      <c r="BU166" s="171"/>
      <c r="BV166" s="171"/>
      <c r="BW166" s="171"/>
      <c r="BX166" s="171"/>
      <c r="BY166" s="171"/>
    </row>
    <row r="167" customFormat="false" ht="15" hidden="false" customHeight="false" outlineLevel="0" collapsed="false">
      <c r="A167" s="246" t="s">
        <v>146</v>
      </c>
      <c r="B167" s="0"/>
      <c r="C167" s="0"/>
      <c r="D167" s="0"/>
      <c r="E167" s="0"/>
      <c r="F167" s="0"/>
      <c r="G167" s="0"/>
      <c r="H167" s="0"/>
      <c r="I167" s="245"/>
      <c r="J167" s="0"/>
      <c r="K167" s="0"/>
      <c r="L167" s="0"/>
      <c r="M167" s="0"/>
      <c r="N167" s="0"/>
      <c r="O167" s="0"/>
      <c r="AG167" s="244"/>
      <c r="AP167" s="1"/>
      <c r="AV167" s="171"/>
      <c r="AW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</row>
    <row r="168" customFormat="false" ht="15" hidden="false" customHeight="false" outlineLevel="0" collapsed="false">
      <c r="A168" s="11"/>
      <c r="B168" s="0"/>
      <c r="C168" s="0"/>
      <c r="D168" s="0"/>
      <c r="E168" s="0"/>
      <c r="F168" s="0"/>
      <c r="G168" s="0"/>
      <c r="H168" s="0"/>
      <c r="I168" s="245"/>
      <c r="J168" s="0"/>
      <c r="K168" s="0"/>
      <c r="L168" s="0"/>
      <c r="M168" s="0"/>
      <c r="N168" s="0"/>
      <c r="O168" s="0"/>
      <c r="AG168" s="244"/>
      <c r="AP168" s="1"/>
      <c r="AV168" s="171"/>
      <c r="AW168" s="171"/>
      <c r="BA168" s="171"/>
      <c r="BB168" s="171"/>
      <c r="BC168" s="171"/>
      <c r="BD168" s="171"/>
      <c r="BE168" s="171"/>
      <c r="BF168" s="171"/>
      <c r="BG168" s="171"/>
      <c r="BH168" s="171"/>
      <c r="BI168" s="171"/>
      <c r="BJ168" s="171"/>
      <c r="BK168" s="171"/>
      <c r="BL168" s="171"/>
      <c r="BM168" s="171"/>
      <c r="BN168" s="171"/>
      <c r="BO168" s="171"/>
      <c r="BP168" s="171"/>
      <c r="BQ168" s="171"/>
      <c r="BR168" s="171"/>
      <c r="BS168" s="171"/>
      <c r="BT168" s="171"/>
      <c r="BU168" s="171"/>
      <c r="BV168" s="171"/>
      <c r="BW168" s="171"/>
      <c r="BX168" s="171"/>
      <c r="BY168" s="171"/>
    </row>
    <row r="169" customFormat="false" ht="15" hidden="false" customHeight="false" outlineLevel="0" collapsed="false">
      <c r="A169" s="11"/>
      <c r="B169" s="0"/>
      <c r="C169" s="0"/>
      <c r="D169" s="0"/>
      <c r="E169" s="0"/>
      <c r="F169" s="0"/>
      <c r="G169" s="0"/>
      <c r="H169" s="0"/>
      <c r="I169" s="245"/>
      <c r="J169" s="0"/>
      <c r="K169" s="0"/>
      <c r="L169" s="0"/>
      <c r="M169" s="0"/>
      <c r="N169" s="0"/>
      <c r="O169" s="0"/>
      <c r="AG169" s="244"/>
      <c r="AP169" s="1"/>
      <c r="AV169" s="171"/>
      <c r="AW169" s="171"/>
      <c r="BA169" s="171"/>
      <c r="BB169" s="171"/>
      <c r="BC169" s="171"/>
      <c r="BD169" s="171"/>
      <c r="BE169" s="171"/>
      <c r="BF169" s="171"/>
      <c r="BG169" s="171"/>
      <c r="BH169" s="171"/>
      <c r="BI169" s="171"/>
      <c r="BJ169" s="171"/>
      <c r="BK169" s="171"/>
      <c r="BL169" s="171"/>
      <c r="BM169" s="171"/>
      <c r="BN169" s="171"/>
      <c r="BO169" s="171"/>
      <c r="BP169" s="171"/>
      <c r="BQ169" s="171"/>
      <c r="BR169" s="171"/>
      <c r="BS169" s="171"/>
      <c r="BT169" s="171"/>
      <c r="BU169" s="171"/>
      <c r="BV169" s="171"/>
      <c r="BW169" s="171"/>
      <c r="BX169" s="171"/>
      <c r="BY169" s="171"/>
    </row>
    <row r="170" customFormat="false" ht="15" hidden="false" customHeight="false" outlineLevel="0" collapsed="false">
      <c r="A170" s="11"/>
      <c r="B170" s="0"/>
      <c r="C170" s="0"/>
      <c r="D170" s="0"/>
      <c r="E170" s="0"/>
      <c r="F170" s="0"/>
      <c r="G170" s="0"/>
      <c r="H170" s="0"/>
      <c r="I170" s="245"/>
      <c r="J170" s="0"/>
      <c r="K170" s="0"/>
      <c r="L170" s="0"/>
      <c r="M170" s="0"/>
      <c r="N170" s="0"/>
      <c r="O170" s="0"/>
      <c r="AG170" s="244"/>
      <c r="AP170" s="1"/>
      <c r="AV170" s="171"/>
      <c r="AW170" s="171"/>
      <c r="BA170" s="171"/>
      <c r="BB170" s="171"/>
      <c r="BC170" s="171"/>
      <c r="BD170" s="171"/>
      <c r="BE170" s="171"/>
      <c r="BF170" s="171"/>
      <c r="BG170" s="171"/>
      <c r="BH170" s="171"/>
      <c r="BI170" s="171"/>
      <c r="BJ170" s="171"/>
      <c r="BK170" s="171"/>
      <c r="BL170" s="171"/>
      <c r="BM170" s="171"/>
      <c r="BN170" s="171"/>
      <c r="BO170" s="171"/>
      <c r="BP170" s="171"/>
      <c r="BQ170" s="171"/>
      <c r="BR170" s="171"/>
      <c r="BS170" s="171"/>
      <c r="BT170" s="171"/>
      <c r="BU170" s="171"/>
      <c r="BV170" s="171"/>
      <c r="BW170" s="171"/>
      <c r="BX170" s="171"/>
      <c r="BY170" s="171"/>
    </row>
    <row r="171" customFormat="false" ht="15" hidden="false" customHeight="false" outlineLevel="0" collapsed="false">
      <c r="A171" s="95" t="s">
        <v>146</v>
      </c>
      <c r="B171" s="0"/>
      <c r="C171" s="0"/>
      <c r="D171" s="0"/>
      <c r="E171" s="0"/>
      <c r="F171" s="0"/>
      <c r="G171" s="0"/>
      <c r="H171" s="0"/>
      <c r="I171" s="245"/>
      <c r="J171" s="0"/>
      <c r="K171" s="0"/>
      <c r="L171" s="0"/>
      <c r="M171" s="0"/>
      <c r="N171" s="0"/>
      <c r="O171" s="0"/>
      <c r="AG171" s="244"/>
      <c r="AP171" s="1"/>
      <c r="AV171" s="171"/>
      <c r="AW171" s="171"/>
      <c r="BA171" s="171"/>
      <c r="BB171" s="171"/>
      <c r="BC171" s="171"/>
      <c r="BD171" s="171"/>
      <c r="BE171" s="171"/>
      <c r="BF171" s="171"/>
      <c r="BG171" s="171"/>
      <c r="BH171" s="171"/>
      <c r="BI171" s="171"/>
      <c r="BJ171" s="171"/>
      <c r="BK171" s="171"/>
      <c r="BL171" s="171"/>
      <c r="BM171" s="171"/>
      <c r="BN171" s="171"/>
      <c r="BO171" s="171"/>
      <c r="BP171" s="171"/>
      <c r="BQ171" s="171"/>
      <c r="BR171" s="171"/>
      <c r="BS171" s="171"/>
      <c r="BT171" s="171"/>
      <c r="BU171" s="171"/>
      <c r="BV171" s="171"/>
      <c r="BW171" s="171"/>
      <c r="BX171" s="171"/>
      <c r="BY171" s="171"/>
    </row>
    <row r="172" customFormat="false" ht="15" hidden="false" customHeight="false" outlineLevel="0" collapsed="false">
      <c r="A172" s="95" t="s">
        <v>146</v>
      </c>
      <c r="B172" s="0"/>
      <c r="C172" s="0"/>
      <c r="D172" s="0"/>
      <c r="E172" s="0"/>
      <c r="F172" s="0"/>
      <c r="G172" s="0"/>
      <c r="H172" s="0"/>
      <c r="I172" s="245"/>
      <c r="J172" s="0"/>
      <c r="K172" s="0"/>
      <c r="L172" s="0"/>
      <c r="M172" s="0"/>
      <c r="N172" s="0"/>
      <c r="O172" s="0"/>
      <c r="AG172" s="244"/>
      <c r="AP172" s="1"/>
      <c r="AV172" s="171"/>
      <c r="AW172" s="171"/>
      <c r="BA172" s="171"/>
      <c r="BB172" s="171"/>
      <c r="BC172" s="171"/>
      <c r="BD172" s="171"/>
      <c r="BE172" s="171"/>
      <c r="BF172" s="171"/>
      <c r="BG172" s="171"/>
      <c r="BH172" s="171"/>
      <c r="BI172" s="171"/>
      <c r="BJ172" s="171"/>
      <c r="BK172" s="171"/>
      <c r="BL172" s="171"/>
      <c r="BM172" s="171"/>
      <c r="BN172" s="171"/>
      <c r="BO172" s="171"/>
      <c r="BP172" s="171"/>
      <c r="BQ172" s="171"/>
      <c r="BR172" s="171"/>
      <c r="BS172" s="171"/>
      <c r="BT172" s="171"/>
      <c r="BU172" s="171"/>
      <c r="BV172" s="171"/>
      <c r="BW172" s="171"/>
      <c r="BX172" s="171"/>
      <c r="BY172" s="171"/>
    </row>
    <row r="173" customFormat="false" ht="15" hidden="false" customHeight="false" outlineLevel="0" collapsed="false">
      <c r="A173" s="95" t="s">
        <v>146</v>
      </c>
      <c r="B173" s="0"/>
      <c r="C173" s="0"/>
      <c r="D173" s="0"/>
      <c r="E173" s="0"/>
      <c r="F173" s="0"/>
      <c r="G173" s="0"/>
      <c r="H173" s="0"/>
      <c r="I173" s="245"/>
      <c r="J173" s="0"/>
      <c r="K173" s="0"/>
      <c r="L173" s="0"/>
      <c r="M173" s="0"/>
      <c r="N173" s="0"/>
      <c r="O173" s="0"/>
      <c r="AG173" s="244"/>
      <c r="AP173" s="1"/>
      <c r="AV173" s="171"/>
      <c r="AW173" s="171"/>
      <c r="BA173" s="171"/>
      <c r="BB173" s="171"/>
      <c r="BC173" s="171"/>
      <c r="BD173" s="171"/>
      <c r="BE173" s="171"/>
      <c r="BF173" s="171"/>
      <c r="BG173" s="171"/>
      <c r="BH173" s="171"/>
      <c r="BI173" s="171"/>
      <c r="BJ173" s="171"/>
      <c r="BK173" s="171"/>
      <c r="BL173" s="171"/>
      <c r="BM173" s="171"/>
      <c r="BN173" s="171"/>
      <c r="BO173" s="171"/>
      <c r="BP173" s="171"/>
      <c r="BQ173" s="171"/>
      <c r="BR173" s="171"/>
      <c r="BS173" s="171"/>
      <c r="BT173" s="171"/>
      <c r="BU173" s="171"/>
      <c r="BV173" s="171"/>
      <c r="BW173" s="171"/>
      <c r="BX173" s="171"/>
      <c r="BY173" s="171"/>
    </row>
    <row r="174" customFormat="false" ht="15" hidden="false" customHeight="false" outlineLevel="0" collapsed="false">
      <c r="A174" s="11"/>
      <c r="B174" s="0"/>
      <c r="C174" s="0"/>
      <c r="D174" s="0"/>
      <c r="E174" s="0"/>
      <c r="F174" s="0"/>
      <c r="G174" s="0"/>
      <c r="H174" s="0"/>
      <c r="I174" s="245"/>
      <c r="J174" s="0"/>
      <c r="K174" s="0"/>
      <c r="L174" s="0"/>
      <c r="M174" s="0"/>
      <c r="N174" s="0"/>
      <c r="O174" s="0"/>
      <c r="AG174" s="244"/>
      <c r="AP174" s="1"/>
      <c r="AV174" s="171"/>
      <c r="AW174" s="171"/>
      <c r="BA174" s="171"/>
      <c r="BB174" s="171"/>
      <c r="BC174" s="171"/>
      <c r="BD174" s="171"/>
      <c r="BE174" s="171"/>
      <c r="BF174" s="171"/>
      <c r="BG174" s="171"/>
      <c r="BH174" s="171"/>
      <c r="BI174" s="171"/>
      <c r="BJ174" s="171"/>
      <c r="BK174" s="171"/>
      <c r="BL174" s="171"/>
      <c r="BM174" s="171"/>
      <c r="BN174" s="171"/>
      <c r="BO174" s="171"/>
      <c r="BP174" s="171"/>
      <c r="BQ174" s="171"/>
      <c r="BR174" s="171"/>
      <c r="BS174" s="171"/>
      <c r="BT174" s="171"/>
      <c r="BU174" s="171"/>
      <c r="BV174" s="171"/>
      <c r="BW174" s="171"/>
      <c r="BX174" s="171"/>
      <c r="BY174" s="171"/>
    </row>
    <row r="175" customFormat="false" ht="15" hidden="false" customHeight="false" outlineLevel="0" collapsed="false">
      <c r="A175" s="11"/>
      <c r="B175" s="0"/>
      <c r="C175" s="0"/>
      <c r="D175" s="0"/>
      <c r="E175" s="0"/>
      <c r="F175" s="0"/>
      <c r="G175" s="0"/>
      <c r="H175" s="0"/>
      <c r="I175" s="245"/>
      <c r="J175" s="0"/>
      <c r="K175" s="0"/>
      <c r="L175" s="0"/>
      <c r="M175" s="0"/>
      <c r="N175" s="0"/>
      <c r="O175" s="0"/>
      <c r="AG175" s="244"/>
      <c r="AP175" s="1"/>
      <c r="AV175" s="171"/>
      <c r="AW175" s="171"/>
      <c r="BA175" s="171"/>
      <c r="BB175" s="171"/>
      <c r="BC175" s="171"/>
      <c r="BD175" s="171"/>
      <c r="BE175" s="171"/>
      <c r="BF175" s="171"/>
      <c r="BG175" s="171"/>
      <c r="BH175" s="171"/>
      <c r="BI175" s="171"/>
      <c r="BJ175" s="171"/>
      <c r="BK175" s="171"/>
      <c r="BL175" s="171"/>
      <c r="BM175" s="171"/>
      <c r="BN175" s="171"/>
      <c r="BO175" s="171"/>
      <c r="BP175" s="171"/>
      <c r="BQ175" s="171"/>
      <c r="BR175" s="171"/>
      <c r="BS175" s="171"/>
      <c r="BT175" s="171"/>
      <c r="BU175" s="171"/>
      <c r="BV175" s="171"/>
      <c r="BW175" s="171"/>
      <c r="BX175" s="171"/>
      <c r="BY175" s="171"/>
    </row>
    <row r="176" customFormat="false" ht="15" hidden="false" customHeight="false" outlineLevel="0" collapsed="false">
      <c r="A176" s="11"/>
      <c r="B176" s="0"/>
      <c r="C176" s="0"/>
      <c r="D176" s="0"/>
      <c r="E176" s="0"/>
      <c r="F176" s="0"/>
      <c r="G176" s="0"/>
      <c r="H176" s="0"/>
      <c r="I176" s="245"/>
      <c r="J176" s="0"/>
      <c r="K176" s="0"/>
      <c r="L176" s="0"/>
      <c r="M176" s="0"/>
      <c r="N176" s="0"/>
      <c r="O176" s="0"/>
      <c r="AG176" s="244"/>
      <c r="AP176" s="1"/>
      <c r="AV176" s="171"/>
      <c r="AW176" s="171"/>
      <c r="BA176" s="171"/>
      <c r="BB176" s="171"/>
      <c r="BC176" s="171"/>
      <c r="BD176" s="171"/>
      <c r="BE176" s="171"/>
      <c r="BF176" s="171"/>
      <c r="BG176" s="171"/>
      <c r="BH176" s="171"/>
      <c r="BI176" s="171"/>
      <c r="BJ176" s="171"/>
      <c r="BK176" s="171"/>
      <c r="BL176" s="171"/>
      <c r="BM176" s="171"/>
      <c r="BN176" s="171"/>
      <c r="BO176" s="171"/>
      <c r="BP176" s="171"/>
      <c r="BQ176" s="171"/>
      <c r="BR176" s="171"/>
      <c r="BS176" s="171"/>
      <c r="BT176" s="171"/>
      <c r="BU176" s="171"/>
      <c r="BV176" s="171"/>
      <c r="BW176" s="171"/>
      <c r="BX176" s="171"/>
      <c r="BY176" s="171"/>
    </row>
    <row r="177" customFormat="false" ht="15" hidden="false" customHeight="false" outlineLevel="0" collapsed="false">
      <c r="A177" s="11"/>
      <c r="B177" s="0"/>
      <c r="C177" s="0"/>
      <c r="D177" s="0"/>
      <c r="E177" s="0"/>
      <c r="F177" s="0"/>
      <c r="G177" s="0"/>
      <c r="H177" s="0"/>
      <c r="I177" s="245"/>
      <c r="J177" s="0"/>
      <c r="K177" s="0"/>
      <c r="L177" s="0"/>
      <c r="M177" s="0"/>
      <c r="N177" s="0"/>
      <c r="O177" s="0"/>
      <c r="AG177" s="244"/>
      <c r="AP177" s="1"/>
      <c r="AV177" s="171"/>
      <c r="AW177" s="171"/>
      <c r="BA177" s="171"/>
      <c r="BB177" s="171"/>
      <c r="BC177" s="171"/>
      <c r="BD177" s="171"/>
      <c r="BE177" s="171"/>
      <c r="BF177" s="171"/>
      <c r="BG177" s="171"/>
      <c r="BH177" s="171"/>
      <c r="BI177" s="171"/>
      <c r="BJ177" s="171"/>
      <c r="BK177" s="171"/>
      <c r="BL177" s="171"/>
      <c r="BM177" s="171"/>
      <c r="BN177" s="171"/>
      <c r="BO177" s="171"/>
      <c r="BP177" s="171"/>
      <c r="BQ177" s="171"/>
      <c r="BR177" s="171"/>
      <c r="BS177" s="171"/>
      <c r="BT177" s="171"/>
      <c r="BU177" s="171"/>
      <c r="BV177" s="171"/>
      <c r="BW177" s="171"/>
      <c r="BX177" s="171"/>
      <c r="BY177" s="171"/>
    </row>
    <row r="178" customFormat="false" ht="15" hidden="false" customHeight="false" outlineLevel="0" collapsed="false">
      <c r="A178" s="11"/>
      <c r="B178" s="0"/>
      <c r="C178" s="0"/>
      <c r="D178" s="0"/>
      <c r="E178" s="0"/>
      <c r="F178" s="0"/>
      <c r="G178" s="0"/>
      <c r="H178" s="0"/>
      <c r="I178" s="245"/>
      <c r="J178" s="0"/>
      <c r="K178" s="0"/>
      <c r="L178" s="0"/>
      <c r="M178" s="0"/>
      <c r="N178" s="0"/>
      <c r="O178" s="0"/>
      <c r="AG178" s="244"/>
      <c r="AP178" s="1"/>
      <c r="AV178" s="171"/>
      <c r="AW178" s="171"/>
      <c r="BA178" s="171"/>
      <c r="BB178" s="171"/>
      <c r="BC178" s="171"/>
      <c r="BD178" s="171"/>
      <c r="BE178" s="171"/>
      <c r="BF178" s="171"/>
      <c r="BG178" s="171"/>
      <c r="BH178" s="171"/>
      <c r="BI178" s="171"/>
      <c r="BJ178" s="171"/>
      <c r="BK178" s="171"/>
      <c r="BL178" s="171"/>
      <c r="BM178" s="171"/>
      <c r="BN178" s="171"/>
      <c r="BO178" s="171"/>
      <c r="BP178" s="171"/>
      <c r="BQ178" s="171"/>
      <c r="BR178" s="171"/>
      <c r="BS178" s="171"/>
      <c r="BT178" s="171"/>
      <c r="BU178" s="171"/>
      <c r="BV178" s="171"/>
      <c r="BW178" s="171"/>
      <c r="BX178" s="171"/>
      <c r="BY178" s="171"/>
    </row>
    <row r="179" customFormat="false" ht="15" hidden="false" customHeight="false" outlineLevel="0" collapsed="false">
      <c r="A179" s="11"/>
      <c r="B179" s="0"/>
      <c r="C179" s="0"/>
      <c r="D179" s="0"/>
      <c r="E179" s="0"/>
      <c r="F179" s="0"/>
      <c r="G179" s="0"/>
      <c r="H179" s="0"/>
      <c r="I179" s="245"/>
      <c r="J179" s="0"/>
      <c r="K179" s="0"/>
      <c r="L179" s="0"/>
      <c r="M179" s="0"/>
      <c r="N179" s="0"/>
      <c r="O179" s="0"/>
      <c r="AG179" s="244"/>
      <c r="AP179" s="1"/>
      <c r="AV179" s="171"/>
      <c r="AW179" s="171"/>
      <c r="BA179" s="171"/>
      <c r="BB179" s="171"/>
      <c r="BC179" s="171"/>
      <c r="BD179" s="171"/>
      <c r="BE179" s="171"/>
      <c r="BF179" s="171"/>
      <c r="BG179" s="171"/>
      <c r="BH179" s="171"/>
      <c r="BI179" s="171"/>
      <c r="BJ179" s="171"/>
      <c r="BK179" s="171"/>
      <c r="BL179" s="171"/>
      <c r="BM179" s="171"/>
      <c r="BN179" s="171"/>
      <c r="BO179" s="171"/>
      <c r="BP179" s="171"/>
      <c r="BQ179" s="171"/>
      <c r="BR179" s="171"/>
      <c r="BS179" s="171"/>
      <c r="BT179" s="171"/>
      <c r="BU179" s="171"/>
      <c r="BV179" s="171"/>
      <c r="BW179" s="171"/>
      <c r="BX179" s="171"/>
      <c r="BY179" s="171"/>
    </row>
    <row r="180" customFormat="false" ht="15" hidden="false" customHeight="false" outlineLevel="0" collapsed="false">
      <c r="A180" s="11"/>
      <c r="B180" s="0"/>
      <c r="C180" s="0"/>
      <c r="D180" s="0"/>
      <c r="E180" s="0"/>
      <c r="F180" s="0"/>
      <c r="G180" s="0"/>
      <c r="H180" s="0"/>
      <c r="I180" s="245"/>
      <c r="J180" s="0"/>
      <c r="K180" s="0"/>
      <c r="L180" s="0"/>
      <c r="M180" s="0"/>
      <c r="N180" s="0"/>
      <c r="O180" s="0"/>
      <c r="AG180" s="244"/>
      <c r="AP180" s="1"/>
      <c r="AV180" s="171"/>
      <c r="AW180" s="171"/>
      <c r="BA180" s="171"/>
      <c r="BB180" s="171"/>
      <c r="BC180" s="171"/>
      <c r="BD180" s="171"/>
      <c r="BE180" s="171"/>
      <c r="BF180" s="171"/>
      <c r="BG180" s="171"/>
      <c r="BH180" s="171"/>
      <c r="BI180" s="171"/>
      <c r="BJ180" s="171"/>
      <c r="BK180" s="171"/>
      <c r="BL180" s="171"/>
      <c r="BM180" s="171"/>
      <c r="BN180" s="171"/>
      <c r="BO180" s="171"/>
      <c r="BP180" s="171"/>
      <c r="BQ180" s="171"/>
      <c r="BR180" s="171"/>
      <c r="BS180" s="171"/>
      <c r="BT180" s="171"/>
      <c r="BU180" s="171"/>
      <c r="BV180" s="171"/>
      <c r="BW180" s="171"/>
      <c r="BX180" s="171"/>
      <c r="BY180" s="171"/>
    </row>
    <row r="181" customFormat="false" ht="15" hidden="false" customHeight="false" outlineLevel="0" collapsed="false">
      <c r="A181" s="11"/>
      <c r="B181" s="0"/>
      <c r="C181" s="0"/>
      <c r="D181" s="0"/>
      <c r="E181" s="0"/>
      <c r="F181" s="0"/>
      <c r="G181" s="0"/>
      <c r="H181" s="0"/>
      <c r="I181" s="245"/>
      <c r="J181" s="0"/>
      <c r="K181" s="0"/>
      <c r="L181" s="0"/>
      <c r="M181" s="0"/>
      <c r="N181" s="0"/>
      <c r="O181" s="0"/>
      <c r="AG181" s="244"/>
      <c r="AP181" s="1"/>
      <c r="AV181" s="171"/>
      <c r="AW181" s="171"/>
      <c r="BA181" s="171"/>
      <c r="BB181" s="171"/>
      <c r="BC181" s="171"/>
      <c r="BD181" s="171"/>
      <c r="BE181" s="171"/>
      <c r="BF181" s="171"/>
      <c r="BG181" s="171"/>
      <c r="BH181" s="171"/>
      <c r="BI181" s="171"/>
      <c r="BJ181" s="171"/>
      <c r="BK181" s="171"/>
      <c r="BL181" s="171"/>
      <c r="BM181" s="171"/>
      <c r="BN181" s="171"/>
      <c r="BO181" s="171"/>
      <c r="BP181" s="171"/>
      <c r="BQ181" s="171"/>
      <c r="BR181" s="171"/>
      <c r="BS181" s="171"/>
      <c r="BT181" s="171"/>
      <c r="BU181" s="171"/>
      <c r="BV181" s="171"/>
      <c r="BW181" s="171"/>
      <c r="BX181" s="171"/>
      <c r="BY181" s="171"/>
    </row>
    <row r="182" customFormat="false" ht="15" hidden="false" customHeight="false" outlineLevel="0" collapsed="false">
      <c r="A182" s="11"/>
      <c r="B182" s="0"/>
      <c r="C182" s="0"/>
      <c r="D182" s="0"/>
      <c r="E182" s="0"/>
      <c r="F182" s="0"/>
      <c r="G182" s="0"/>
      <c r="H182" s="0"/>
      <c r="I182" s="245"/>
      <c r="J182" s="0"/>
      <c r="K182" s="0"/>
      <c r="L182" s="0"/>
      <c r="M182" s="0"/>
      <c r="N182" s="0"/>
      <c r="O182" s="0"/>
      <c r="AG182" s="244"/>
      <c r="AP182" s="1"/>
      <c r="AV182" s="171"/>
      <c r="AW182" s="171"/>
      <c r="BA182" s="171"/>
      <c r="BB182" s="171"/>
      <c r="BC182" s="171"/>
      <c r="BD182" s="171"/>
      <c r="BE182" s="171"/>
      <c r="BF182" s="171"/>
      <c r="BG182" s="171"/>
      <c r="BH182" s="171"/>
      <c r="BI182" s="171"/>
      <c r="BJ182" s="171"/>
      <c r="BK182" s="171"/>
      <c r="BL182" s="171"/>
      <c r="BM182" s="171"/>
      <c r="BN182" s="171"/>
      <c r="BO182" s="171"/>
      <c r="BP182" s="171"/>
      <c r="BQ182" s="171"/>
      <c r="BR182" s="171"/>
      <c r="BS182" s="171"/>
      <c r="BT182" s="171"/>
      <c r="BU182" s="171"/>
      <c r="BV182" s="171"/>
      <c r="BW182" s="171"/>
      <c r="BX182" s="171"/>
      <c r="BY182" s="171"/>
    </row>
    <row r="183" customFormat="false" ht="15" hidden="false" customHeight="false" outlineLevel="0" collapsed="false">
      <c r="A183" s="11"/>
      <c r="B183" s="0"/>
      <c r="C183" s="0"/>
      <c r="D183" s="0"/>
      <c r="E183" s="0"/>
      <c r="F183" s="0"/>
      <c r="G183" s="0"/>
      <c r="H183" s="0"/>
      <c r="I183" s="245"/>
      <c r="J183" s="0"/>
      <c r="K183" s="0"/>
      <c r="L183" s="0"/>
      <c r="M183" s="0"/>
      <c r="N183" s="0"/>
      <c r="O183" s="0"/>
      <c r="AG183" s="244"/>
      <c r="AP183" s="1"/>
      <c r="AV183" s="171"/>
      <c r="AW183" s="171"/>
      <c r="BA183" s="171"/>
      <c r="BB183" s="171"/>
      <c r="BC183" s="171"/>
      <c r="BD183" s="171"/>
      <c r="BE183" s="171"/>
      <c r="BF183" s="171"/>
      <c r="BG183" s="171"/>
      <c r="BH183" s="171"/>
      <c r="BI183" s="171"/>
      <c r="BJ183" s="171"/>
      <c r="BK183" s="171"/>
      <c r="BL183" s="171"/>
      <c r="BM183" s="171"/>
      <c r="BN183" s="171"/>
      <c r="BO183" s="171"/>
      <c r="BP183" s="171"/>
      <c r="BQ183" s="171"/>
      <c r="BR183" s="171"/>
      <c r="BS183" s="171"/>
      <c r="BT183" s="171"/>
      <c r="BU183" s="171"/>
      <c r="BV183" s="171"/>
      <c r="BW183" s="171"/>
      <c r="BX183" s="171"/>
      <c r="BY183" s="171"/>
    </row>
    <row r="184" customFormat="false" ht="15" hidden="false" customHeight="false" outlineLevel="0" collapsed="false">
      <c r="A184" s="11"/>
      <c r="B184" s="0"/>
      <c r="C184" s="0"/>
      <c r="D184" s="0"/>
      <c r="E184" s="0"/>
      <c r="F184" s="0"/>
      <c r="G184" s="0"/>
      <c r="H184" s="0"/>
      <c r="I184" s="245"/>
      <c r="J184" s="0"/>
      <c r="K184" s="0"/>
      <c r="L184" s="0"/>
      <c r="M184" s="0"/>
      <c r="N184" s="0"/>
      <c r="O184" s="0"/>
      <c r="AG184" s="244"/>
      <c r="AV184" s="171"/>
      <c r="AW184" s="171"/>
      <c r="BA184" s="171"/>
      <c r="BB184" s="171"/>
      <c r="BC184" s="171"/>
      <c r="BD184" s="171"/>
      <c r="BE184" s="171"/>
      <c r="BF184" s="171"/>
      <c r="BG184" s="171"/>
      <c r="BH184" s="171"/>
      <c r="BI184" s="171"/>
      <c r="BJ184" s="171"/>
      <c r="BK184" s="171"/>
      <c r="BL184" s="171"/>
      <c r="BM184" s="171"/>
      <c r="BN184" s="171"/>
      <c r="BO184" s="171"/>
      <c r="BP184" s="171"/>
      <c r="BQ184" s="171"/>
      <c r="BR184" s="171"/>
      <c r="BS184" s="171"/>
      <c r="BT184" s="171"/>
      <c r="BU184" s="171"/>
      <c r="BV184" s="171"/>
      <c r="BW184" s="171"/>
      <c r="BX184" s="171"/>
      <c r="BY184" s="171"/>
    </row>
    <row r="185" customFormat="false" ht="15" hidden="false" customHeight="false" outlineLevel="0" collapsed="false">
      <c r="A185" s="11"/>
      <c r="B185" s="0"/>
      <c r="C185" s="0"/>
      <c r="D185" s="0"/>
      <c r="E185" s="0"/>
      <c r="F185" s="0"/>
      <c r="G185" s="0"/>
      <c r="H185" s="0"/>
      <c r="I185" s="245"/>
      <c r="J185" s="0"/>
      <c r="K185" s="0"/>
      <c r="L185" s="0"/>
      <c r="M185" s="0"/>
      <c r="N185" s="0"/>
      <c r="O185" s="0"/>
      <c r="AG185" s="244"/>
      <c r="AV185" s="171"/>
      <c r="AW185" s="171"/>
      <c r="BA185" s="171"/>
      <c r="BB185" s="171"/>
      <c r="BC185" s="171"/>
      <c r="BD185" s="171"/>
      <c r="BE185" s="171"/>
      <c r="BF185" s="171"/>
      <c r="BG185" s="171"/>
      <c r="BH185" s="171"/>
      <c r="BI185" s="171"/>
      <c r="BJ185" s="171"/>
      <c r="BK185" s="171"/>
      <c r="BL185" s="171"/>
      <c r="BM185" s="171"/>
      <c r="BN185" s="171"/>
      <c r="BO185" s="171"/>
      <c r="BP185" s="171"/>
      <c r="BQ185" s="171"/>
      <c r="BR185" s="171"/>
      <c r="BS185" s="171"/>
      <c r="BT185" s="171"/>
      <c r="BU185" s="171"/>
      <c r="BV185" s="171"/>
      <c r="BW185" s="171"/>
      <c r="BX185" s="171"/>
      <c r="BY185" s="171"/>
    </row>
    <row r="186" customFormat="false" ht="15" hidden="false" customHeight="false" outlineLevel="0" collapsed="false">
      <c r="A186" s="11"/>
      <c r="B186" s="0"/>
      <c r="C186" s="0"/>
      <c r="D186" s="0"/>
      <c r="E186" s="0"/>
      <c r="F186" s="0"/>
      <c r="G186" s="0"/>
      <c r="H186" s="0"/>
      <c r="I186" s="245"/>
      <c r="J186" s="0"/>
      <c r="K186" s="0"/>
      <c r="L186" s="0"/>
      <c r="M186" s="0"/>
      <c r="N186" s="0"/>
      <c r="O186" s="0"/>
      <c r="AG186" s="244"/>
      <c r="AV186" s="171"/>
      <c r="AW186" s="171"/>
      <c r="BA186" s="171"/>
      <c r="BB186" s="171"/>
      <c r="BC186" s="171"/>
      <c r="BD186" s="171"/>
      <c r="BE186" s="171"/>
      <c r="BF186" s="171"/>
      <c r="BG186" s="171"/>
      <c r="BH186" s="171"/>
      <c r="BI186" s="171"/>
      <c r="BJ186" s="171"/>
      <c r="BK186" s="171"/>
      <c r="BL186" s="171"/>
      <c r="BM186" s="171"/>
      <c r="BN186" s="171"/>
      <c r="BO186" s="171"/>
      <c r="BP186" s="171"/>
      <c r="BQ186" s="171"/>
      <c r="BR186" s="171"/>
      <c r="BS186" s="171"/>
      <c r="BT186" s="171"/>
      <c r="BU186" s="171"/>
      <c r="BV186" s="171"/>
      <c r="BW186" s="171"/>
      <c r="BX186" s="171"/>
      <c r="BY186" s="171"/>
    </row>
    <row r="187" customFormat="false" ht="15" hidden="false" customHeight="false" outlineLevel="0" collapsed="false">
      <c r="A187" s="11"/>
      <c r="B187" s="0"/>
      <c r="C187" s="0"/>
      <c r="D187" s="0"/>
      <c r="E187" s="0"/>
      <c r="F187" s="0"/>
      <c r="G187" s="0"/>
      <c r="H187" s="0"/>
      <c r="I187" s="245"/>
      <c r="J187" s="0"/>
      <c r="K187" s="0"/>
      <c r="L187" s="0"/>
      <c r="M187" s="0"/>
      <c r="N187" s="0"/>
      <c r="O187" s="0"/>
      <c r="AG187" s="244"/>
      <c r="AU187" s="27"/>
      <c r="AV187" s="0"/>
      <c r="AW187" s="0"/>
      <c r="AX187" s="27"/>
      <c r="AY187" s="27"/>
      <c r="AZ187" s="27"/>
      <c r="BA187" s="0"/>
      <c r="BB187" s="0"/>
      <c r="BC187" s="171"/>
      <c r="BD187" s="171"/>
      <c r="BE187" s="171"/>
      <c r="BF187" s="171"/>
      <c r="BG187" s="171"/>
      <c r="BH187" s="171"/>
      <c r="BI187" s="171"/>
      <c r="BJ187" s="171"/>
      <c r="BK187" s="171"/>
      <c r="BL187" s="171"/>
      <c r="BM187" s="171"/>
      <c r="BN187" s="171"/>
      <c r="BO187" s="171"/>
      <c r="BP187" s="171"/>
      <c r="BQ187" s="171"/>
      <c r="BR187" s="171"/>
      <c r="BS187" s="171"/>
      <c r="BT187" s="171"/>
      <c r="BU187" s="171"/>
      <c r="BV187" s="171"/>
      <c r="BW187" s="171"/>
      <c r="BX187" s="171"/>
      <c r="BY187" s="171"/>
    </row>
    <row r="188" customFormat="false" ht="15" hidden="false" customHeight="false" outlineLevel="0" collapsed="false">
      <c r="A188" s="11"/>
      <c r="B188" s="0"/>
      <c r="C188" s="0"/>
      <c r="D188" s="0"/>
      <c r="E188" s="0"/>
      <c r="F188" s="0"/>
      <c r="G188" s="0"/>
      <c r="H188" s="0"/>
      <c r="I188" s="245"/>
      <c r="J188" s="0"/>
      <c r="K188" s="0"/>
      <c r="L188" s="0"/>
      <c r="M188" s="0"/>
      <c r="N188" s="0"/>
      <c r="O188" s="0"/>
      <c r="AG188" s="244"/>
      <c r="AV188" s="171"/>
      <c r="AW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</row>
    <row r="189" customFormat="false" ht="15" hidden="false" customHeight="false" outlineLevel="0" collapsed="false">
      <c r="A189" s="11"/>
      <c r="B189" s="0"/>
      <c r="C189" s="0"/>
      <c r="D189" s="0"/>
      <c r="E189" s="0"/>
      <c r="F189" s="0"/>
      <c r="G189" s="0"/>
      <c r="H189" s="0"/>
      <c r="I189" s="245"/>
      <c r="J189" s="0"/>
      <c r="K189" s="0"/>
      <c r="L189" s="0"/>
      <c r="M189" s="0"/>
      <c r="N189" s="0"/>
      <c r="O189" s="0"/>
      <c r="AG189" s="244"/>
      <c r="AV189" s="171"/>
      <c r="AW189" s="171"/>
      <c r="BA189" s="171"/>
      <c r="BB189" s="171"/>
      <c r="BC189" s="171"/>
      <c r="BD189" s="171"/>
      <c r="BE189" s="171"/>
      <c r="BF189" s="171"/>
      <c r="BG189" s="171"/>
      <c r="BH189" s="171"/>
      <c r="BI189" s="171"/>
      <c r="BJ189" s="171"/>
      <c r="BK189" s="171"/>
      <c r="BL189" s="171"/>
      <c r="BM189" s="171"/>
      <c r="BN189" s="171"/>
      <c r="BO189" s="171"/>
      <c r="BP189" s="171"/>
      <c r="BQ189" s="171"/>
      <c r="BR189" s="171"/>
      <c r="BS189" s="171"/>
      <c r="BT189" s="171"/>
      <c r="BU189" s="171"/>
      <c r="BV189" s="171"/>
      <c r="BW189" s="171"/>
      <c r="BX189" s="171"/>
      <c r="BY189" s="171"/>
    </row>
    <row r="190" customFormat="false" ht="15" hidden="false" customHeight="false" outlineLevel="0" collapsed="false">
      <c r="A190" s="11"/>
      <c r="B190" s="0"/>
      <c r="C190" s="0"/>
      <c r="D190" s="0"/>
      <c r="E190" s="0"/>
      <c r="F190" s="0"/>
      <c r="G190" s="0"/>
      <c r="H190" s="0"/>
      <c r="I190" s="245"/>
      <c r="J190" s="0"/>
      <c r="K190" s="0"/>
      <c r="L190" s="0"/>
      <c r="M190" s="0"/>
      <c r="N190" s="0"/>
      <c r="O190" s="0"/>
      <c r="AG190" s="244"/>
      <c r="AV190" s="171"/>
      <c r="AW190" s="171"/>
      <c r="BA190" s="171"/>
      <c r="BB190" s="171"/>
      <c r="BC190" s="171"/>
      <c r="BD190" s="171"/>
      <c r="BE190" s="171"/>
      <c r="BF190" s="171"/>
      <c r="BG190" s="171"/>
      <c r="BH190" s="171"/>
      <c r="BI190" s="171"/>
      <c r="BJ190" s="171"/>
      <c r="BK190" s="171"/>
      <c r="BL190" s="171"/>
      <c r="BM190" s="171"/>
      <c r="BN190" s="171"/>
      <c r="BO190" s="171"/>
      <c r="BP190" s="171"/>
      <c r="BQ190" s="171"/>
      <c r="BR190" s="171"/>
      <c r="BS190" s="171"/>
      <c r="BT190" s="171"/>
      <c r="BU190" s="171"/>
      <c r="BV190" s="171"/>
      <c r="BW190" s="171"/>
      <c r="BX190" s="171"/>
      <c r="BY190" s="171"/>
    </row>
    <row r="191" customFormat="false" ht="15" hidden="false" customHeight="false" outlineLevel="0" collapsed="false">
      <c r="A191" s="11"/>
      <c r="B191" s="0"/>
      <c r="C191" s="0"/>
      <c r="D191" s="0"/>
      <c r="E191" s="0"/>
      <c r="F191" s="0"/>
      <c r="G191" s="0"/>
      <c r="H191" s="0"/>
      <c r="I191" s="245"/>
      <c r="J191" s="0"/>
      <c r="K191" s="0"/>
      <c r="L191" s="0"/>
      <c r="M191" s="0"/>
      <c r="N191" s="0"/>
      <c r="O191" s="0"/>
      <c r="AG191" s="244"/>
      <c r="AV191" s="171"/>
      <c r="AW191" s="171"/>
      <c r="BA191" s="171"/>
      <c r="BB191" s="171"/>
      <c r="BC191" s="171"/>
      <c r="BD191" s="171"/>
      <c r="BE191" s="171"/>
      <c r="BF191" s="171"/>
      <c r="BG191" s="171"/>
      <c r="BH191" s="171"/>
      <c r="BI191" s="171"/>
      <c r="BJ191" s="171"/>
      <c r="BK191" s="171"/>
      <c r="BL191" s="171"/>
      <c r="BM191" s="171"/>
      <c r="BN191" s="171"/>
      <c r="BO191" s="171"/>
      <c r="BP191" s="171"/>
      <c r="BQ191" s="171"/>
      <c r="BR191" s="171"/>
      <c r="BS191" s="171"/>
      <c r="BT191" s="171"/>
      <c r="BU191" s="171"/>
      <c r="BV191" s="171"/>
      <c r="BW191" s="171"/>
      <c r="BX191" s="171"/>
      <c r="BY191" s="171"/>
    </row>
    <row r="192" customFormat="false" ht="15" hidden="false" customHeight="false" outlineLevel="0" collapsed="false">
      <c r="A192" s="11"/>
      <c r="B192" s="0"/>
      <c r="C192" s="0"/>
      <c r="D192" s="0"/>
      <c r="E192" s="0"/>
      <c r="F192" s="0"/>
      <c r="G192" s="0"/>
      <c r="H192" s="0"/>
      <c r="I192" s="245"/>
      <c r="J192" s="0"/>
      <c r="K192" s="0"/>
      <c r="L192" s="0"/>
      <c r="M192" s="0"/>
      <c r="N192" s="0"/>
      <c r="O192" s="0"/>
      <c r="AG192" s="244"/>
      <c r="AV192" s="171"/>
      <c r="AW192" s="171"/>
      <c r="BA192" s="171"/>
      <c r="BB192" s="171"/>
      <c r="BC192" s="171"/>
      <c r="BD192" s="171"/>
      <c r="BE192" s="171"/>
      <c r="BF192" s="171"/>
      <c r="BG192" s="171"/>
      <c r="BH192" s="171"/>
      <c r="BI192" s="171"/>
      <c r="BJ192" s="171"/>
      <c r="BK192" s="171"/>
      <c r="BL192" s="171"/>
      <c r="BM192" s="171"/>
      <c r="BN192" s="171"/>
      <c r="BO192" s="171"/>
      <c r="BP192" s="171"/>
      <c r="BQ192" s="171"/>
      <c r="BR192" s="171"/>
      <c r="BS192" s="171"/>
      <c r="BT192" s="171"/>
      <c r="BU192" s="171"/>
      <c r="BV192" s="171"/>
      <c r="BW192" s="171"/>
      <c r="BX192" s="171"/>
      <c r="BY192" s="171"/>
    </row>
    <row r="193" customFormat="false" ht="15" hidden="false" customHeight="false" outlineLevel="0" collapsed="false">
      <c r="A193" s="11"/>
      <c r="B193" s="0"/>
      <c r="C193" s="0"/>
      <c r="D193" s="0"/>
      <c r="E193" s="0"/>
      <c r="F193" s="0"/>
      <c r="G193" s="0"/>
      <c r="H193" s="0"/>
      <c r="I193" s="245"/>
      <c r="J193" s="0"/>
      <c r="K193" s="0"/>
      <c r="L193" s="0"/>
      <c r="M193" s="0"/>
      <c r="N193" s="0"/>
      <c r="O193" s="0"/>
      <c r="AG193" s="244"/>
      <c r="AV193" s="171"/>
      <c r="AW193" s="171"/>
      <c r="BA193" s="171"/>
      <c r="BB193" s="171"/>
      <c r="BC193" s="171"/>
      <c r="BD193" s="171"/>
      <c r="BE193" s="171"/>
      <c r="BF193" s="171"/>
      <c r="BG193" s="171"/>
      <c r="BH193" s="171"/>
      <c r="BI193" s="171"/>
      <c r="BJ193" s="171"/>
      <c r="BK193" s="171"/>
      <c r="BL193" s="171"/>
      <c r="BM193" s="171"/>
      <c r="BN193" s="171"/>
      <c r="BO193" s="171"/>
      <c r="BP193" s="171"/>
      <c r="BQ193" s="171"/>
      <c r="BR193" s="171"/>
      <c r="BS193" s="171"/>
      <c r="BT193" s="171"/>
      <c r="BU193" s="171"/>
      <c r="BV193" s="171"/>
      <c r="BW193" s="171"/>
      <c r="BX193" s="171"/>
      <c r="BY193" s="171"/>
    </row>
    <row r="194" customFormat="false" ht="15" hidden="false" customHeight="false" outlineLevel="0" collapsed="false">
      <c r="AG194" s="244"/>
    </row>
    <row r="195" customFormat="false" ht="15" hidden="false" customHeight="false" outlineLevel="0" collapsed="false">
      <c r="AG195" s="244"/>
    </row>
    <row r="196" customFormat="false" ht="15" hidden="false" customHeight="false" outlineLevel="0" collapsed="false">
      <c r="AG196" s="244"/>
    </row>
    <row r="197" customFormat="false" ht="15" hidden="false" customHeight="false" outlineLevel="0" collapsed="false">
      <c r="AG197" s="244"/>
    </row>
    <row r="198" customFormat="false" ht="15" hidden="false" customHeight="false" outlineLevel="0" collapsed="false">
      <c r="AG198" s="244"/>
    </row>
    <row r="199" customFormat="false" ht="15" hidden="false" customHeight="false" outlineLevel="0" collapsed="false">
      <c r="AG199" s="244"/>
    </row>
    <row r="200" customFormat="false" ht="15" hidden="false" customHeight="false" outlineLevel="0" collapsed="false">
      <c r="AG200" s="244"/>
    </row>
    <row r="201" customFormat="false" ht="15" hidden="false" customHeight="false" outlineLevel="0" collapsed="false">
      <c r="AG201" s="244"/>
    </row>
    <row r="202" customFormat="false" ht="15" hidden="false" customHeight="false" outlineLevel="0" collapsed="false">
      <c r="AG202" s="244"/>
    </row>
    <row r="203" customFormat="false" ht="15" hidden="false" customHeight="false" outlineLevel="0" collapsed="false">
      <c r="AG203" s="244"/>
    </row>
    <row r="204" customFormat="false" ht="15" hidden="false" customHeight="false" outlineLevel="0" collapsed="false">
      <c r="AG204" s="244"/>
    </row>
    <row r="205" customFormat="false" ht="15" hidden="false" customHeight="false" outlineLevel="0" collapsed="false">
      <c r="AG205" s="244"/>
    </row>
    <row r="206" customFormat="false" ht="15" hidden="false" customHeight="false" outlineLevel="0" collapsed="false">
      <c r="AG206" s="244"/>
    </row>
    <row r="207" customFormat="false" ht="15" hidden="false" customHeight="false" outlineLevel="0" collapsed="false">
      <c r="AG207" s="244"/>
    </row>
    <row r="208" customFormat="false" ht="15" hidden="false" customHeight="false" outlineLevel="0" collapsed="false">
      <c r="AG208" s="244"/>
    </row>
    <row r="209" customFormat="false" ht="15" hidden="false" customHeight="false" outlineLevel="0" collapsed="false">
      <c r="AG209" s="244"/>
    </row>
    <row r="210" customFormat="false" ht="15" hidden="false" customHeight="false" outlineLevel="0" collapsed="false">
      <c r="AG210" s="244"/>
    </row>
    <row r="211" customFormat="false" ht="15" hidden="false" customHeight="false" outlineLevel="0" collapsed="false">
      <c r="AG211" s="244"/>
    </row>
    <row r="212" customFormat="false" ht="15" hidden="false" customHeight="false" outlineLevel="0" collapsed="false">
      <c r="AG212" s="244"/>
    </row>
    <row r="213" customFormat="false" ht="15" hidden="false" customHeight="false" outlineLevel="0" collapsed="false">
      <c r="AG213" s="244"/>
    </row>
    <row r="214" customFormat="false" ht="15" hidden="false" customHeight="false" outlineLevel="0" collapsed="false">
      <c r="AG214" s="244"/>
    </row>
    <row r="215" customFormat="false" ht="15" hidden="false" customHeight="false" outlineLevel="0" collapsed="false">
      <c r="AG215" s="244"/>
    </row>
    <row r="216" customFormat="false" ht="15" hidden="false" customHeight="false" outlineLevel="0" collapsed="false">
      <c r="AG216" s="244"/>
    </row>
    <row r="217" customFormat="false" ht="15" hidden="false" customHeight="false" outlineLevel="0" collapsed="false">
      <c r="AG217" s="244"/>
    </row>
    <row r="218" customFormat="false" ht="15" hidden="false" customHeight="false" outlineLevel="0" collapsed="false">
      <c r="AG218" s="244"/>
    </row>
    <row r="219" customFormat="false" ht="15" hidden="false" customHeight="false" outlineLevel="0" collapsed="false">
      <c r="AG219" s="244"/>
    </row>
    <row r="220" customFormat="false" ht="15" hidden="false" customHeight="false" outlineLevel="0" collapsed="false">
      <c r="AG220" s="244"/>
    </row>
    <row r="221" customFormat="false" ht="15" hidden="false" customHeight="false" outlineLevel="0" collapsed="false">
      <c r="AG221" s="244"/>
    </row>
    <row r="222" customFormat="false" ht="15" hidden="false" customHeight="false" outlineLevel="0" collapsed="false">
      <c r="AG222" s="244"/>
    </row>
    <row r="223" customFormat="false" ht="15" hidden="false" customHeight="false" outlineLevel="0" collapsed="false">
      <c r="AG223" s="244"/>
    </row>
    <row r="224" customFormat="false" ht="15" hidden="false" customHeight="false" outlineLevel="0" collapsed="false">
      <c r="AG224" s="244"/>
    </row>
    <row r="225" customFormat="false" ht="15" hidden="false" customHeight="false" outlineLevel="0" collapsed="false">
      <c r="AG225" s="244"/>
    </row>
    <row r="226" customFormat="false" ht="15" hidden="false" customHeight="false" outlineLevel="0" collapsed="false">
      <c r="AG226" s="244"/>
    </row>
    <row r="227" customFormat="false" ht="15" hidden="false" customHeight="false" outlineLevel="0" collapsed="false">
      <c r="AG227" s="244"/>
    </row>
    <row r="228" customFormat="false" ht="15" hidden="false" customHeight="false" outlineLevel="0" collapsed="false">
      <c r="AG228" s="244"/>
    </row>
    <row r="229" customFormat="false" ht="15" hidden="false" customHeight="false" outlineLevel="0" collapsed="false">
      <c r="AG229" s="244"/>
    </row>
    <row r="230" customFormat="false" ht="15" hidden="false" customHeight="false" outlineLevel="0" collapsed="false">
      <c r="AG230" s="244"/>
    </row>
    <row r="231" customFormat="false" ht="15" hidden="false" customHeight="false" outlineLevel="0" collapsed="false">
      <c r="AG231" s="244"/>
    </row>
    <row r="232" customFormat="false" ht="15" hidden="false" customHeight="false" outlineLevel="0" collapsed="false">
      <c r="AG232" s="244"/>
    </row>
    <row r="233" customFormat="false" ht="15" hidden="false" customHeight="false" outlineLevel="0" collapsed="false">
      <c r="AG233" s="244"/>
    </row>
    <row r="234" customFormat="false" ht="15" hidden="false" customHeight="false" outlineLevel="0" collapsed="false">
      <c r="AG234" s="244"/>
    </row>
    <row r="235" customFormat="false" ht="15" hidden="false" customHeight="false" outlineLevel="0" collapsed="false">
      <c r="AG235" s="244"/>
    </row>
    <row r="236" customFormat="false" ht="15" hidden="false" customHeight="false" outlineLevel="0" collapsed="false">
      <c r="AG236" s="244"/>
    </row>
    <row r="237" customFormat="false" ht="15" hidden="false" customHeight="false" outlineLevel="0" collapsed="false">
      <c r="AG237" s="244"/>
    </row>
    <row r="238" customFormat="false" ht="15" hidden="false" customHeight="false" outlineLevel="0" collapsed="false">
      <c r="AG238" s="244"/>
    </row>
    <row r="239" customFormat="false" ht="15" hidden="false" customHeight="false" outlineLevel="0" collapsed="false">
      <c r="AG239" s="244"/>
    </row>
    <row r="240" customFormat="false" ht="15" hidden="false" customHeight="false" outlineLevel="0" collapsed="false">
      <c r="AG240" s="244"/>
    </row>
    <row r="241" customFormat="false" ht="15" hidden="false" customHeight="false" outlineLevel="0" collapsed="false">
      <c r="AG241" s="244"/>
    </row>
    <row r="242" customFormat="false" ht="15" hidden="false" customHeight="false" outlineLevel="0" collapsed="false">
      <c r="AG242" s="244"/>
    </row>
    <row r="243" customFormat="false" ht="15" hidden="false" customHeight="false" outlineLevel="0" collapsed="false">
      <c r="AG243" s="244"/>
    </row>
    <row r="244" customFormat="false" ht="15" hidden="false" customHeight="false" outlineLevel="0" collapsed="false">
      <c r="AG244" s="244"/>
    </row>
    <row r="245" customFormat="false" ht="15" hidden="false" customHeight="false" outlineLevel="0" collapsed="false">
      <c r="AG245" s="244"/>
    </row>
    <row r="246" customFormat="false" ht="15" hidden="false" customHeight="false" outlineLevel="0" collapsed="false">
      <c r="AG246" s="244"/>
    </row>
    <row r="247" customFormat="false" ht="15" hidden="false" customHeight="false" outlineLevel="0" collapsed="false">
      <c r="AG247" s="244"/>
    </row>
    <row r="248" customFormat="false" ht="15" hidden="false" customHeight="false" outlineLevel="0" collapsed="false">
      <c r="AG248" s="244"/>
    </row>
    <row r="249" customFormat="false" ht="15" hidden="false" customHeight="false" outlineLevel="0" collapsed="false">
      <c r="AG249" s="244"/>
    </row>
    <row r="250" customFormat="false" ht="15" hidden="false" customHeight="false" outlineLevel="0" collapsed="false">
      <c r="AG250" s="244"/>
    </row>
    <row r="251" customFormat="false" ht="15" hidden="false" customHeight="false" outlineLevel="0" collapsed="false">
      <c r="AG251" s="244"/>
    </row>
  </sheetData>
  <mergeCells count="9">
    <mergeCell ref="F13:G13"/>
    <mergeCell ref="J13:K13"/>
    <mergeCell ref="M13:N13"/>
    <mergeCell ref="AO15:AR15"/>
    <mergeCell ref="BC15:BG15"/>
    <mergeCell ref="J51:K51"/>
    <mergeCell ref="G52:H52"/>
    <mergeCell ref="J52:O52"/>
    <mergeCell ref="AC52:AD52"/>
  </mergeCells>
  <printOptions headings="false" gridLines="false" gridLinesSet="true" horizontalCentered="false" verticalCentered="false"/>
  <pageMargins left="0" right="0" top="0.5" bottom="0.25" header="0.25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&amp;LSEPTEMBER 2001 &amp;R&amp;D &amp;T</oddHeader>
    <oddFooter>&amp;L&amp;12 1-800-991-9019 - 6648482#&amp;R&amp;F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O93"/>
  <sheetViews>
    <sheetView showFormulas="false" showGridLines="true" showRowColHeaders="true" showZeros="true" rightToLeft="false" tabSelected="false" showOutlineSymbols="true" defaultGridColor="true" view="normal" topLeftCell="AO19" colorId="64" zoomScale="100" zoomScaleNormal="100" zoomScalePageLayoutView="100" workbookViewId="0">
      <selection pane="topLeft" activeCell="AG41" activeCellId="0" sqref="AG41:AR42"/>
    </sheetView>
  </sheetViews>
  <sheetFormatPr defaultColWidth="12.70703125" defaultRowHeight="12.75" customHeight="true" zeroHeight="false" outlineLevelRow="0" outlineLevelCol="0"/>
  <cols>
    <col collapsed="false" customWidth="true" hidden="false" outlineLevel="0" max="1" min="1" style="0" width="8.7"/>
    <col collapsed="false" customWidth="true" hidden="false" outlineLevel="0" max="2" min="2" style="0" width="5.71"/>
    <col collapsed="false" customWidth="true" hidden="false" outlineLevel="0" max="4" min="4" style="0" width="13.7"/>
    <col collapsed="false" customWidth="true" hidden="false" outlineLevel="0" max="6" min="6" style="0" width="15.7"/>
    <col collapsed="false" customWidth="true" hidden="false" outlineLevel="0" max="8" min="8" style="0" width="13.7"/>
    <col collapsed="false" customWidth="true" hidden="false" outlineLevel="0" max="9" min="9" style="0" width="14.7"/>
    <col collapsed="false" customWidth="true" hidden="false" outlineLevel="0" max="10" min="10" style="0" width="13.7"/>
    <col collapsed="false" customWidth="true" hidden="false" outlineLevel="0" max="17" min="11" style="0" width="14.7"/>
    <col collapsed="false" customWidth="true" hidden="false" outlineLevel="0" max="19" min="19" style="395" width="4.7"/>
    <col collapsed="false" customWidth="false" hidden="false" outlineLevel="0" max="22" min="20" style="396" width="12.7"/>
    <col collapsed="false" customWidth="true" hidden="false" outlineLevel="0" max="23" min="23" style="0" width="14.7"/>
    <col collapsed="false" customWidth="false" hidden="false" outlineLevel="0" max="24" min="24" style="396" width="12.7"/>
    <col collapsed="false" customWidth="true" hidden="false" outlineLevel="0" max="25" min="25" style="0" width="14.7"/>
    <col collapsed="false" customWidth="false" hidden="false" outlineLevel="0" max="31" min="26" style="396" width="12.7"/>
    <col collapsed="false" customWidth="true" hidden="false" outlineLevel="0" max="34" min="32" style="396" width="15.41"/>
    <col collapsed="false" customWidth="true" hidden="false" outlineLevel="0" max="36" min="35" style="396" width="18.14"/>
    <col collapsed="false" customWidth="true" hidden="false" outlineLevel="0" max="38" min="37" style="396" width="15.41"/>
    <col collapsed="false" customWidth="true" hidden="false" outlineLevel="0" max="39" min="39" style="396" width="16.56"/>
    <col collapsed="false" customWidth="true" hidden="false" outlineLevel="0" max="41" min="40" style="396" width="15.41"/>
    <col collapsed="false" customWidth="true" hidden="false" outlineLevel="0" max="42" min="42" style="396" width="15.99"/>
    <col collapsed="false" customWidth="true" hidden="false" outlineLevel="0" max="44" min="43" style="396" width="15.41"/>
    <col collapsed="false" customWidth="true" hidden="false" outlineLevel="0" max="45" min="45" style="396" width="8.28"/>
    <col collapsed="false" customWidth="true" hidden="false" outlineLevel="0" max="48" min="47" style="0" width="8.7"/>
    <col collapsed="false" customWidth="true" hidden="false" outlineLevel="0" max="51" min="49" style="0" width="10.13"/>
    <col collapsed="false" customWidth="true" hidden="false" outlineLevel="0" max="52" min="52" style="0" width="8.7"/>
    <col collapsed="false" customWidth="true" hidden="false" outlineLevel="0" max="58" min="57" style="0" width="8.7"/>
  </cols>
  <sheetData>
    <row r="1" customFormat="false" ht="12.75" hidden="false" customHeight="false" outlineLevel="0" collapsed="false">
      <c r="A1" s="397" t="s">
        <v>248</v>
      </c>
      <c r="B1" s="398" t="n">
        <v>31</v>
      </c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400"/>
      <c r="U1" s="400"/>
      <c r="V1" s="399"/>
      <c r="W1" s="399"/>
      <c r="X1" s="400"/>
      <c r="Y1" s="399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399"/>
      <c r="AU1" s="399"/>
      <c r="AV1" s="399"/>
      <c r="AW1" s="399"/>
      <c r="AX1" s="399"/>
      <c r="AY1" s="399"/>
      <c r="AZ1" s="399"/>
      <c r="BA1" s="399"/>
      <c r="BB1" s="399"/>
      <c r="BC1" s="399"/>
      <c r="BD1" s="399"/>
      <c r="BE1" s="399"/>
      <c r="BF1" s="399"/>
      <c r="BG1" s="399"/>
      <c r="BH1" s="399"/>
      <c r="BI1" s="399"/>
      <c r="BJ1" s="401" t="s">
        <v>146</v>
      </c>
      <c r="BK1" s="402" t="s">
        <v>146</v>
      </c>
      <c r="BL1" s="399"/>
      <c r="BM1" s="399"/>
      <c r="BN1" s="399"/>
      <c r="BO1" s="399"/>
    </row>
    <row r="2" customFormat="false" ht="12.75" hidden="false" customHeight="false" outlineLevel="0" collapsed="false">
      <c r="A2" s="397" t="s">
        <v>0</v>
      </c>
      <c r="B2" s="398" t="n">
        <f aca="false">COUNTA(E15:E45)</f>
        <v>28</v>
      </c>
      <c r="C2" s="398" t="n">
        <f aca="false">COUNTA(E34:E45)</f>
        <v>9</v>
      </c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400"/>
      <c r="U2" s="400"/>
      <c r="V2" s="399"/>
      <c r="W2" s="399"/>
      <c r="X2" s="400"/>
      <c r="Y2" s="399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402" t="s">
        <v>146</v>
      </c>
      <c r="BL2" s="399"/>
      <c r="BM2" s="399"/>
      <c r="BN2" s="399"/>
      <c r="BO2" s="399"/>
    </row>
    <row r="3" customFormat="false" ht="12.75" hidden="false" customHeight="false" outlineLevel="0" collapsed="false">
      <c r="A3" s="397"/>
      <c r="B3" s="398"/>
      <c r="C3" s="398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V3" s="0"/>
      <c r="X3" s="0"/>
      <c r="Z3" s="0"/>
      <c r="AA3" s="0"/>
      <c r="AB3" s="0"/>
      <c r="AC3" s="0"/>
      <c r="AD3" s="0"/>
      <c r="AE3" s="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  <c r="BK3" s="402" t="s">
        <v>146</v>
      </c>
      <c r="BL3" s="399"/>
      <c r="BM3" s="399"/>
      <c r="BN3" s="399"/>
      <c r="BO3" s="399"/>
    </row>
    <row r="4" customFormat="false" ht="12.75" hidden="false" customHeight="false" outlineLevel="0" collapsed="false">
      <c r="A4" s="399"/>
      <c r="B4" s="398" t="n">
        <f aca="false">COUNTA(E30:E45)</f>
        <v>13</v>
      </c>
      <c r="D4" s="403" t="n">
        <v>0</v>
      </c>
      <c r="E4" s="403" t="n">
        <v>0</v>
      </c>
      <c r="F4" s="403" t="n">
        <v>0</v>
      </c>
      <c r="G4" s="403" t="n">
        <v>0</v>
      </c>
      <c r="H4" s="403" t="n">
        <v>0</v>
      </c>
      <c r="I4" s="403" t="n">
        <v>0</v>
      </c>
      <c r="J4" s="403" t="n">
        <v>0</v>
      </c>
      <c r="K4" s="403" t="n">
        <v>0</v>
      </c>
      <c r="L4" s="403" t="n">
        <v>0</v>
      </c>
      <c r="M4" s="403" t="n">
        <v>0</v>
      </c>
      <c r="N4" s="403" t="s">
        <v>19</v>
      </c>
      <c r="R4" s="404"/>
      <c r="S4" s="405" t="s">
        <v>146</v>
      </c>
      <c r="T4" s="403" t="n">
        <f aca="false">SEPTEMBER!F7</f>
        <v>0</v>
      </c>
      <c r="U4" s="403" t="n">
        <f aca="false">SEPTEMBER!G7</f>
        <v>0</v>
      </c>
      <c r="V4" s="403" t="n">
        <f aca="false">SEPTEMBER!H7</f>
        <v>0</v>
      </c>
      <c r="W4" s="403" t="n">
        <f aca="false">SEPTEMBER!J7</f>
        <v>0</v>
      </c>
      <c r="X4" s="403" t="n">
        <f aca="false">SEPTEMBER!K7</f>
        <v>0</v>
      </c>
      <c r="Y4" s="403" t="n">
        <f aca="false">SEPTEMBER!L7</f>
        <v>0</v>
      </c>
      <c r="Z4" s="403" t="n">
        <f aca="false">SEPTEMBER!M7</f>
        <v>0</v>
      </c>
      <c r="AA4" s="403" t="n">
        <f aca="false">SEPTEMBER!N7</f>
        <v>0</v>
      </c>
      <c r="AB4" s="403" t="n">
        <f aca="false">SEPTEMBER!O7</f>
        <v>0</v>
      </c>
      <c r="AC4" s="403" t="n">
        <f aca="false">SEPTEMBER!P7</f>
        <v>0</v>
      </c>
      <c r="AD4" s="403" t="str">
        <f aca="false">SEPTEMBER!Q7</f>
        <v>TOTAL</v>
      </c>
      <c r="AE4" s="403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399"/>
      <c r="AU4" s="399"/>
      <c r="AV4" s="399"/>
      <c r="AW4" s="399"/>
      <c r="AX4" s="399"/>
      <c r="AY4" s="399"/>
      <c r="AZ4" s="399"/>
      <c r="BA4" s="399"/>
      <c r="BB4" s="399"/>
      <c r="BC4" s="399"/>
      <c r="BD4" s="399"/>
      <c r="BE4" s="399"/>
      <c r="BF4" s="399"/>
      <c r="BG4" s="399"/>
      <c r="BH4" s="399"/>
      <c r="BI4" s="399"/>
      <c r="BJ4" s="399"/>
      <c r="BK4" s="399" t="s">
        <v>146</v>
      </c>
      <c r="BL4" s="399"/>
      <c r="BM4" s="399"/>
      <c r="BN4" s="399"/>
      <c r="BO4" s="406" t="s">
        <v>146</v>
      </c>
    </row>
    <row r="5" customFormat="false" ht="12.75" hidden="false" customHeight="false" outlineLevel="0" collapsed="false">
      <c r="A5" s="399"/>
      <c r="B5" s="399"/>
      <c r="C5" s="407"/>
      <c r="D5" s="403" t="s">
        <v>26</v>
      </c>
      <c r="E5" s="403" t="s">
        <v>27</v>
      </c>
      <c r="F5" s="403" t="s">
        <v>28</v>
      </c>
      <c r="G5" s="403" t="s">
        <v>29</v>
      </c>
      <c r="H5" s="403" t="s">
        <v>27</v>
      </c>
      <c r="I5" s="403" t="s">
        <v>28</v>
      </c>
      <c r="J5" s="403" t="n">
        <v>0</v>
      </c>
      <c r="K5" s="403" t="n">
        <v>0</v>
      </c>
      <c r="L5" s="403" t="n">
        <v>0</v>
      </c>
      <c r="M5" s="403" t="s">
        <v>28</v>
      </c>
      <c r="N5" s="403" t="s">
        <v>30</v>
      </c>
      <c r="O5" s="405"/>
      <c r="P5" s="405"/>
      <c r="Q5" s="405"/>
      <c r="R5" s="404"/>
      <c r="S5" s="404"/>
      <c r="T5" s="403" t="str">
        <f aca="false">SEPTEMBER!F8</f>
        <v>FDD----------</v>
      </c>
      <c r="U5" s="403" t="str">
        <f aca="false">SEPTEMBER!G8</f>
        <v>-</v>
      </c>
      <c r="V5" s="403" t="str">
        <f aca="false">SEPTEMBER!H8</f>
        <v>NET</v>
      </c>
      <c r="W5" s="403" t="str">
        <f aca="false">SEPTEMBER!J8</f>
        <v>IDD---------</v>
      </c>
      <c r="X5" s="403" t="str">
        <f aca="false">SEPTEMBER!K8</f>
        <v>-</v>
      </c>
      <c r="Y5" s="403" t="str">
        <f aca="false">SEPTEMBER!L8</f>
        <v>NET</v>
      </c>
      <c r="Z5" s="403" t="n">
        <f aca="false">SEPTEMBER!M8</f>
        <v>0</v>
      </c>
      <c r="AA5" s="403" t="n">
        <f aca="false">SEPTEMBER!N8</f>
        <v>0</v>
      </c>
      <c r="AB5" s="403" t="n">
        <f aca="false">SEPTEMBER!O8</f>
        <v>0</v>
      </c>
      <c r="AC5" s="403" t="str">
        <f aca="false">SEPTEMBER!P8</f>
        <v>NET</v>
      </c>
      <c r="AD5" s="403" t="str">
        <f aca="false">SEPTEMBER!Q8</f>
        <v>FDD/IDD</v>
      </c>
      <c r="AE5" s="403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399"/>
      <c r="AU5" s="399"/>
      <c r="AV5" s="399"/>
      <c r="AW5" s="399"/>
      <c r="AX5" s="399"/>
      <c r="AY5" s="399"/>
      <c r="AZ5" s="399"/>
      <c r="BA5" s="399"/>
      <c r="BB5" s="399"/>
      <c r="BC5" s="399"/>
      <c r="BD5" s="399"/>
      <c r="BE5" s="399"/>
      <c r="BF5" s="399"/>
      <c r="BG5" s="399"/>
      <c r="BH5" s="399"/>
      <c r="BI5" s="399"/>
      <c r="BJ5" s="399"/>
      <c r="BK5" s="399"/>
      <c r="BL5" s="399"/>
      <c r="BM5" s="399"/>
      <c r="BN5" s="399"/>
      <c r="BO5" s="399"/>
    </row>
    <row r="6" customFormat="false" ht="12.75" hidden="false" customHeight="false" outlineLevel="0" collapsed="false">
      <c r="A6" s="399"/>
      <c r="B6" s="399"/>
      <c r="C6" s="408" t="s">
        <v>40</v>
      </c>
      <c r="D6" s="403" t="n">
        <v>711.565</v>
      </c>
      <c r="E6" s="403" t="n">
        <v>-24.969</v>
      </c>
      <c r="F6" s="403" t="n">
        <v>686.596</v>
      </c>
      <c r="G6" s="403" t="n">
        <v>734.441</v>
      </c>
      <c r="H6" s="403" t="n">
        <v>-548.164</v>
      </c>
      <c r="I6" s="403" t="n">
        <v>186.277</v>
      </c>
      <c r="J6" s="403" t="n">
        <v>0</v>
      </c>
      <c r="K6" s="403" t="n">
        <v>0</v>
      </c>
      <c r="L6" s="403" t="n">
        <v>0</v>
      </c>
      <c r="M6" s="403" t="n">
        <v>305.107</v>
      </c>
      <c r="N6" s="403" t="n">
        <v>991.703</v>
      </c>
      <c r="O6" s="409"/>
      <c r="P6" s="409"/>
      <c r="Q6" s="409"/>
      <c r="R6" s="409"/>
      <c r="S6" s="410" t="s">
        <v>146</v>
      </c>
      <c r="T6" s="403" t="n">
        <f aca="false">SEPTEMBER!F9</f>
        <v>10279.243</v>
      </c>
      <c r="U6" s="403" t="n">
        <f aca="false">SEPTEMBER!G9</f>
        <v>-65.308</v>
      </c>
      <c r="V6" s="403" t="n">
        <f aca="false">SEPTEMBER!H9</f>
        <v>10213.935</v>
      </c>
      <c r="W6" s="403" t="n">
        <f aca="false">SEPTEMBER!J9</f>
        <v>8961.3</v>
      </c>
      <c r="X6" s="403" t="n">
        <f aca="false">SEPTEMBER!K9</f>
        <v>-4888.712</v>
      </c>
      <c r="Y6" s="403" t="n">
        <f aca="false">SEPTEMBER!L9</f>
        <v>4072.588</v>
      </c>
      <c r="Z6" s="403" t="n">
        <f aca="false">SEPTEMBER!M9</f>
        <v>0</v>
      </c>
      <c r="AA6" s="403" t="n">
        <f aca="false">SEPTEMBER!N9</f>
        <v>0</v>
      </c>
      <c r="AB6" s="403" t="n">
        <f aca="false">SEPTEMBER!O9</f>
        <v>0</v>
      </c>
      <c r="AC6" s="403" t="n">
        <f aca="false">SEPTEMBER!P9</f>
        <v>4065.821</v>
      </c>
      <c r="AD6" s="403" t="n">
        <f aca="false">SEPTEMBER!Q9</f>
        <v>14279.756</v>
      </c>
      <c r="AE6" s="403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399"/>
      <c r="AU6" s="399"/>
      <c r="AV6" s="399"/>
      <c r="AW6" s="399"/>
      <c r="AX6" s="399"/>
      <c r="AY6" s="399"/>
      <c r="AZ6" s="399"/>
      <c r="BA6" s="399"/>
      <c r="BB6" s="399"/>
      <c r="BC6" s="399"/>
      <c r="BD6" s="399"/>
      <c r="BE6" s="399"/>
      <c r="BF6" s="399"/>
      <c r="BG6" s="399"/>
      <c r="BH6" s="399"/>
      <c r="BI6" s="399"/>
      <c r="BJ6" s="399"/>
      <c r="BK6" s="399"/>
      <c r="BL6" s="399"/>
      <c r="BM6" s="399"/>
      <c r="BN6" s="399"/>
      <c r="BO6" s="399"/>
    </row>
    <row r="7" customFormat="false" ht="12.75" hidden="false" customHeight="false" outlineLevel="0" collapsed="false">
      <c r="A7" s="399"/>
      <c r="B7" s="399"/>
      <c r="C7" s="408" t="s">
        <v>43</v>
      </c>
      <c r="D7" s="403" t="n">
        <v>870.870967741936</v>
      </c>
      <c r="E7" s="403" t="n">
        <v>0</v>
      </c>
      <c r="F7" s="403" t="n">
        <v>870.870967741936</v>
      </c>
      <c r="G7" s="403" t="n">
        <v>693.774193548387</v>
      </c>
      <c r="H7" s="403" t="n">
        <v>-347.225806451613</v>
      </c>
      <c r="I7" s="403" t="n">
        <v>346.548387096774</v>
      </c>
      <c r="J7" s="403" t="n">
        <v>0</v>
      </c>
      <c r="K7" s="403" t="n">
        <v>0</v>
      </c>
      <c r="L7" s="403" t="n">
        <v>0</v>
      </c>
      <c r="M7" s="403" t="n">
        <v>346.548387096774</v>
      </c>
      <c r="N7" s="403" t="n">
        <v>1217.41935483871</v>
      </c>
      <c r="O7" s="410"/>
      <c r="P7" s="410"/>
      <c r="Q7" s="410"/>
      <c r="R7" s="410"/>
      <c r="S7" s="410" t="s">
        <v>146</v>
      </c>
      <c r="T7" s="403" t="n">
        <f aca="false">SEPTEMBER!F10</f>
        <v>10500</v>
      </c>
      <c r="U7" s="403" t="n">
        <f aca="false">SEPTEMBER!G10</f>
        <v>0</v>
      </c>
      <c r="V7" s="403" t="n">
        <f aca="false">SEPTEMBER!H10</f>
        <v>10500</v>
      </c>
      <c r="W7" s="403" t="n">
        <f aca="false">SEPTEMBER!J10</f>
        <v>9176</v>
      </c>
      <c r="X7" s="403" t="n">
        <f aca="false">SEPTEMBER!K10</f>
        <v>-5136</v>
      </c>
      <c r="Y7" s="403" t="n">
        <f aca="false">SEPTEMBER!L10</f>
        <v>4040</v>
      </c>
      <c r="Z7" s="403" t="n">
        <f aca="false">SEPTEMBER!M10</f>
        <v>0</v>
      </c>
      <c r="AA7" s="403" t="n">
        <f aca="false">SEPTEMBER!N10</f>
        <v>0</v>
      </c>
      <c r="AB7" s="403" t="n">
        <f aca="false">SEPTEMBER!O10</f>
        <v>0</v>
      </c>
      <c r="AC7" s="403" t="n">
        <f aca="false">SEPTEMBER!P10</f>
        <v>4040</v>
      </c>
      <c r="AD7" s="403" t="n">
        <f aca="false">SEPTEMBER!Q10</f>
        <v>14540</v>
      </c>
      <c r="AE7" s="403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399"/>
      <c r="AU7" s="399"/>
      <c r="AV7" s="399"/>
      <c r="AW7" s="399"/>
      <c r="AX7" s="399"/>
      <c r="AY7" s="399"/>
      <c r="AZ7" s="399"/>
      <c r="BA7" s="399"/>
      <c r="BB7" s="399"/>
      <c r="BC7" s="399"/>
      <c r="BD7" s="399"/>
      <c r="BE7" s="399"/>
      <c r="BF7" s="399"/>
      <c r="BG7" s="399"/>
      <c r="BH7" s="399"/>
      <c r="BI7" s="399"/>
      <c r="BJ7" s="399"/>
      <c r="BK7" s="399"/>
      <c r="BL7" s="399"/>
      <c r="BM7" s="399"/>
      <c r="BN7" s="399"/>
      <c r="BO7" s="399"/>
    </row>
    <row r="8" customFormat="false" ht="12.75" hidden="false" customHeight="false" outlineLevel="0" collapsed="false">
      <c r="A8" s="399"/>
      <c r="B8" s="399"/>
      <c r="C8" s="404" t="s">
        <v>45</v>
      </c>
      <c r="D8" s="403" t="n">
        <v>0.817072822906249</v>
      </c>
      <c r="E8" s="403" t="e">
        <f aca="false"/>
        <v>#DIV/0!</v>
      </c>
      <c r="F8" s="403" t="n">
        <v>0.788401526095492</v>
      </c>
      <c r="G8" s="403" t="n">
        <v>1.05861677593342</v>
      </c>
      <c r="H8" s="403" t="n">
        <v>1.57869602378298</v>
      </c>
      <c r="I8" s="403" t="n">
        <v>0.537520897328493</v>
      </c>
      <c r="J8" s="403" t="n">
        <v>0</v>
      </c>
      <c r="K8" s="403" t="n">
        <v>0</v>
      </c>
      <c r="L8" s="403" t="n">
        <v>0</v>
      </c>
      <c r="M8" s="403" t="n">
        <v>0.880416736479568</v>
      </c>
      <c r="N8" s="403" t="n">
        <v>0.814594409114997</v>
      </c>
      <c r="O8" s="411"/>
      <c r="P8" s="411"/>
      <c r="Q8" s="411"/>
      <c r="R8" s="411"/>
      <c r="S8" s="411" t="s">
        <v>146</v>
      </c>
      <c r="T8" s="403" t="n">
        <f aca="false">SEPTEMBER!F11</f>
        <v>0.978975523809524</v>
      </c>
      <c r="U8" s="403" t="e">
        <f aca="false">SEPTEMBER!G11</f>
        <v>#DIV/0!</v>
      </c>
      <c r="V8" s="403" t="n">
        <f aca="false">SEPTEMBER!H11</f>
        <v>0.972755714285714</v>
      </c>
      <c r="W8" s="403" t="n">
        <f aca="false">SEPTEMBER!J11</f>
        <v>0.976602005231038</v>
      </c>
      <c r="X8" s="403" t="n">
        <f aca="false">SEPTEMBER!K11</f>
        <v>0.951852024922118</v>
      </c>
      <c r="Y8" s="403" t="n">
        <f aca="false">SEPTEMBER!L11</f>
        <v>1.00806633663366</v>
      </c>
      <c r="Z8" s="403" t="n">
        <f aca="false">SEPTEMBER!M11</f>
        <v>0</v>
      </c>
      <c r="AA8" s="403" t="n">
        <f aca="false">SEPTEMBER!N11</f>
        <v>0</v>
      </c>
      <c r="AB8" s="403" t="n">
        <f aca="false">SEPTEMBER!O11</f>
        <v>0</v>
      </c>
      <c r="AC8" s="403" t="n">
        <f aca="false">SEPTEMBER!P11</f>
        <v>1.00639133663366</v>
      </c>
      <c r="AD8" s="403" t="n">
        <f aca="false">SEPTEMBER!Q11</f>
        <v>0.982101513067401</v>
      </c>
      <c r="AE8" s="403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</row>
    <row r="9" customFormat="false" ht="12.75" hidden="false" customHeight="false" outlineLevel="0" collapsed="false">
      <c r="C9" s="412"/>
      <c r="D9" s="412" t="n">
        <v>0</v>
      </c>
      <c r="E9" s="412" t="n">
        <v>0</v>
      </c>
      <c r="F9" s="412" t="n">
        <v>0</v>
      </c>
      <c r="G9" s="412" t="n">
        <v>0</v>
      </c>
      <c r="H9" s="412" t="n">
        <v>0</v>
      </c>
      <c r="I9" s="412" t="n">
        <v>0</v>
      </c>
      <c r="J9" s="412" t="n">
        <v>0</v>
      </c>
      <c r="K9" s="412" t="n">
        <v>0</v>
      </c>
      <c r="L9" s="412" t="n">
        <v>0</v>
      </c>
      <c r="M9" s="412" t="n">
        <v>0</v>
      </c>
      <c r="N9" s="412" t="n">
        <v>0</v>
      </c>
      <c r="O9" s="412"/>
      <c r="P9" s="412" t="s">
        <v>249</v>
      </c>
      <c r="Q9" s="412"/>
      <c r="T9" s="412" t="n">
        <f aca="false">SEPTEMBER!F12</f>
        <v>0</v>
      </c>
      <c r="U9" s="412" t="n">
        <f aca="false">SEPTEMBER!G12</f>
        <v>0</v>
      </c>
      <c r="V9" s="412" t="n">
        <f aca="false">SEPTEMBER!H12</f>
        <v>0</v>
      </c>
      <c r="W9" s="412" t="n">
        <f aca="false">SEPTEMBER!J12</f>
        <v>0</v>
      </c>
      <c r="X9" s="412" t="n">
        <f aca="false">SEPTEMBER!K12</f>
        <v>0</v>
      </c>
      <c r="Y9" s="412" t="n">
        <f aca="false">SEPTEMBER!L12</f>
        <v>0</v>
      </c>
      <c r="Z9" s="412" t="n">
        <f aca="false">SEPTEMBER!M12</f>
        <v>0</v>
      </c>
      <c r="AA9" s="412" t="n">
        <f aca="false">SEPTEMBER!N12</f>
        <v>0</v>
      </c>
      <c r="AB9" s="412" t="n">
        <f aca="false">SEPTEMBER!O12</f>
        <v>0</v>
      </c>
      <c r="AC9" s="412" t="n">
        <f aca="false">SEPTEMBER!P12</f>
        <v>0</v>
      </c>
      <c r="AD9" s="412" t="n">
        <f aca="false">SEPTEMBER!Q12</f>
        <v>0</v>
      </c>
      <c r="AE9" s="412"/>
      <c r="AF9" s="412"/>
      <c r="AS9" s="413"/>
    </row>
    <row r="10" customFormat="false" ht="13.5" hidden="false" customHeight="false" outlineLevel="0" collapsed="false">
      <c r="A10" s="399"/>
      <c r="B10" s="399"/>
      <c r="C10" s="414"/>
      <c r="D10" s="412" t="s">
        <v>48</v>
      </c>
      <c r="E10" s="412" t="n">
        <v>0</v>
      </c>
      <c r="F10" s="412" t="s">
        <v>28</v>
      </c>
      <c r="G10" s="412" t="s">
        <v>50</v>
      </c>
      <c r="H10" s="412" t="n">
        <v>0</v>
      </c>
      <c r="I10" s="412" t="s">
        <v>28</v>
      </c>
      <c r="J10" s="412" t="s">
        <v>51</v>
      </c>
      <c r="K10" s="412" t="n">
        <v>0</v>
      </c>
      <c r="L10" s="412" t="s">
        <v>28</v>
      </c>
      <c r="M10" s="412" t="s">
        <v>28</v>
      </c>
      <c r="N10" s="412" t="s">
        <v>19</v>
      </c>
      <c r="O10" s="415"/>
      <c r="P10" s="415" t="s">
        <v>231</v>
      </c>
      <c r="Q10" s="415"/>
      <c r="R10" s="401"/>
      <c r="S10" s="416"/>
      <c r="T10" s="412" t="str">
        <f aca="false">SEPTEMBER!F13</f>
        <v>FDD</v>
      </c>
      <c r="U10" s="412" t="n">
        <f aca="false">SEPTEMBER!G13</f>
        <v>0</v>
      </c>
      <c r="V10" s="412" t="str">
        <f aca="false">SEPTEMBER!H13</f>
        <v>NET</v>
      </c>
      <c r="W10" s="412" t="str">
        <f aca="false">SEPTEMBER!J13</f>
        <v>PACKET</v>
      </c>
      <c r="X10" s="412" t="n">
        <f aca="false">SEPTEMBER!K13</f>
        <v>0</v>
      </c>
      <c r="Y10" s="412" t="str">
        <f aca="false">SEPTEMBER!L13</f>
        <v>NET</v>
      </c>
      <c r="Z10" s="412" t="str">
        <f aca="false">SEPTEMBER!M13</f>
        <v>PARK'N RIDE</v>
      </c>
      <c r="AA10" s="412" t="n">
        <f aca="false">SEPTEMBER!N13</f>
        <v>0</v>
      </c>
      <c r="AB10" s="412" t="str">
        <f aca="false">SEPTEMBER!O13</f>
        <v>NET</v>
      </c>
      <c r="AC10" s="412" t="str">
        <f aca="false">SEPTEMBER!P13</f>
        <v>NET</v>
      </c>
      <c r="AD10" s="412" t="str">
        <f aca="false">SEPTEMBER!Q13</f>
        <v>TOTAL</v>
      </c>
      <c r="AE10" s="412"/>
      <c r="AF10" s="412" t="str">
        <f aca="false">SEPTEMBER!AC13</f>
        <v>STORAGE</v>
      </c>
      <c r="AG10" s="413"/>
      <c r="AH10" s="413"/>
      <c r="AI10" s="413"/>
      <c r="AJ10" s="413"/>
      <c r="AK10" s="413"/>
      <c r="AL10" s="413"/>
      <c r="AM10" s="413"/>
      <c r="AN10" s="413"/>
      <c r="AO10" s="413"/>
      <c r="AP10" s="413"/>
      <c r="AQ10" s="413"/>
      <c r="AR10" s="413"/>
      <c r="AS10" s="413"/>
      <c r="AU10" s="399"/>
      <c r="AV10" s="399"/>
      <c r="AW10" s="399"/>
      <c r="AX10" s="399"/>
      <c r="AY10" s="399"/>
      <c r="AZ10" s="399"/>
      <c r="BA10" s="399"/>
      <c r="BB10" s="399"/>
      <c r="BC10" s="399"/>
      <c r="BD10" s="399"/>
      <c r="BE10" s="399"/>
      <c r="BF10" s="399"/>
      <c r="BG10" s="399"/>
      <c r="BH10" s="399"/>
      <c r="BI10" s="399"/>
      <c r="BJ10" s="399"/>
      <c r="BK10" s="399"/>
      <c r="BL10" s="399"/>
      <c r="BM10" s="399"/>
      <c r="BN10" s="399"/>
      <c r="BO10" s="399"/>
    </row>
    <row r="11" customFormat="false" ht="13.5" hidden="false" customHeight="false" outlineLevel="0" collapsed="false">
      <c r="A11" s="399"/>
      <c r="B11" s="399"/>
      <c r="C11" s="414"/>
      <c r="D11" s="412" t="s">
        <v>55</v>
      </c>
      <c r="E11" s="412" t="s">
        <v>56</v>
      </c>
      <c r="F11" s="412" t="s">
        <v>48</v>
      </c>
      <c r="G11" s="412" t="s">
        <v>55</v>
      </c>
      <c r="H11" s="412" t="s">
        <v>56</v>
      </c>
      <c r="I11" s="412" t="s">
        <v>58</v>
      </c>
      <c r="J11" s="412" t="s">
        <v>55</v>
      </c>
      <c r="K11" s="412" t="s">
        <v>56</v>
      </c>
      <c r="L11" s="412" t="s">
        <v>59</v>
      </c>
      <c r="M11" s="412" t="s">
        <v>60</v>
      </c>
      <c r="N11" s="412" t="s">
        <v>30</v>
      </c>
      <c r="O11" s="415"/>
      <c r="P11" s="415" t="s">
        <v>250</v>
      </c>
      <c r="Q11" s="415"/>
      <c r="R11" s="417"/>
      <c r="S11" s="418"/>
      <c r="T11" s="412" t="str">
        <f aca="false">SEPTEMBER!F14</f>
        <v>INJECTION</v>
      </c>
      <c r="U11" s="412" t="str">
        <f aca="false">SEPTEMBER!G14</f>
        <v>WITHDRAW</v>
      </c>
      <c r="V11" s="412" t="str">
        <f aca="false">SEPTEMBER!H14</f>
        <v>FDD</v>
      </c>
      <c r="W11" s="412" t="str">
        <f aca="false">SEPTEMBER!J14</f>
        <v>INJECTION</v>
      </c>
      <c r="X11" s="412" t="str">
        <f aca="false">SEPTEMBER!K14</f>
        <v>WITHDRAW</v>
      </c>
      <c r="Y11" s="412" t="str">
        <f aca="false">SEPTEMBER!L14</f>
        <v>PACKETS</v>
      </c>
      <c r="Z11" s="412" t="str">
        <f aca="false">SEPTEMBER!M14</f>
        <v>INJECTION</v>
      </c>
      <c r="AA11" s="412" t="str">
        <f aca="false">SEPTEMBER!N14</f>
        <v>WITHDRAW</v>
      </c>
      <c r="AB11" s="412" t="str">
        <f aca="false">SEPTEMBER!O14</f>
        <v>PNR</v>
      </c>
      <c r="AC11" s="412" t="str">
        <f aca="false">SEPTEMBER!P14</f>
        <v>IDD</v>
      </c>
      <c r="AD11" s="412" t="str">
        <f aca="false">SEPTEMBER!Q14</f>
        <v>FDD/IDD</v>
      </c>
      <c r="AE11" s="412"/>
      <c r="AF11" s="412" t="str">
        <f aca="false">SEPTEMBER!AC14</f>
        <v>VARIANCE</v>
      </c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413"/>
      <c r="AS11" s="413"/>
      <c r="AU11" s="399"/>
      <c r="AV11" s="399"/>
      <c r="AX11" s="419" t="s">
        <v>251</v>
      </c>
      <c r="AY11" s="399"/>
      <c r="AZ11" s="399"/>
      <c r="BA11" s="399"/>
      <c r="BB11" s="399"/>
      <c r="BC11" s="399"/>
      <c r="BD11" s="399"/>
      <c r="BE11" s="399"/>
      <c r="BF11" s="399"/>
      <c r="BG11" s="399"/>
      <c r="BH11" s="399"/>
      <c r="BI11" s="399"/>
      <c r="BJ11" s="399"/>
      <c r="BK11" s="399"/>
      <c r="BL11" s="399"/>
      <c r="BM11" s="399"/>
      <c r="BN11" s="399"/>
      <c r="BO11" s="399"/>
    </row>
    <row r="12" customFormat="false" ht="12.75" hidden="false" customHeight="false" outlineLevel="0" collapsed="false">
      <c r="A12" s="399"/>
      <c r="B12" s="399"/>
      <c r="C12" s="420" t="s">
        <v>67</v>
      </c>
      <c r="D12" s="412" t="n">
        <v>290.290322580645</v>
      </c>
      <c r="E12" s="412" t="n">
        <v>0</v>
      </c>
      <c r="F12" s="412" t="n">
        <v>290.290322580645</v>
      </c>
      <c r="G12" s="412" t="n">
        <v>231.258064516129</v>
      </c>
      <c r="H12" s="412" t="n">
        <v>-115.741935483871</v>
      </c>
      <c r="I12" s="412" t="n">
        <v>115.516129032258</v>
      </c>
      <c r="J12" s="412" t="n">
        <v>0</v>
      </c>
      <c r="K12" s="412" t="n">
        <v>0</v>
      </c>
      <c r="L12" s="412" t="n">
        <v>0</v>
      </c>
      <c r="M12" s="412" t="n">
        <v>115.516129032258</v>
      </c>
      <c r="N12" s="412" t="n">
        <v>405.806451612903</v>
      </c>
      <c r="O12" s="421"/>
      <c r="P12" s="421"/>
      <c r="Q12" s="421"/>
      <c r="R12" s="422"/>
      <c r="S12" s="416"/>
      <c r="T12" s="412" t="n">
        <f aca="false">SEPTEMBER!F15</f>
        <v>350</v>
      </c>
      <c r="U12" s="412" t="n">
        <f aca="false">SEPTEMBER!G15</f>
        <v>0</v>
      </c>
      <c r="V12" s="412" t="n">
        <f aca="false">SEPTEMBER!H15</f>
        <v>350</v>
      </c>
      <c r="W12" s="412" t="n">
        <f aca="false">SEPTEMBER!J15</f>
        <v>305.866666666667</v>
      </c>
      <c r="X12" s="412" t="n">
        <f aca="false">SEPTEMBER!K15</f>
        <v>-171.2</v>
      </c>
      <c r="Y12" s="412" t="n">
        <f aca="false">SEPTEMBER!L15</f>
        <v>134.666666666667</v>
      </c>
      <c r="Z12" s="412" t="n">
        <f aca="false">SEPTEMBER!M15</f>
        <v>0</v>
      </c>
      <c r="AA12" s="412" t="n">
        <f aca="false">SEPTEMBER!N15</f>
        <v>0</v>
      </c>
      <c r="AB12" s="412" t="n">
        <f aca="false">SEPTEMBER!O15</f>
        <v>0</v>
      </c>
      <c r="AC12" s="412" t="n">
        <f aca="false">SEPTEMBER!P15</f>
        <v>134.666666666667</v>
      </c>
      <c r="AD12" s="412" t="n">
        <f aca="false">SEPTEMBER!Q15</f>
        <v>484.666666666667</v>
      </c>
      <c r="AE12" s="412" t="s">
        <v>252</v>
      </c>
      <c r="AF12" s="412" t="n">
        <f aca="false">SEPTEMBER!AC15</f>
        <v>0</v>
      </c>
      <c r="AG12" s="413"/>
      <c r="AH12" s="413"/>
      <c r="AI12" s="413"/>
      <c r="AJ12" s="413"/>
      <c r="AK12" s="413"/>
      <c r="AL12" s="413"/>
      <c r="AM12" s="413"/>
      <c r="AN12" s="413"/>
      <c r="AO12" s="413"/>
      <c r="AP12" s="413"/>
      <c r="AQ12" s="413"/>
      <c r="AR12" s="413"/>
      <c r="AS12" s="413"/>
      <c r="AU12" s="423" t="s">
        <v>226</v>
      </c>
      <c r="AV12" s="424"/>
      <c r="AW12" s="425" t="s">
        <v>253</v>
      </c>
      <c r="AX12" s="425" t="s">
        <v>254</v>
      </c>
      <c r="AY12" s="425" t="s">
        <v>255</v>
      </c>
      <c r="AZ12" s="399"/>
      <c r="BA12" s="399"/>
      <c r="BB12" s="399"/>
      <c r="BC12" s="399"/>
      <c r="BD12" s="399"/>
      <c r="BE12" s="399"/>
      <c r="BF12" s="399"/>
      <c r="BG12" s="399"/>
      <c r="BH12" s="399"/>
      <c r="BI12" s="399"/>
      <c r="BJ12" s="399"/>
      <c r="BK12" s="399"/>
      <c r="BL12" s="399"/>
      <c r="BM12" s="399"/>
      <c r="BN12" s="399"/>
      <c r="BO12" s="399"/>
    </row>
    <row r="13" customFormat="false" ht="13.5" hidden="false" customHeight="false" outlineLevel="0" collapsed="false">
      <c r="A13" s="399"/>
      <c r="B13" s="399"/>
      <c r="C13" s="414"/>
      <c r="D13" s="412" t="n">
        <v>237.188333333333</v>
      </c>
      <c r="E13" s="412" t="n">
        <v>-8.323</v>
      </c>
      <c r="F13" s="412" t="n">
        <v>228.865333333333</v>
      </c>
      <c r="G13" s="412" t="n">
        <v>244.813666666667</v>
      </c>
      <c r="H13" s="412" t="n">
        <v>-182.721333333333</v>
      </c>
      <c r="I13" s="412" t="n">
        <v>62.0923333333333</v>
      </c>
      <c r="J13" s="412" t="n">
        <v>145.434666666667</v>
      </c>
      <c r="K13" s="412" t="n">
        <v>-105.824666666667</v>
      </c>
      <c r="L13" s="412" t="n">
        <v>39.61</v>
      </c>
      <c r="M13" s="412" t="n">
        <v>101.702333333333</v>
      </c>
      <c r="N13" s="412" t="n">
        <v>330.567666666667</v>
      </c>
      <c r="O13" s="421" t="s">
        <v>252</v>
      </c>
      <c r="P13" s="421"/>
      <c r="Q13" s="421"/>
      <c r="R13" s="422"/>
      <c r="S13" s="416"/>
      <c r="T13" s="412" t="n">
        <f aca="false">SEPTEMBER!F16</f>
        <v>342.641433333333</v>
      </c>
      <c r="U13" s="412" t="n">
        <f aca="false">SEPTEMBER!G16</f>
        <v>-2.17693333333333</v>
      </c>
      <c r="V13" s="412" t="n">
        <f aca="false">SEPTEMBER!H16</f>
        <v>340.4645</v>
      </c>
      <c r="W13" s="412" t="n">
        <f aca="false">SEPTEMBER!J16</f>
        <v>298.71</v>
      </c>
      <c r="X13" s="412" t="n">
        <f aca="false">SEPTEMBER!K16</f>
        <v>-162.957066666667</v>
      </c>
      <c r="Y13" s="412" t="n">
        <f aca="false">SEPTEMBER!L16</f>
        <v>135.752933333333</v>
      </c>
      <c r="Z13" s="412" t="n">
        <f aca="false">SEPTEMBER!M16</f>
        <v>44.4067666666667</v>
      </c>
      <c r="AA13" s="412" t="n">
        <f aca="false">SEPTEMBER!N16</f>
        <v>-44.6323333333333</v>
      </c>
      <c r="AB13" s="412" t="n">
        <f aca="false">SEPTEMBER!O16</f>
        <v>-0.225566666666666</v>
      </c>
      <c r="AC13" s="412" t="n">
        <f aca="false">SEPTEMBER!P16</f>
        <v>135.527366666667</v>
      </c>
      <c r="AD13" s="412" t="n">
        <f aca="false">SEPTEMBER!Q16</f>
        <v>475.991866666667</v>
      </c>
      <c r="AE13" s="412"/>
      <c r="AF13" s="412" t="n">
        <f aca="false">SEPTEMBER!AC16</f>
        <v>0</v>
      </c>
      <c r="AG13" s="413"/>
      <c r="AH13" s="413"/>
      <c r="AI13" s="413"/>
      <c r="AJ13" s="413"/>
      <c r="AK13" s="413"/>
      <c r="AL13" s="413"/>
      <c r="AM13" s="413"/>
      <c r="AN13" s="413"/>
      <c r="AO13" s="413"/>
      <c r="AP13" s="413"/>
      <c r="AQ13" s="413"/>
      <c r="AR13" s="413"/>
      <c r="AS13" s="413"/>
      <c r="AT13" s="426" t="s">
        <v>227</v>
      </c>
      <c r="AW13" s="427" t="s">
        <v>256</v>
      </c>
      <c r="AX13" s="427" t="s">
        <v>256</v>
      </c>
      <c r="AY13" s="427" t="s">
        <v>256</v>
      </c>
      <c r="AZ13" s="399"/>
      <c r="BA13" s="399"/>
      <c r="BB13" s="399"/>
      <c r="BC13" s="399"/>
      <c r="BD13" s="399"/>
      <c r="BE13" s="399"/>
      <c r="BF13" s="399"/>
      <c r="BG13" s="399"/>
      <c r="BH13" s="399"/>
      <c r="BI13" s="399"/>
      <c r="BJ13" s="399"/>
      <c r="BK13" s="399"/>
      <c r="BL13" s="399"/>
      <c r="BM13" s="399"/>
      <c r="BN13" s="399"/>
      <c r="BO13" s="399"/>
    </row>
    <row r="14" customFormat="false" ht="13.5" hidden="false" customHeight="false" outlineLevel="0" collapsed="false">
      <c r="A14" s="399"/>
      <c r="B14" s="399"/>
      <c r="D14" s="422" t="s">
        <v>257</v>
      </c>
      <c r="E14" s="422" t="s">
        <v>258</v>
      </c>
      <c r="F14" s="422" t="s">
        <v>259</v>
      </c>
      <c r="G14" s="422"/>
      <c r="H14" s="422"/>
      <c r="I14" s="422" t="s">
        <v>259</v>
      </c>
      <c r="J14" s="422"/>
      <c r="K14" s="422"/>
      <c r="L14" s="422" t="s">
        <v>259</v>
      </c>
      <c r="M14" s="422"/>
      <c r="N14" s="422" t="s">
        <v>259</v>
      </c>
      <c r="O14" s="422" t="s">
        <v>259</v>
      </c>
      <c r="P14" s="422" t="s">
        <v>259</v>
      </c>
      <c r="Q14" s="422"/>
      <c r="R14" s="422"/>
      <c r="S14" s="0"/>
      <c r="T14" s="0" t="s">
        <v>260</v>
      </c>
      <c r="U14" s="0" t="s">
        <v>261</v>
      </c>
      <c r="V14" s="0" t="s">
        <v>262</v>
      </c>
      <c r="W14" s="0" t="n">
        <f aca="false">SEPTEMBER!J17</f>
        <v>0</v>
      </c>
      <c r="X14" s="0" t="n">
        <f aca="false">SEPTEMBER!K17</f>
        <v>0</v>
      </c>
      <c r="Y14" s="0" t="s">
        <v>262</v>
      </c>
      <c r="Z14" s="0" t="n">
        <f aca="false">SEPTEMBER!M17</f>
        <v>0</v>
      </c>
      <c r="AA14" s="0" t="n">
        <f aca="false">SEPTEMBER!N17</f>
        <v>0</v>
      </c>
      <c r="AB14" s="0" t="s">
        <v>262</v>
      </c>
      <c r="AC14" s="0" t="n">
        <f aca="false">SEPTEMBER!P17</f>
        <v>0</v>
      </c>
      <c r="AD14" s="0" t="s">
        <v>262</v>
      </c>
      <c r="AE14" s="0" t="s">
        <v>262</v>
      </c>
      <c r="AF14" s="0" t="s">
        <v>262</v>
      </c>
      <c r="AG14" s="428" t="s">
        <v>263</v>
      </c>
      <c r="AH14" s="428" t="s">
        <v>264</v>
      </c>
      <c r="AI14" s="428" t="s">
        <v>265</v>
      </c>
      <c r="AJ14" s="428" t="s">
        <v>266</v>
      </c>
      <c r="AK14" s="428" t="s">
        <v>267</v>
      </c>
      <c r="AL14" s="428" t="s">
        <v>268</v>
      </c>
      <c r="AM14" s="428" t="s">
        <v>269</v>
      </c>
      <c r="AN14" s="428" t="s">
        <v>270</v>
      </c>
      <c r="AO14" s="428" t="s">
        <v>271</v>
      </c>
      <c r="AP14" s="428" t="s">
        <v>272</v>
      </c>
      <c r="AQ14" s="428" t="s">
        <v>273</v>
      </c>
      <c r="AR14" s="428" t="s">
        <v>274</v>
      </c>
      <c r="AS14" s="0"/>
      <c r="AU14" s="429" t="s">
        <v>275</v>
      </c>
      <c r="AV14" s="430" t="s">
        <v>40</v>
      </c>
      <c r="AZ14" s="399"/>
      <c r="BA14" s="399" t="s">
        <v>259</v>
      </c>
      <c r="BB14" s="399" t="s">
        <v>262</v>
      </c>
      <c r="BC14" s="399" t="s">
        <v>276</v>
      </c>
      <c r="BD14" s="399"/>
      <c r="BE14" s="399"/>
      <c r="BF14" s="399"/>
      <c r="BG14" s="399"/>
      <c r="BH14" s="399"/>
      <c r="BI14" s="399"/>
      <c r="BJ14" s="399"/>
      <c r="BK14" s="399"/>
      <c r="BL14" s="399"/>
      <c r="BM14" s="399"/>
      <c r="BN14" s="399"/>
      <c r="BO14" s="399"/>
    </row>
    <row r="15" customFormat="false" ht="12.75" hidden="false" customHeight="false" outlineLevel="0" collapsed="false">
      <c r="A15" s="399"/>
      <c r="B15" s="399"/>
      <c r="C15" s="398" t="n">
        <v>1</v>
      </c>
      <c r="D15" s="431" t="n">
        <v>417.501</v>
      </c>
      <c r="E15" s="431" t="n">
        <v>-2.1</v>
      </c>
      <c r="F15" s="431" t="n">
        <v>415.401</v>
      </c>
      <c r="G15" s="431" t="n">
        <v>291.36</v>
      </c>
      <c r="H15" s="431" t="n">
        <v>-135.123</v>
      </c>
      <c r="I15" s="431" t="n">
        <v>156.237</v>
      </c>
      <c r="J15" s="431" t="n">
        <v>69.328</v>
      </c>
      <c r="K15" s="431" t="n">
        <v>-36.24</v>
      </c>
      <c r="L15" s="431" t="n">
        <v>33.088</v>
      </c>
      <c r="M15" s="431" t="n">
        <v>189.325</v>
      </c>
      <c r="N15" s="431" t="n">
        <v>604.726</v>
      </c>
      <c r="O15" s="431" t="n">
        <v>664</v>
      </c>
      <c r="P15" s="431" t="n">
        <v>16.556</v>
      </c>
      <c r="Q15" s="422"/>
      <c r="R15" s="422"/>
      <c r="S15" s="398" t="n">
        <v>1</v>
      </c>
      <c r="T15" s="27" t="n">
        <f aca="false">SEPTEMBER!F18</f>
        <v>417.501</v>
      </c>
      <c r="U15" s="27" t="n">
        <f aca="false">SEPTEMBER!G18</f>
        <v>-2.1</v>
      </c>
      <c r="V15" s="27" t="n">
        <f aca="false">SEPTEMBER!H18</f>
        <v>415.401</v>
      </c>
      <c r="W15" s="27" t="n">
        <f aca="false">SEPTEMBER!J18</f>
        <v>291.36</v>
      </c>
      <c r="X15" s="27" t="n">
        <f aca="false">SEPTEMBER!K18</f>
        <v>-135.123</v>
      </c>
      <c r="Y15" s="27" t="n">
        <f aca="false">SEPTEMBER!L18</f>
        <v>156.237</v>
      </c>
      <c r="Z15" s="27" t="n">
        <f aca="false">SEPTEMBER!M18</f>
        <v>69.328</v>
      </c>
      <c r="AA15" s="27" t="n">
        <f aca="false">SEPTEMBER!N18</f>
        <v>-41.297</v>
      </c>
      <c r="AB15" s="27" t="n">
        <f aca="false">SEPTEMBER!O18</f>
        <v>28.031</v>
      </c>
      <c r="AC15" s="27" t="n">
        <f aca="false">SEPTEMBER!P18</f>
        <v>184.268</v>
      </c>
      <c r="AD15" s="27" t="n">
        <f aca="false">SEPTEMBER!Q18</f>
        <v>599.669</v>
      </c>
      <c r="AE15" s="27" t="n">
        <f aca="false">SEPTEMBER!AA18</f>
        <v>664</v>
      </c>
      <c r="AF15" s="27" t="n">
        <f aca="false">SEPTEMBER!AC18</f>
        <v>21.6130000000001</v>
      </c>
      <c r="AG15" s="27" t="n">
        <f aca="false">V15-F15</f>
        <v>0</v>
      </c>
      <c r="AH15" s="432" t="n">
        <f aca="false">ABS((V15-F15)/V15)</f>
        <v>0</v>
      </c>
      <c r="AI15" s="27" t="n">
        <f aca="false">Y15-I15</f>
        <v>0</v>
      </c>
      <c r="AJ15" s="432" t="n">
        <f aca="false">ABS((Y15-I15)/Y15)</f>
        <v>0</v>
      </c>
      <c r="AK15" s="27" t="n">
        <f aca="false">AB15-L15</f>
        <v>-5.057</v>
      </c>
      <c r="AL15" s="432" t="n">
        <f aca="false">ABS((AB15-L15)/AB15)</f>
        <v>0.180407406086119</v>
      </c>
      <c r="AM15" s="27" t="n">
        <f aca="false">AE15-O15</f>
        <v>0</v>
      </c>
      <c r="AN15" s="432" t="n">
        <f aca="false">ABS((AE15-O15)/AE15)</f>
        <v>0</v>
      </c>
      <c r="AO15" s="27" t="n">
        <f aca="false">AF15-P15</f>
        <v>5.05700000000002</v>
      </c>
      <c r="AP15" s="432" t="n">
        <f aca="false">ABS((AF15-P15)/AF15)</f>
        <v>0.233979549345302</v>
      </c>
      <c r="AQ15" s="27" t="n">
        <f aca="false">AD15-N15</f>
        <v>-5.05700000000002</v>
      </c>
      <c r="AR15" s="432" t="n">
        <f aca="false">ABS((AD15-N15)/AD15)</f>
        <v>0.00843298553035094</v>
      </c>
      <c r="AS15" s="27"/>
      <c r="AT15" s="0" t="n">
        <v>1</v>
      </c>
      <c r="AU15" s="0" t="n">
        <f aca="false">Sheet1!AG4</f>
        <v>67</v>
      </c>
      <c r="AV15" s="399" t="n">
        <f aca="false">Sheet1!AH4</f>
        <v>65</v>
      </c>
      <c r="AW15" s="399"/>
      <c r="AX15" s="399"/>
      <c r="AY15" s="399"/>
      <c r="AZ15" s="399"/>
      <c r="BA15" s="399" t="n">
        <v>-202.458</v>
      </c>
      <c r="BB15" s="399" t="n">
        <v>-185.054</v>
      </c>
      <c r="BC15" s="399" t="n">
        <v>-258</v>
      </c>
      <c r="BD15" s="399"/>
      <c r="BE15" s="399"/>
      <c r="BF15" s="399"/>
      <c r="BG15" s="399"/>
      <c r="BH15" s="399"/>
      <c r="BI15" s="399"/>
      <c r="BJ15" s="399"/>
      <c r="BK15" s="399"/>
      <c r="BL15" s="399"/>
      <c r="BM15" s="399"/>
      <c r="BN15" s="399"/>
      <c r="BO15" s="399"/>
    </row>
    <row r="16" customFormat="false" ht="12.75" hidden="false" customHeight="false" outlineLevel="0" collapsed="false">
      <c r="C16" s="398" t="n">
        <f aca="false">C15+1</f>
        <v>2</v>
      </c>
      <c r="D16" s="431" t="n">
        <v>428.978</v>
      </c>
      <c r="E16" s="431" t="n">
        <v>-7.727</v>
      </c>
      <c r="F16" s="431" t="n">
        <v>421.251</v>
      </c>
      <c r="G16" s="431" t="n">
        <v>281.36</v>
      </c>
      <c r="H16" s="431" t="n">
        <v>-131.897</v>
      </c>
      <c r="I16" s="431" t="n">
        <v>149.463</v>
      </c>
      <c r="J16" s="431" t="n">
        <v>55.634</v>
      </c>
      <c r="K16" s="431" t="n">
        <v>-33.759</v>
      </c>
      <c r="L16" s="431" t="n">
        <v>21.875</v>
      </c>
      <c r="M16" s="431" t="n">
        <v>171.338</v>
      </c>
      <c r="N16" s="431" t="n">
        <v>592.589</v>
      </c>
      <c r="O16" s="431" t="n">
        <v>618.4</v>
      </c>
      <c r="P16" s="431" t="n">
        <v>43.063</v>
      </c>
      <c r="Q16" s="422"/>
      <c r="R16" s="422"/>
      <c r="S16" s="398" t="n">
        <f aca="false">S15+1</f>
        <v>2</v>
      </c>
      <c r="T16" s="27" t="n">
        <f aca="false">SEPTEMBER!F19</f>
        <v>428.978</v>
      </c>
      <c r="U16" s="27" t="n">
        <f aca="false">SEPTEMBER!G19</f>
        <v>-7.727</v>
      </c>
      <c r="V16" s="27" t="n">
        <f aca="false">SEPTEMBER!H19</f>
        <v>421.251</v>
      </c>
      <c r="W16" s="27" t="n">
        <f aca="false">SEPTEMBER!J19</f>
        <v>281.36</v>
      </c>
      <c r="X16" s="27" t="n">
        <f aca="false">SEPTEMBER!K19</f>
        <v>-131.897</v>
      </c>
      <c r="Y16" s="27" t="n">
        <f aca="false">SEPTEMBER!L19</f>
        <v>149.463</v>
      </c>
      <c r="Z16" s="27" t="n">
        <f aca="false">SEPTEMBER!M19</f>
        <v>55.634</v>
      </c>
      <c r="AA16" s="27" t="n">
        <f aca="false">SEPTEMBER!N19</f>
        <v>-44.507</v>
      </c>
      <c r="AB16" s="27" t="n">
        <f aca="false">SEPTEMBER!O19</f>
        <v>11.127</v>
      </c>
      <c r="AC16" s="27" t="n">
        <f aca="false">SEPTEMBER!P19</f>
        <v>160.59</v>
      </c>
      <c r="AD16" s="27" t="n">
        <f aca="false">SEPTEMBER!Q19</f>
        <v>581.841</v>
      </c>
      <c r="AE16" s="27" t="n">
        <f aca="false">SEPTEMBER!AA19</f>
        <v>618.4</v>
      </c>
      <c r="AF16" s="27" t="n">
        <f aca="false">SEPTEMBER!AC19</f>
        <v>53.8109999999999</v>
      </c>
      <c r="AG16" s="27" t="n">
        <f aca="false">V16-F16</f>
        <v>0</v>
      </c>
      <c r="AH16" s="432" t="n">
        <f aca="false">ABS((V16-F16)/V16)</f>
        <v>0</v>
      </c>
      <c r="AI16" s="27" t="n">
        <f aca="false">Y16-I16</f>
        <v>0</v>
      </c>
      <c r="AJ16" s="432" t="n">
        <f aca="false">ABS((Y16-I16)/Y16)</f>
        <v>0</v>
      </c>
      <c r="AK16" s="27" t="n">
        <f aca="false">AB16-L16</f>
        <v>-10.748</v>
      </c>
      <c r="AL16" s="432" t="n">
        <f aca="false">ABS((AB16-L16)/AB16)</f>
        <v>0.965938707648063</v>
      </c>
      <c r="AM16" s="27" t="n">
        <f aca="false">AE16-O16</f>
        <v>0</v>
      </c>
      <c r="AN16" s="432" t="n">
        <f aca="false">ABS((AE16-O16)/AE16)</f>
        <v>0</v>
      </c>
      <c r="AO16" s="27" t="n">
        <f aca="false">AF16-P16</f>
        <v>10.7479999999999</v>
      </c>
      <c r="AP16" s="432" t="n">
        <f aca="false">ABS((AF16-P16)/AF16)</f>
        <v>0.199736113434055</v>
      </c>
      <c r="AQ16" s="27" t="n">
        <f aca="false">AD16-N16</f>
        <v>-10.7479999999999</v>
      </c>
      <c r="AR16" s="432" t="n">
        <f aca="false">ABS((AD16-N16)/AD16)</f>
        <v>0.0184724005355414</v>
      </c>
      <c r="AS16" s="27"/>
      <c r="AT16" s="0" t="n">
        <v>2</v>
      </c>
      <c r="AU16" s="399" t="n">
        <f aca="false">Sheet1!AG5</f>
        <v>66</v>
      </c>
      <c r="AV16" s="399" t="n">
        <f aca="false">Sheet1!AH5</f>
        <v>73</v>
      </c>
      <c r="AX16" s="399"/>
      <c r="AY16" s="399"/>
      <c r="AZ16" s="399"/>
      <c r="BA16" s="399" t="n">
        <v>-117.167</v>
      </c>
      <c r="BB16" s="399" t="n">
        <v>-2.81800000000007</v>
      </c>
      <c r="BC16" s="399"/>
      <c r="BD16" s="399" t="n">
        <v>-146</v>
      </c>
      <c r="BE16" s="399"/>
    </row>
    <row r="17" customFormat="false" ht="12.75" hidden="false" customHeight="false" outlineLevel="0" collapsed="false">
      <c r="C17" s="398" t="n">
        <f aca="false">C16+1</f>
        <v>3</v>
      </c>
      <c r="D17" s="431" t="n">
        <v>451.305</v>
      </c>
      <c r="E17" s="431" t="n">
        <v>-1.211</v>
      </c>
      <c r="F17" s="431" t="n">
        <v>450.094</v>
      </c>
      <c r="G17" s="431" t="n">
        <v>291.36</v>
      </c>
      <c r="H17" s="431" t="n">
        <v>-135.078</v>
      </c>
      <c r="I17" s="431" t="n">
        <v>156.282</v>
      </c>
      <c r="J17" s="431" t="n">
        <v>46.355</v>
      </c>
      <c r="K17" s="431" t="n">
        <v>-23.906</v>
      </c>
      <c r="L17" s="431" t="n">
        <v>22.449</v>
      </c>
      <c r="M17" s="431" t="n">
        <v>178.731</v>
      </c>
      <c r="N17" s="431" t="n">
        <v>628.825</v>
      </c>
      <c r="O17" s="431" t="n">
        <v>600</v>
      </c>
      <c r="P17" s="431" t="n">
        <v>-11.573</v>
      </c>
      <c r="Q17" s="422"/>
      <c r="R17" s="422"/>
      <c r="S17" s="398" t="n">
        <f aca="false">S16+1</f>
        <v>3</v>
      </c>
      <c r="T17" s="27" t="n">
        <f aca="false">SEPTEMBER!F20</f>
        <v>426.245</v>
      </c>
      <c r="U17" s="27" t="n">
        <f aca="false">SEPTEMBER!G20</f>
        <v>-10.853</v>
      </c>
      <c r="V17" s="27" t="n">
        <f aca="false">SEPTEMBER!H20</f>
        <v>415.392</v>
      </c>
      <c r="W17" s="27" t="n">
        <f aca="false">SEPTEMBER!J20</f>
        <v>291.36</v>
      </c>
      <c r="X17" s="27" t="n">
        <f aca="false">SEPTEMBER!K20</f>
        <v>-135.078</v>
      </c>
      <c r="Y17" s="27" t="n">
        <f aca="false">SEPTEMBER!L20</f>
        <v>156.282</v>
      </c>
      <c r="Z17" s="27" t="n">
        <f aca="false">SEPTEMBER!M20</f>
        <v>34.303</v>
      </c>
      <c r="AA17" s="27" t="n">
        <f aca="false">SEPTEMBER!N20</f>
        <v>-32.683</v>
      </c>
      <c r="AB17" s="27" t="n">
        <f aca="false">SEPTEMBER!O20</f>
        <v>1.62</v>
      </c>
      <c r="AC17" s="27" t="n">
        <f aca="false">SEPTEMBER!P20</f>
        <v>157.902</v>
      </c>
      <c r="AD17" s="27" t="n">
        <f aca="false">SEPTEMBER!Q20</f>
        <v>573.294</v>
      </c>
      <c r="AE17" s="27" t="n">
        <f aca="false">SEPTEMBER!AA20</f>
        <v>611.7</v>
      </c>
      <c r="AF17" s="27" t="n">
        <f aca="false">SEPTEMBER!AC20</f>
        <v>55.6580000000001</v>
      </c>
      <c r="AG17" s="27" t="n">
        <f aca="false">V17-F17</f>
        <v>-34.702</v>
      </c>
      <c r="AH17" s="432" t="n">
        <f aca="false">ABS((V17-F17)/V17)</f>
        <v>0.0835403666897774</v>
      </c>
      <c r="AI17" s="27" t="n">
        <f aca="false">Y17-I17</f>
        <v>0</v>
      </c>
      <c r="AJ17" s="432" t="n">
        <f aca="false">ABS((Y17-I17)/Y17)</f>
        <v>0</v>
      </c>
      <c r="AK17" s="27" t="n">
        <f aca="false">AB17-L17</f>
        <v>-20.829</v>
      </c>
      <c r="AL17" s="432" t="n">
        <f aca="false">ABS((AB17-L17)/AB17)</f>
        <v>12.8574074074074</v>
      </c>
      <c r="AM17" s="27" t="n">
        <f aca="false">AE17-O17</f>
        <v>11.7</v>
      </c>
      <c r="AN17" s="432" t="n">
        <f aca="false">ABS((AE17-O17)/AE17)</f>
        <v>0.019127023050515</v>
      </c>
      <c r="AO17" s="27" t="n">
        <f aca="false">AF17-P17</f>
        <v>67.2310000000001</v>
      </c>
      <c r="AP17" s="432" t="n">
        <f aca="false">ABS((AF17-P17)/AF17)</f>
        <v>1.20793057601782</v>
      </c>
      <c r="AQ17" s="27" t="n">
        <f aca="false">AD17-N17</f>
        <v>-55.5310000000001</v>
      </c>
      <c r="AR17" s="432" t="n">
        <f aca="false">ABS((AD17-N17)/AD17)</f>
        <v>0.0968630406039485</v>
      </c>
      <c r="AS17" s="27"/>
      <c r="AT17" s="0" t="n">
        <v>3</v>
      </c>
      <c r="AU17" s="399" t="n">
        <f aca="false">Sheet1!AG6</f>
        <v>66</v>
      </c>
      <c r="AV17" s="399" t="n">
        <f aca="false">Sheet1!AH6</f>
        <v>69</v>
      </c>
      <c r="AW17" s="399"/>
      <c r="AY17" s="399"/>
      <c r="AZ17" s="399"/>
      <c r="BA17" s="399" t="n">
        <v>-205.681</v>
      </c>
      <c r="BB17" s="399" t="n">
        <v>-23.268</v>
      </c>
      <c r="BC17" s="399" t="n">
        <v>-238</v>
      </c>
      <c r="BD17" s="399"/>
      <c r="BE17" s="399"/>
    </row>
    <row r="18" customFormat="false" ht="12.75" hidden="false" customHeight="false" outlineLevel="0" collapsed="false">
      <c r="C18" s="398" t="n">
        <f aca="false">C17+1</f>
        <v>4</v>
      </c>
      <c r="D18" s="431" t="n">
        <v>407.517</v>
      </c>
      <c r="E18" s="431" t="n">
        <v>-24.878</v>
      </c>
      <c r="F18" s="431" t="n">
        <v>382.639</v>
      </c>
      <c r="G18" s="431" t="n">
        <v>269.035</v>
      </c>
      <c r="H18" s="431" t="n">
        <v>-135.285</v>
      </c>
      <c r="I18" s="431" t="n">
        <v>133.75</v>
      </c>
      <c r="J18" s="431" t="n">
        <v>43.864</v>
      </c>
      <c r="K18" s="431" t="n">
        <v>-43.79</v>
      </c>
      <c r="L18" s="431" t="n">
        <v>0.0739999999999981</v>
      </c>
      <c r="M18" s="431" t="n">
        <v>133.824</v>
      </c>
      <c r="N18" s="431" t="n">
        <v>516.463</v>
      </c>
      <c r="O18" s="431" t="n">
        <v>473</v>
      </c>
      <c r="P18" s="431" t="n">
        <v>-86.1809999999999</v>
      </c>
      <c r="Q18" s="422"/>
      <c r="R18" s="422"/>
      <c r="S18" s="398" t="n">
        <f aca="false">S17+1</f>
        <v>4</v>
      </c>
      <c r="T18" s="27" t="n">
        <f aca="false">SEPTEMBER!F21</f>
        <v>359.43</v>
      </c>
      <c r="U18" s="27" t="n">
        <f aca="false">SEPTEMBER!G21</f>
        <v>-12.731</v>
      </c>
      <c r="V18" s="27" t="n">
        <f aca="false">SEPTEMBER!H21</f>
        <v>346.699</v>
      </c>
      <c r="W18" s="27" t="n">
        <f aca="false">SEPTEMBER!J21</f>
        <v>291.792</v>
      </c>
      <c r="X18" s="27" t="n">
        <f aca="false">SEPTEMBER!K21</f>
        <v>-142.65</v>
      </c>
      <c r="Y18" s="27" t="n">
        <f aca="false">SEPTEMBER!L21</f>
        <v>149.142</v>
      </c>
      <c r="Z18" s="27" t="n">
        <f aca="false">SEPTEMBER!M21</f>
        <v>37.392</v>
      </c>
      <c r="AA18" s="27" t="n">
        <f aca="false">SEPTEMBER!N21</f>
        <v>-72.02</v>
      </c>
      <c r="AB18" s="27" t="n">
        <f aca="false">SEPTEMBER!O21</f>
        <v>-34.628</v>
      </c>
      <c r="AC18" s="27" t="n">
        <f aca="false">SEPTEMBER!P21</f>
        <v>114.514</v>
      </c>
      <c r="AD18" s="27" t="n">
        <f aca="false">SEPTEMBER!Q21</f>
        <v>461.213</v>
      </c>
      <c r="AE18" s="27" t="n">
        <f aca="false">SEPTEMBER!AA21</f>
        <v>489.4</v>
      </c>
      <c r="AF18" s="27" t="n">
        <f aca="false">SEPTEMBER!AC21</f>
        <v>-14.531</v>
      </c>
      <c r="AG18" s="27" t="n">
        <f aca="false">V18-F18</f>
        <v>-35.94</v>
      </c>
      <c r="AH18" s="432" t="n">
        <f aca="false">ABS((V18-F18)/V18)</f>
        <v>0.103663408316724</v>
      </c>
      <c r="AI18" s="27" t="n">
        <f aca="false">Y18-I18</f>
        <v>15.392</v>
      </c>
      <c r="AJ18" s="432" t="n">
        <f aca="false">ABS((Y18-I18)/Y18)</f>
        <v>0.103203658258572</v>
      </c>
      <c r="AK18" s="27" t="n">
        <f aca="false">AB18-L18</f>
        <v>-34.702</v>
      </c>
      <c r="AL18" s="432" t="n">
        <f aca="false">ABS((AB18-L18)/AB18)</f>
        <v>1.00213699896038</v>
      </c>
      <c r="AM18" s="27" t="n">
        <f aca="false">AE18-O18</f>
        <v>16.4</v>
      </c>
      <c r="AN18" s="432" t="n">
        <f aca="false">ABS((AE18-O18)/AE18)</f>
        <v>0.0335104209235799</v>
      </c>
      <c r="AO18" s="27" t="n">
        <f aca="false">AF18-P18</f>
        <v>71.6499999999999</v>
      </c>
      <c r="AP18" s="432" t="n">
        <f aca="false">ABS((AF18-P18)/AF18)</f>
        <v>4.93083751978528</v>
      </c>
      <c r="AQ18" s="27" t="n">
        <f aca="false">AD18-N18</f>
        <v>-55.25</v>
      </c>
      <c r="AR18" s="432" t="n">
        <f aca="false">ABS((AD18-N18)/AD18)</f>
        <v>0.119792807227897</v>
      </c>
      <c r="AS18" s="27"/>
      <c r="AT18" s="0" t="n">
        <v>4</v>
      </c>
      <c r="AU18" s="433" t="n">
        <f aca="false">Sheet1!AG7</f>
        <v>66</v>
      </c>
      <c r="AV18" s="433" t="n">
        <f aca="false">Sheet1!AH7</f>
        <v>69</v>
      </c>
      <c r="AW18" s="399"/>
      <c r="AX18" s="399"/>
      <c r="AZ18" s="399"/>
      <c r="BA18" s="399" t="n">
        <v>-62.947</v>
      </c>
      <c r="BB18" s="399" t="n">
        <v>-28.512</v>
      </c>
      <c r="BC18" s="399"/>
      <c r="BD18" s="399" t="n">
        <v>-146</v>
      </c>
      <c r="BE18" s="399"/>
    </row>
    <row r="19" customFormat="false" ht="12.75" hidden="false" customHeight="false" outlineLevel="0" collapsed="false">
      <c r="C19" s="398" t="n">
        <f aca="false">C18+1</f>
        <v>5</v>
      </c>
      <c r="D19" s="431" t="n">
        <v>403.674</v>
      </c>
      <c r="E19" s="431" t="n">
        <v>-0.793</v>
      </c>
      <c r="F19" s="431" t="n">
        <v>402.881</v>
      </c>
      <c r="G19" s="431" t="n">
        <v>264.9</v>
      </c>
      <c r="H19" s="431" t="n">
        <v>-146.242</v>
      </c>
      <c r="I19" s="431" t="n">
        <v>118.658</v>
      </c>
      <c r="J19" s="431" t="n">
        <v>123.833</v>
      </c>
      <c r="K19" s="431" t="n">
        <v>-100.274</v>
      </c>
      <c r="L19" s="431" t="n">
        <v>23.559</v>
      </c>
      <c r="M19" s="431" t="n">
        <v>142.217</v>
      </c>
      <c r="N19" s="431" t="n">
        <v>545.098</v>
      </c>
      <c r="O19" s="431" t="n">
        <v>573</v>
      </c>
      <c r="P19" s="431" t="n">
        <v>-73.1089999999999</v>
      </c>
      <c r="Q19" s="422"/>
      <c r="R19" s="422"/>
      <c r="S19" s="398" t="n">
        <f aca="false">S18+1</f>
        <v>5</v>
      </c>
      <c r="T19" s="27" t="n">
        <f aca="false">SEPTEMBER!F22</f>
        <v>360.973</v>
      </c>
      <c r="U19" s="27" t="n">
        <f aca="false">SEPTEMBER!G22</f>
        <v>-0.17</v>
      </c>
      <c r="V19" s="27" t="n">
        <f aca="false">SEPTEMBER!H22</f>
        <v>360.803</v>
      </c>
      <c r="W19" s="27" t="n">
        <f aca="false">SEPTEMBER!J22</f>
        <v>272.125</v>
      </c>
      <c r="X19" s="27" t="n">
        <f aca="false">SEPTEMBER!K22</f>
        <v>-179.995</v>
      </c>
      <c r="Y19" s="27" t="n">
        <f aca="false">SEPTEMBER!L22</f>
        <v>92.13</v>
      </c>
      <c r="Z19" s="27" t="n">
        <f aca="false">SEPTEMBER!M22</f>
        <v>90.651</v>
      </c>
      <c r="AA19" s="27" t="n">
        <f aca="false">SEPTEMBER!N22</f>
        <v>-82.224</v>
      </c>
      <c r="AB19" s="27" t="n">
        <f aca="false">SEPTEMBER!O22</f>
        <v>8.42699999999999</v>
      </c>
      <c r="AC19" s="27" t="n">
        <f aca="false">SEPTEMBER!P22</f>
        <v>100.557</v>
      </c>
      <c r="AD19" s="27" t="n">
        <f aca="false">SEPTEMBER!Q22</f>
        <v>461.36</v>
      </c>
      <c r="AE19" s="27" t="n">
        <f aca="false">SEPTEMBER!AA22</f>
        <v>539.4</v>
      </c>
      <c r="AF19" s="27" t="n">
        <f aca="false">SEPTEMBER!AC22</f>
        <v>-22.971</v>
      </c>
      <c r="AG19" s="27" t="n">
        <f aca="false">V19-F19</f>
        <v>-42.078</v>
      </c>
      <c r="AH19" s="432" t="n">
        <f aca="false">ABS((V19-F19)/V19)</f>
        <v>0.116623198809322</v>
      </c>
      <c r="AI19" s="27" t="n">
        <f aca="false">Y19-I19</f>
        <v>-26.528</v>
      </c>
      <c r="AJ19" s="432" t="n">
        <f aca="false">ABS((Y19-I19)/Y19)</f>
        <v>0.287940953001194</v>
      </c>
      <c r="AK19" s="27" t="n">
        <f aca="false">AB19-L19</f>
        <v>-15.132</v>
      </c>
      <c r="AL19" s="432" t="n">
        <f aca="false">ABS((AB19-L19)/AB19)</f>
        <v>1.79565681737273</v>
      </c>
      <c r="AM19" s="27" t="n">
        <f aca="false">AE19-O19</f>
        <v>-33.6</v>
      </c>
      <c r="AN19" s="432" t="n">
        <f aca="false">ABS((AE19-O19)/AE19)</f>
        <v>0.0622914349276975</v>
      </c>
      <c r="AO19" s="27" t="n">
        <f aca="false">AF19-P19</f>
        <v>50.1379999999999</v>
      </c>
      <c r="AP19" s="432" t="n">
        <f aca="false">ABS((AF19-P19)/AF19)</f>
        <v>2.18266509947325</v>
      </c>
      <c r="AQ19" s="27" t="n">
        <f aca="false">AD19-N19</f>
        <v>-83.7379999999999</v>
      </c>
      <c r="AR19" s="432" t="n">
        <f aca="false">ABS((AD19-N19)/AD19)</f>
        <v>0.181502514305531</v>
      </c>
      <c r="AS19" s="27"/>
      <c r="AT19" s="0" t="n">
        <v>5</v>
      </c>
      <c r="AU19" s="433" t="n">
        <f aca="false">Sheet1!AG8</f>
        <v>66</v>
      </c>
      <c r="AV19" s="399" t="n">
        <f aca="false">Sheet1!AH8</f>
        <v>73</v>
      </c>
      <c r="AW19" s="399"/>
      <c r="AX19" s="399"/>
      <c r="AY19" s="399"/>
      <c r="AZ19" s="399"/>
      <c r="BA19" s="399" t="n">
        <v>-137.218</v>
      </c>
      <c r="BB19" s="399" t="n">
        <v>-0.269999999999982</v>
      </c>
      <c r="BC19" s="399" t="n">
        <v>-238</v>
      </c>
      <c r="BD19" s="399" t="n">
        <v>-205</v>
      </c>
      <c r="BE19" s="399"/>
    </row>
    <row r="20" customFormat="false" ht="12.75" hidden="false" customHeight="false" outlineLevel="0" collapsed="false">
      <c r="C20" s="398" t="n">
        <f aca="false">C19+1</f>
        <v>6</v>
      </c>
      <c r="D20" s="431" t="n">
        <v>432.814</v>
      </c>
      <c r="E20" s="431" t="n">
        <v>-6.923</v>
      </c>
      <c r="F20" s="431" t="n">
        <v>425.891</v>
      </c>
      <c r="G20" s="431" t="n">
        <v>239.706</v>
      </c>
      <c r="H20" s="431" t="n">
        <v>-145.847</v>
      </c>
      <c r="I20" s="431" t="n">
        <v>93.859</v>
      </c>
      <c r="J20" s="431" t="n">
        <v>44.74</v>
      </c>
      <c r="K20" s="431" t="n">
        <v>-96.104</v>
      </c>
      <c r="L20" s="431" t="n">
        <v>-51.364</v>
      </c>
      <c r="M20" s="431" t="n">
        <v>42.495</v>
      </c>
      <c r="N20" s="431" t="n">
        <v>468.386</v>
      </c>
      <c r="O20" s="431" t="n">
        <v>418</v>
      </c>
      <c r="P20" s="431" t="n">
        <v>-91.397</v>
      </c>
      <c r="Q20" s="422"/>
      <c r="R20" s="422"/>
      <c r="S20" s="398" t="n">
        <f aca="false">S19+1</f>
        <v>6</v>
      </c>
      <c r="T20" s="27" t="n">
        <f aca="false">SEPTEMBER!F23</f>
        <v>354.334</v>
      </c>
      <c r="U20" s="27" t="n">
        <f aca="false">SEPTEMBER!G23</f>
        <v>-7.261</v>
      </c>
      <c r="V20" s="27" t="n">
        <f aca="false">SEPTEMBER!H23</f>
        <v>347.073</v>
      </c>
      <c r="W20" s="27" t="n">
        <f aca="false">SEPTEMBER!J23</f>
        <v>268.929</v>
      </c>
      <c r="X20" s="27" t="n">
        <f aca="false">SEPTEMBER!K23</f>
        <v>-187.432</v>
      </c>
      <c r="Y20" s="27" t="n">
        <f aca="false">SEPTEMBER!L23</f>
        <v>81.497</v>
      </c>
      <c r="Z20" s="27" t="n">
        <f aca="false">SEPTEMBER!M23</f>
        <v>26.834</v>
      </c>
      <c r="AA20" s="27" t="n">
        <f aca="false">SEPTEMBER!N23</f>
        <v>-94.339</v>
      </c>
      <c r="AB20" s="27" t="n">
        <f aca="false">SEPTEMBER!O23</f>
        <v>-67.505</v>
      </c>
      <c r="AC20" s="27" t="n">
        <f aca="false">SEPTEMBER!P23</f>
        <v>13.992</v>
      </c>
      <c r="AD20" s="27" t="n">
        <f aca="false">SEPTEMBER!Q23</f>
        <v>361.065</v>
      </c>
      <c r="AE20" s="27" t="n">
        <f aca="false">SEPTEMBER!AA23</f>
        <v>473.3</v>
      </c>
      <c r="AF20" s="27" t="n">
        <f aca="false">SEPTEMBER!AC23</f>
        <v>71.2240000000001</v>
      </c>
      <c r="AG20" s="27" t="n">
        <f aca="false">V20-F20</f>
        <v>-78.818</v>
      </c>
      <c r="AH20" s="432" t="n">
        <f aca="false">ABS((V20-F20)/V20)</f>
        <v>0.227093435674916</v>
      </c>
      <c r="AI20" s="27" t="n">
        <f aca="false">Y20-I20</f>
        <v>-12.362</v>
      </c>
      <c r="AJ20" s="432" t="n">
        <f aca="false">ABS((Y20-I20)/Y20)</f>
        <v>0.151686565149637</v>
      </c>
      <c r="AK20" s="27" t="n">
        <f aca="false">AB20-L20</f>
        <v>-16.141</v>
      </c>
      <c r="AL20" s="432" t="n">
        <f aca="false">ABS((AB20-L20)/AB20)</f>
        <v>0.239108214206355</v>
      </c>
      <c r="AM20" s="27" t="n">
        <f aca="false">AE20-O20</f>
        <v>55.3</v>
      </c>
      <c r="AN20" s="432" t="n">
        <f aca="false">ABS((AE20-O20)/AE20)</f>
        <v>0.116839214029157</v>
      </c>
      <c r="AO20" s="27" t="n">
        <f aca="false">AF20-P20</f>
        <v>162.621</v>
      </c>
      <c r="AP20" s="432" t="n">
        <f aca="false">ABS((AF20-P20)/AF20)</f>
        <v>2.28323317982702</v>
      </c>
      <c r="AQ20" s="27" t="n">
        <f aca="false">AD20-N20</f>
        <v>-107.321</v>
      </c>
      <c r="AR20" s="432" t="n">
        <f aca="false">ABS((AD20-N20)/AD20)</f>
        <v>0.297234569952779</v>
      </c>
      <c r="AS20" s="27"/>
      <c r="AT20" s="0" t="n">
        <v>6</v>
      </c>
      <c r="AU20" s="433" t="n">
        <f aca="false">Sheet1!AG9</f>
        <v>65</v>
      </c>
      <c r="AV20" s="399" t="n">
        <f aca="false">Sheet1!AH9</f>
        <v>73</v>
      </c>
      <c r="AW20" s="399"/>
      <c r="AX20" s="399"/>
      <c r="AY20" s="399"/>
      <c r="AZ20" s="399"/>
      <c r="BA20" s="399" t="n">
        <v>-369.035</v>
      </c>
      <c r="BB20" s="399" t="n">
        <v>-218.96</v>
      </c>
      <c r="BC20" s="399" t="n">
        <v>-300</v>
      </c>
      <c r="BD20" s="399" t="n">
        <v>-335</v>
      </c>
      <c r="BE20" s="399"/>
    </row>
    <row r="21" customFormat="false" ht="12.75" hidden="false" customHeight="false" outlineLevel="0" collapsed="false">
      <c r="C21" s="398" t="n">
        <f aca="false">C20+1</f>
        <v>7</v>
      </c>
      <c r="D21" s="431" t="n">
        <v>373.563</v>
      </c>
      <c r="E21" s="431" t="n">
        <v>-3.89</v>
      </c>
      <c r="F21" s="431" t="n">
        <v>369.673</v>
      </c>
      <c r="G21" s="431" t="n">
        <v>245.403</v>
      </c>
      <c r="H21" s="431" t="n">
        <v>-154.336</v>
      </c>
      <c r="I21" s="431" t="n">
        <v>91.067</v>
      </c>
      <c r="J21" s="431" t="n">
        <v>47.676</v>
      </c>
      <c r="K21" s="431" t="n">
        <v>-68.489</v>
      </c>
      <c r="L21" s="431" t="n">
        <v>-20.813</v>
      </c>
      <c r="M21" s="431" t="n">
        <v>70.254</v>
      </c>
      <c r="N21" s="431" t="n">
        <v>439.927</v>
      </c>
      <c r="O21" s="431" t="n">
        <v>450</v>
      </c>
      <c r="P21" s="431" t="n">
        <v>-30.938</v>
      </c>
      <c r="Q21" s="422"/>
      <c r="R21" s="422"/>
      <c r="S21" s="398" t="n">
        <f aca="false">S20+1</f>
        <v>7</v>
      </c>
      <c r="T21" s="27" t="n">
        <f aca="false">SEPTEMBER!F24</f>
        <v>347.336</v>
      </c>
      <c r="U21" s="27" t="n">
        <f aca="false">SEPTEMBER!G24</f>
        <v>-2.734</v>
      </c>
      <c r="V21" s="27" t="n">
        <f aca="false">SEPTEMBER!H24</f>
        <v>344.602</v>
      </c>
      <c r="W21" s="27" t="n">
        <f aca="false">SEPTEMBER!J24</f>
        <v>255.621</v>
      </c>
      <c r="X21" s="27" t="n">
        <f aca="false">SEPTEMBER!K24</f>
        <v>-168.851</v>
      </c>
      <c r="Y21" s="27" t="n">
        <f aca="false">SEPTEMBER!L24</f>
        <v>86.77</v>
      </c>
      <c r="Z21" s="27" t="n">
        <f aca="false">SEPTEMBER!M24</f>
        <v>15.766</v>
      </c>
      <c r="AA21" s="27" t="n">
        <f aca="false">SEPTEMBER!N24</f>
        <v>-22.522</v>
      </c>
      <c r="AB21" s="27" t="n">
        <f aca="false">SEPTEMBER!O24</f>
        <v>-6.756</v>
      </c>
      <c r="AC21" s="27" t="n">
        <f aca="false">SEPTEMBER!P24</f>
        <v>80.014</v>
      </c>
      <c r="AD21" s="27" t="n">
        <f aca="false">SEPTEMBER!Q24</f>
        <v>424.616</v>
      </c>
      <c r="AE21" s="27" t="n">
        <f aca="false">SEPTEMBER!AA24</f>
        <v>448</v>
      </c>
      <c r="AF21" s="27" t="n">
        <f aca="false">SEPTEMBER!AC24</f>
        <v>-17.6270000000001</v>
      </c>
      <c r="AG21" s="27" t="n">
        <f aca="false">V21-F21</f>
        <v>-25.071</v>
      </c>
      <c r="AH21" s="432" t="n">
        <f aca="false">ABS((V21-F21)/V21)</f>
        <v>0.0727534953366491</v>
      </c>
      <c r="AI21" s="27" t="n">
        <f aca="false">Y21-I21</f>
        <v>-4.29699999999997</v>
      </c>
      <c r="AJ21" s="432" t="n">
        <f aca="false">ABS((Y21-I21)/Y21)</f>
        <v>0.0495217240981903</v>
      </c>
      <c r="AK21" s="27" t="n">
        <f aca="false">AB21-L21</f>
        <v>14.057</v>
      </c>
      <c r="AL21" s="432" t="n">
        <f aca="false">ABS((AB21-L21)/AB21)</f>
        <v>2.08066903493191</v>
      </c>
      <c r="AM21" s="27" t="n">
        <f aca="false">AE21-O21</f>
        <v>-2</v>
      </c>
      <c r="AN21" s="432" t="n">
        <f aca="false">ABS((AE21-O21)/AE21)</f>
        <v>0.00446428571428571</v>
      </c>
      <c r="AO21" s="27" t="n">
        <f aca="false">AF21-P21</f>
        <v>13.3109999999999</v>
      </c>
      <c r="AP21" s="432" t="n">
        <f aca="false">ABS((AF21-P21)/AF21)</f>
        <v>0.755148351960054</v>
      </c>
      <c r="AQ21" s="27" t="n">
        <f aca="false">AD21-N21</f>
        <v>-15.3109999999999</v>
      </c>
      <c r="AR21" s="432" t="n">
        <f aca="false">ABS((AD21-N21)/AD21)</f>
        <v>0.0360584622341125</v>
      </c>
      <c r="AS21" s="27"/>
      <c r="AT21" s="0" t="n">
        <v>7</v>
      </c>
      <c r="AU21" s="433" t="n">
        <f aca="false">Sheet1!AG10</f>
        <v>65</v>
      </c>
      <c r="AV21" s="399" t="n">
        <f aca="false">Sheet1!AH10</f>
        <v>67</v>
      </c>
      <c r="AW21" s="399"/>
      <c r="AX21" s="399"/>
      <c r="AY21" s="399"/>
      <c r="AZ21" s="399"/>
      <c r="BA21" s="399" t="n">
        <v>-397.51</v>
      </c>
      <c r="BB21" s="399" t="n">
        <v>-87.534</v>
      </c>
      <c r="BC21" s="399" t="n">
        <v>-350</v>
      </c>
      <c r="BD21" s="399" t="n">
        <v>-245</v>
      </c>
      <c r="BE21" s="399"/>
    </row>
    <row r="22" customFormat="false" ht="12.75" hidden="false" customHeight="false" outlineLevel="0" collapsed="false">
      <c r="C22" s="398" t="n">
        <f aca="false">C21+1</f>
        <v>8</v>
      </c>
      <c r="D22" s="431" t="n">
        <v>402.495</v>
      </c>
      <c r="E22" s="431" t="n">
        <v>-2.738</v>
      </c>
      <c r="F22" s="431" t="n">
        <v>399.757</v>
      </c>
      <c r="G22" s="431" t="n">
        <v>376.939</v>
      </c>
      <c r="H22" s="431" t="n">
        <v>-147.435</v>
      </c>
      <c r="I22" s="431" t="n">
        <v>229.504</v>
      </c>
      <c r="J22" s="431" t="n">
        <v>27.524</v>
      </c>
      <c r="K22" s="431" t="n">
        <v>-37.791</v>
      </c>
      <c r="L22" s="431" t="n">
        <v>-10.267</v>
      </c>
      <c r="M22" s="431" t="n">
        <v>219.237</v>
      </c>
      <c r="N22" s="431" t="n">
        <v>618.994</v>
      </c>
      <c r="O22" s="431" t="n">
        <v>652.1</v>
      </c>
      <c r="P22" s="431" t="n">
        <v>-7.90499999999997</v>
      </c>
      <c r="Q22" s="422"/>
      <c r="R22" s="422"/>
      <c r="S22" s="398" t="n">
        <f aca="false">S21+1</f>
        <v>8</v>
      </c>
      <c r="T22" s="27" t="n">
        <f aca="false">SEPTEMBER!F25</f>
        <v>402.495</v>
      </c>
      <c r="U22" s="27" t="n">
        <f aca="false">SEPTEMBER!G25</f>
        <v>-2.738</v>
      </c>
      <c r="V22" s="27" t="n">
        <f aca="false">SEPTEMBER!H25</f>
        <v>399.757</v>
      </c>
      <c r="W22" s="27" t="n">
        <f aca="false">SEPTEMBER!J25</f>
        <v>376.939</v>
      </c>
      <c r="X22" s="27" t="n">
        <f aca="false">SEPTEMBER!K25</f>
        <v>-147.435</v>
      </c>
      <c r="Y22" s="27" t="n">
        <f aca="false">SEPTEMBER!L25</f>
        <v>229.504</v>
      </c>
      <c r="Z22" s="27" t="n">
        <f aca="false">SEPTEMBER!M25</f>
        <v>27.524</v>
      </c>
      <c r="AA22" s="27" t="n">
        <f aca="false">SEPTEMBER!N25</f>
        <v>-37.791</v>
      </c>
      <c r="AB22" s="27" t="n">
        <f aca="false">SEPTEMBER!O25</f>
        <v>-10.267</v>
      </c>
      <c r="AC22" s="27" t="n">
        <f aca="false">SEPTEMBER!P25</f>
        <v>219.237</v>
      </c>
      <c r="AD22" s="27" t="n">
        <f aca="false">SEPTEMBER!Q25</f>
        <v>618.994</v>
      </c>
      <c r="AE22" s="27" t="n">
        <f aca="false">SEPTEMBER!AA25</f>
        <v>652.1</v>
      </c>
      <c r="AF22" s="27" t="n">
        <f aca="false">SEPTEMBER!AC25</f>
        <v>-7.90499999999997</v>
      </c>
      <c r="AG22" s="27" t="n">
        <f aca="false">V22-F22</f>
        <v>0</v>
      </c>
      <c r="AH22" s="432" t="n">
        <f aca="false">ABS((V22-F22)/V22)</f>
        <v>0</v>
      </c>
      <c r="AI22" s="27" t="n">
        <f aca="false">Y22-I22</f>
        <v>0</v>
      </c>
      <c r="AJ22" s="432" t="n">
        <f aca="false">ABS((Y22-I22)/Y22)</f>
        <v>0</v>
      </c>
      <c r="AK22" s="27" t="n">
        <f aca="false">AB22-L22</f>
        <v>0</v>
      </c>
      <c r="AL22" s="432" t="n">
        <f aca="false">ABS((AB22-L22)/AB22)</f>
        <v>0</v>
      </c>
      <c r="AM22" s="27" t="n">
        <f aca="false">AE22-O22</f>
        <v>0</v>
      </c>
      <c r="AN22" s="432" t="n">
        <f aca="false">ABS((AE22-O22)/AE22)</f>
        <v>0</v>
      </c>
      <c r="AO22" s="27" t="n">
        <f aca="false">AF22-P22</f>
        <v>0</v>
      </c>
      <c r="AP22" s="432" t="n">
        <f aca="false">ABS((AF22-P22)/AF22)</f>
        <v>0</v>
      </c>
      <c r="AQ22" s="27" t="n">
        <f aca="false">AD22-N22</f>
        <v>0</v>
      </c>
      <c r="AR22" s="432" t="n">
        <f aca="false">ABS((AD22-N22)/AD22)</f>
        <v>0</v>
      </c>
      <c r="AS22" s="27"/>
      <c r="AT22" s="0" t="n">
        <v>8</v>
      </c>
      <c r="AU22" s="433" t="n">
        <f aca="false">Sheet1!AG11</f>
        <v>65</v>
      </c>
      <c r="AV22" s="399" t="n">
        <f aca="false">Sheet1!AH11</f>
        <v>60</v>
      </c>
      <c r="AW22" s="399"/>
      <c r="AX22" s="399"/>
      <c r="AY22" s="399"/>
      <c r="AZ22" s="399"/>
      <c r="BA22" s="399" t="n">
        <v>-3.83500000000004</v>
      </c>
      <c r="BB22" s="399" t="n">
        <v>74.426</v>
      </c>
      <c r="BC22" s="399" t="n">
        <v>-190</v>
      </c>
      <c r="BD22" s="399" t="n">
        <v>-200</v>
      </c>
      <c r="BE22" s="399"/>
    </row>
    <row r="23" customFormat="false" ht="12.75" hidden="false" customHeight="false" outlineLevel="0" collapsed="false">
      <c r="C23" s="398" t="n">
        <f aca="false">C22+1</f>
        <v>9</v>
      </c>
      <c r="D23" s="431" t="n">
        <v>424.029</v>
      </c>
      <c r="E23" s="431" t="n">
        <v>-0.3</v>
      </c>
      <c r="F23" s="431" t="n">
        <v>423.729</v>
      </c>
      <c r="G23" s="431" t="n">
        <v>380.412</v>
      </c>
      <c r="H23" s="431" t="n">
        <v>-144.201</v>
      </c>
      <c r="I23" s="431" t="n">
        <v>236.211</v>
      </c>
      <c r="J23" s="431" t="n">
        <v>19.836</v>
      </c>
      <c r="K23" s="431" t="n">
        <v>-34.709</v>
      </c>
      <c r="L23" s="431" t="n">
        <v>-14.873</v>
      </c>
      <c r="M23" s="431" t="n">
        <v>221.338</v>
      </c>
      <c r="N23" s="431" t="n">
        <v>645.067</v>
      </c>
      <c r="O23" s="431" t="n">
        <v>681</v>
      </c>
      <c r="P23" s="431" t="n">
        <v>-5.07799999999997</v>
      </c>
      <c r="Q23" s="422"/>
      <c r="R23" s="422"/>
      <c r="S23" s="398" t="n">
        <f aca="false">S22+1</f>
        <v>9</v>
      </c>
      <c r="T23" s="27" t="n">
        <f aca="false">SEPTEMBER!F26</f>
        <v>399.144</v>
      </c>
      <c r="U23" s="27" t="n">
        <f aca="false">SEPTEMBER!G26</f>
        <v>-5.504</v>
      </c>
      <c r="V23" s="27" t="n">
        <f aca="false">SEPTEMBER!H26</f>
        <v>393.64</v>
      </c>
      <c r="W23" s="27" t="n">
        <f aca="false">SEPTEMBER!J26</f>
        <v>380.412</v>
      </c>
      <c r="X23" s="27" t="n">
        <f aca="false">SEPTEMBER!K26</f>
        <v>-144.201</v>
      </c>
      <c r="Y23" s="27" t="n">
        <f aca="false">SEPTEMBER!L26</f>
        <v>236.211</v>
      </c>
      <c r="Z23" s="27" t="n">
        <f aca="false">SEPTEMBER!M26</f>
        <v>18.522</v>
      </c>
      <c r="AA23" s="27" t="n">
        <f aca="false">SEPTEMBER!N26</f>
        <v>-33.394</v>
      </c>
      <c r="AB23" s="27" t="n">
        <f aca="false">SEPTEMBER!O26</f>
        <v>-14.872</v>
      </c>
      <c r="AC23" s="27" t="n">
        <f aca="false">SEPTEMBER!P26</f>
        <v>221.339</v>
      </c>
      <c r="AD23" s="27" t="n">
        <f aca="false">SEPTEMBER!Q26</f>
        <v>614.979</v>
      </c>
      <c r="AE23" s="27" t="n">
        <f aca="false">SEPTEMBER!AA26</f>
        <v>682.9</v>
      </c>
      <c r="AF23" s="27" t="n">
        <f aca="false">SEPTEMBER!AC26</f>
        <v>26.91</v>
      </c>
      <c r="AG23" s="27" t="n">
        <f aca="false">V23-F23</f>
        <v>-30.089</v>
      </c>
      <c r="AH23" s="432" t="n">
        <f aca="false">ABS((V23-F23)/V23)</f>
        <v>0.0764378620058937</v>
      </c>
      <c r="AI23" s="27" t="n">
        <f aca="false">Y23-I23</f>
        <v>0</v>
      </c>
      <c r="AJ23" s="432" t="n">
        <f aca="false">ABS((Y23-I23)/Y23)</f>
        <v>0</v>
      </c>
      <c r="AK23" s="27" t="n">
        <f aca="false">AB23-L23</f>
        <v>0.00100000000000477</v>
      </c>
      <c r="AL23" s="432" t="n">
        <f aca="false">ABS((AB23-L23)/AB23)</f>
        <v>6.72404518561575E-005</v>
      </c>
      <c r="AM23" s="27" t="n">
        <f aca="false">AE23-O23</f>
        <v>1.89999999999998</v>
      </c>
      <c r="AN23" s="432" t="n">
        <f aca="false">ABS((AE23-O23)/AE23)</f>
        <v>0.00278225215990625</v>
      </c>
      <c r="AO23" s="27" t="n">
        <f aca="false">AF23-P23</f>
        <v>31.9879999999999</v>
      </c>
      <c r="AP23" s="432" t="n">
        <f aca="false">ABS((AF23-P23)/AF23)</f>
        <v>1.18870308435526</v>
      </c>
      <c r="AQ23" s="27" t="n">
        <f aca="false">AD23-N23</f>
        <v>-30.088</v>
      </c>
      <c r="AR23" s="432" t="n">
        <f aca="false">ABS((AD23-N23)/AD23)</f>
        <v>0.0489252478539917</v>
      </c>
      <c r="AS23" s="27"/>
      <c r="AT23" s="0" t="n">
        <v>9</v>
      </c>
      <c r="AU23" s="433" t="n">
        <f aca="false">Sheet1!AG12</f>
        <v>64</v>
      </c>
      <c r="AV23" s="399" t="n">
        <f aca="false">Sheet1!AH12</f>
        <v>58</v>
      </c>
      <c r="AW23" s="399"/>
      <c r="AX23" s="399"/>
      <c r="AY23" s="399"/>
      <c r="AZ23" s="399"/>
      <c r="BA23" s="399" t="n">
        <v>-163.139</v>
      </c>
      <c r="BB23" s="399" t="n">
        <v>-137.196</v>
      </c>
      <c r="BC23" s="399" t="n">
        <v>-100</v>
      </c>
      <c r="BD23" s="399" t="n">
        <v>-125</v>
      </c>
      <c r="BE23" s="399"/>
    </row>
    <row r="24" customFormat="false" ht="12.75" hidden="false" customHeight="false" outlineLevel="0" collapsed="false">
      <c r="C24" s="398" t="n">
        <f aca="false">C23+1</f>
        <v>10</v>
      </c>
      <c r="D24" s="431" t="n">
        <v>393.54</v>
      </c>
      <c r="E24" s="431" t="n">
        <v>-6.543</v>
      </c>
      <c r="F24" s="431" t="n">
        <v>386.997</v>
      </c>
      <c r="G24" s="431" t="n">
        <v>380.621</v>
      </c>
      <c r="H24" s="431" t="n">
        <v>-146.51</v>
      </c>
      <c r="I24" s="431" t="n">
        <v>234.111</v>
      </c>
      <c r="J24" s="431" t="n">
        <v>71.799</v>
      </c>
      <c r="K24" s="431" t="n">
        <v>-38.908</v>
      </c>
      <c r="L24" s="431" t="n">
        <v>32.891</v>
      </c>
      <c r="M24" s="431" t="n">
        <v>267.002</v>
      </c>
      <c r="N24" s="431" t="n">
        <v>653.999</v>
      </c>
      <c r="O24" s="431" t="n">
        <v>552</v>
      </c>
      <c r="P24" s="431" t="n">
        <v>-143.01</v>
      </c>
      <c r="Q24" s="422"/>
      <c r="R24" s="422"/>
      <c r="S24" s="398" t="n">
        <f aca="false">S23+1</f>
        <v>10</v>
      </c>
      <c r="T24" s="27" t="n">
        <f aca="false">SEPTEMBER!F27</f>
        <v>327.279</v>
      </c>
      <c r="U24" s="27" t="n">
        <f aca="false">SEPTEMBER!G27</f>
        <v>-1.554</v>
      </c>
      <c r="V24" s="27" t="n">
        <f aca="false">SEPTEMBER!H27</f>
        <v>325.725</v>
      </c>
      <c r="W24" s="27" t="n">
        <f aca="false">SEPTEMBER!J27</f>
        <v>380.477</v>
      </c>
      <c r="X24" s="27" t="n">
        <f aca="false">SEPTEMBER!K27</f>
        <v>-145.785</v>
      </c>
      <c r="Y24" s="27" t="n">
        <f aca="false">SEPTEMBER!L27</f>
        <v>234.692</v>
      </c>
      <c r="Z24" s="27" t="n">
        <f aca="false">SEPTEMBER!M27</f>
        <v>24.603</v>
      </c>
      <c r="AA24" s="27" t="n">
        <f aca="false">SEPTEMBER!N27</f>
        <v>-41.151</v>
      </c>
      <c r="AB24" s="27" t="n">
        <f aca="false">SEPTEMBER!O27</f>
        <v>-16.548</v>
      </c>
      <c r="AC24" s="27" t="n">
        <f aca="false">SEPTEMBER!P27</f>
        <v>218.144</v>
      </c>
      <c r="AD24" s="27" t="n">
        <f aca="false">SEPTEMBER!Q27</f>
        <v>543.869</v>
      </c>
      <c r="AE24" s="27" t="n">
        <f aca="false">SEPTEMBER!AA27</f>
        <v>604.6</v>
      </c>
      <c r="AF24" s="27" t="n">
        <f aca="false">SEPTEMBER!AC27</f>
        <v>19.72</v>
      </c>
      <c r="AG24" s="27" t="n">
        <f aca="false">V24-F24</f>
        <v>-61.272</v>
      </c>
      <c r="AH24" s="432" t="n">
        <f aca="false">ABS((V24-F24)/V24)</f>
        <v>0.18810960165784</v>
      </c>
      <c r="AI24" s="27" t="n">
        <f aca="false">Y24-I24</f>
        <v>0.580999999999989</v>
      </c>
      <c r="AJ24" s="432" t="n">
        <f aca="false">ABS((Y24-I24)/Y24)</f>
        <v>0.00247558502207143</v>
      </c>
      <c r="AK24" s="27" t="n">
        <f aca="false">AB24-L24</f>
        <v>-49.439</v>
      </c>
      <c r="AL24" s="432" t="n">
        <f aca="false">ABS((AB24-L24)/AB24)</f>
        <v>2.98761179598743</v>
      </c>
      <c r="AM24" s="27" t="n">
        <f aca="false">AE24-O24</f>
        <v>52.6</v>
      </c>
      <c r="AN24" s="432" t="n">
        <f aca="false">ABS((AE24-O24)/AE24)</f>
        <v>0.0869996692027787</v>
      </c>
      <c r="AO24" s="27" t="n">
        <f aca="false">AF24-P24</f>
        <v>162.73</v>
      </c>
      <c r="AP24" s="432" t="n">
        <f aca="false">ABS((AF24-P24)/AF24)</f>
        <v>8.25202839756591</v>
      </c>
      <c r="AQ24" s="27" t="n">
        <f aca="false">AD24-N24</f>
        <v>-110.13</v>
      </c>
      <c r="AR24" s="432" t="n">
        <f aca="false">ABS((AD24-N24)/AD24)</f>
        <v>0.202493615190423</v>
      </c>
      <c r="AS24" s="27"/>
      <c r="AT24" s="0" t="n">
        <v>10</v>
      </c>
      <c r="AU24" s="433" t="n">
        <f aca="false">Sheet1!AG13</f>
        <v>64</v>
      </c>
      <c r="AV24" s="399" t="n">
        <f aca="false">Sheet1!AH13</f>
        <v>60</v>
      </c>
      <c r="AW24" s="399"/>
      <c r="AX24" s="399"/>
      <c r="AY24" s="399"/>
      <c r="AZ24" s="399"/>
      <c r="BA24" s="399" t="n">
        <v>-116.737</v>
      </c>
      <c r="BB24" s="399" t="n">
        <v>-80.753</v>
      </c>
      <c r="BC24" s="399" t="n">
        <v>-70</v>
      </c>
      <c r="BD24" s="399"/>
      <c r="BE24" s="399"/>
    </row>
    <row r="25" customFormat="false" ht="12.75" hidden="false" customHeight="false" outlineLevel="0" collapsed="false">
      <c r="C25" s="398" t="n">
        <f aca="false">C24+1</f>
        <v>11</v>
      </c>
      <c r="D25" s="27" t="n">
        <v>363.631</v>
      </c>
      <c r="E25" s="27" t="n">
        <v>-2.453</v>
      </c>
      <c r="F25" s="27" t="n">
        <v>361.178</v>
      </c>
      <c r="G25" s="27" t="n">
        <v>241.342</v>
      </c>
      <c r="H25" s="27" t="n">
        <v>-146.036</v>
      </c>
      <c r="I25" s="27" t="n">
        <v>95.306</v>
      </c>
      <c r="J25" s="27" t="n">
        <v>88.869</v>
      </c>
      <c r="K25" s="27" t="n">
        <v>-77.312</v>
      </c>
      <c r="L25" s="27" t="n">
        <v>11.557</v>
      </c>
      <c r="M25" s="27" t="n">
        <v>106.863</v>
      </c>
      <c r="N25" s="27" t="n">
        <v>468.041</v>
      </c>
      <c r="O25" s="27" t="n">
        <v>427</v>
      </c>
      <c r="P25" s="27" t="n">
        <v>-82.052</v>
      </c>
      <c r="R25" s="422"/>
      <c r="S25" s="398" t="n">
        <f aca="false">S24+1</f>
        <v>11</v>
      </c>
      <c r="T25" s="27" t="n">
        <f aca="false">SEPTEMBER!F28</f>
        <v>370.551</v>
      </c>
      <c r="U25" s="27" t="n">
        <f aca="false">SEPTEMBER!G28</f>
        <v>-0.27</v>
      </c>
      <c r="V25" s="27" t="n">
        <f aca="false">SEPTEMBER!H28</f>
        <v>370.281</v>
      </c>
      <c r="W25" s="27" t="n">
        <f aca="false">SEPTEMBER!J28</f>
        <v>254.041</v>
      </c>
      <c r="X25" s="27" t="n">
        <f aca="false">SEPTEMBER!K28</f>
        <v>-149.043</v>
      </c>
      <c r="Y25" s="27" t="n">
        <f aca="false">SEPTEMBER!L28</f>
        <v>104.998</v>
      </c>
      <c r="Z25" s="27" t="n">
        <f aca="false">SEPTEMBER!M28</f>
        <v>45.33</v>
      </c>
      <c r="AA25" s="27" t="n">
        <f aca="false">SEPTEMBER!N28</f>
        <v>-50.204</v>
      </c>
      <c r="AB25" s="27" t="n">
        <f aca="false">SEPTEMBER!O28</f>
        <v>-4.874</v>
      </c>
      <c r="AC25" s="27" t="n">
        <f aca="false">SEPTEMBER!P28</f>
        <v>100.124</v>
      </c>
      <c r="AD25" s="27" t="n">
        <f aca="false">SEPTEMBER!Q28</f>
        <v>470.405</v>
      </c>
      <c r="AE25" s="27" t="n">
        <f aca="false">SEPTEMBER!AA28</f>
        <v>593.5</v>
      </c>
      <c r="AF25" s="27" t="n">
        <f aca="false">SEPTEMBER!AC28</f>
        <v>82.084</v>
      </c>
      <c r="AG25" s="27" t="n">
        <f aca="false">V25-F25</f>
        <v>9.10300000000001</v>
      </c>
      <c r="AH25" s="432" t="n">
        <f aca="false">ABS((V25-F25)/V25)</f>
        <v>0.0245840321269523</v>
      </c>
      <c r="AI25" s="27" t="n">
        <f aca="false">Y25-I25</f>
        <v>9.69199999999998</v>
      </c>
      <c r="AJ25" s="432" t="n">
        <f aca="false">ABS((Y25-I25)/Y25)</f>
        <v>0.0923065201241927</v>
      </c>
      <c r="AK25" s="27" t="n">
        <f aca="false">AB25-L25</f>
        <v>-16.431</v>
      </c>
      <c r="AL25" s="432" t="n">
        <f aca="false">ABS((AB25-L25)/AB25)</f>
        <v>3.37115305703734</v>
      </c>
      <c r="AM25" s="27" t="n">
        <f aca="false">AE25-O25</f>
        <v>166.5</v>
      </c>
      <c r="AN25" s="432" t="n">
        <f aca="false">ABS((AE25-O25)/AE25)</f>
        <v>0.280539174389217</v>
      </c>
      <c r="AO25" s="27" t="n">
        <f aca="false">AF25-P25</f>
        <v>164.136</v>
      </c>
      <c r="AP25" s="432" t="n">
        <f aca="false">ABS((AF25-P25)/AF25)</f>
        <v>1.99961015545051</v>
      </c>
      <c r="AQ25" s="27" t="n">
        <f aca="false">AD25-N25</f>
        <v>2.36399999999998</v>
      </c>
      <c r="AR25" s="432" t="n">
        <f aca="false">ABS((AD25-N25)/AD25)</f>
        <v>0.00502545678723648</v>
      </c>
      <c r="AS25" s="27"/>
      <c r="AT25" s="0" t="n">
        <v>11</v>
      </c>
      <c r="AU25" s="433" t="n">
        <f aca="false">Sheet1!AG14</f>
        <v>64</v>
      </c>
      <c r="AV25" s="399" t="n">
        <f aca="false">Sheet1!AH14</f>
        <v>67</v>
      </c>
      <c r="AX25" s="399"/>
      <c r="AY25" s="399"/>
      <c r="AZ25" s="399"/>
      <c r="BA25" s="399" t="n">
        <v>192.752</v>
      </c>
      <c r="BB25" s="399" t="n">
        <v>188.282</v>
      </c>
      <c r="BC25" s="399"/>
      <c r="BD25" s="399"/>
      <c r="BE25" s="399"/>
    </row>
    <row r="26" customFormat="false" ht="12.75" hidden="false" customHeight="false" outlineLevel="0" collapsed="false">
      <c r="C26" s="398" t="n">
        <f aca="false">C25+1</f>
        <v>12</v>
      </c>
      <c r="D26" s="27" t="n">
        <v>314.75</v>
      </c>
      <c r="E26" s="27" t="n">
        <v>-2.786</v>
      </c>
      <c r="F26" s="27" t="n">
        <v>311.964</v>
      </c>
      <c r="G26" s="27" t="n">
        <v>250.373</v>
      </c>
      <c r="H26" s="27" t="n">
        <v>-146.225</v>
      </c>
      <c r="I26" s="27" t="n">
        <v>104.148</v>
      </c>
      <c r="J26" s="27" t="n">
        <v>69.844</v>
      </c>
      <c r="K26" s="27" t="n">
        <v>-109.467</v>
      </c>
      <c r="L26" s="27" t="n">
        <v>-39.623</v>
      </c>
      <c r="M26" s="27" t="n">
        <v>64.525</v>
      </c>
      <c r="N26" s="27" t="n">
        <v>376.489</v>
      </c>
      <c r="O26" s="27" t="n">
        <v>452</v>
      </c>
      <c r="P26" s="27" t="n">
        <v>34.5</v>
      </c>
      <c r="R26" s="422"/>
      <c r="S26" s="398" t="n">
        <f aca="false">S25+1</f>
        <v>12</v>
      </c>
      <c r="T26" s="27" t="n">
        <f aca="false">SEPTEMBER!F29</f>
        <v>344.403</v>
      </c>
      <c r="U26" s="27" t="n">
        <f aca="false">SEPTEMBER!G29</f>
        <v>-1.461</v>
      </c>
      <c r="V26" s="27" t="n">
        <f aca="false">SEPTEMBER!H29</f>
        <v>342.942</v>
      </c>
      <c r="W26" s="27" t="n">
        <f aca="false">SEPTEMBER!J29</f>
        <v>260.623</v>
      </c>
      <c r="X26" s="27" t="n">
        <f aca="false">SEPTEMBER!K29</f>
        <v>-148.891</v>
      </c>
      <c r="Y26" s="27" t="n">
        <f aca="false">SEPTEMBER!L29</f>
        <v>111.732</v>
      </c>
      <c r="Z26" s="27" t="n">
        <f aca="false">SEPTEMBER!M29</f>
        <v>31.22</v>
      </c>
      <c r="AA26" s="27" t="n">
        <f aca="false">SEPTEMBER!N29</f>
        <v>-37.371</v>
      </c>
      <c r="AB26" s="27" t="n">
        <f aca="false">SEPTEMBER!O29</f>
        <v>-6.151</v>
      </c>
      <c r="AC26" s="27" t="n">
        <f aca="false">SEPTEMBER!P29</f>
        <v>105.581</v>
      </c>
      <c r="AD26" s="27" t="n">
        <f aca="false">SEPTEMBER!Q29</f>
        <v>448.523</v>
      </c>
      <c r="AE26" s="27" t="n">
        <f aca="false">SEPTEMBER!AA29</f>
        <v>405.3</v>
      </c>
      <c r="AF26" s="27" t="n">
        <f aca="false">SEPTEMBER!AC29</f>
        <v>-84.234</v>
      </c>
      <c r="AG26" s="27" t="n">
        <f aca="false">V26-F26</f>
        <v>30.978</v>
      </c>
      <c r="AH26" s="432" t="n">
        <f aca="false">ABS((V26-F26)/V26)</f>
        <v>0.0903301432895359</v>
      </c>
      <c r="AI26" s="27" t="n">
        <f aca="false">Y26-I26</f>
        <v>7.584</v>
      </c>
      <c r="AJ26" s="432" t="n">
        <f aca="false">ABS((Y26-I26)/Y26)</f>
        <v>0.0678767049726131</v>
      </c>
      <c r="AK26" s="27" t="n">
        <f aca="false">AB26-L26</f>
        <v>33.472</v>
      </c>
      <c r="AL26" s="432" t="n">
        <f aca="false">ABS((AB26-L26)/AB26)</f>
        <v>5.44171679401723</v>
      </c>
      <c r="AM26" s="27" t="n">
        <f aca="false">AE26-O26</f>
        <v>-46.7</v>
      </c>
      <c r="AN26" s="432" t="n">
        <f aca="false">ABS((AE26-O26)/AE26)</f>
        <v>0.115223291389094</v>
      </c>
      <c r="AO26" s="27" t="n">
        <f aca="false">AF26-P26</f>
        <v>-118.734</v>
      </c>
      <c r="AP26" s="432" t="n">
        <f aca="false">ABS((AF26-P26)/AF26)</f>
        <v>1.40957333143386</v>
      </c>
      <c r="AQ26" s="27" t="n">
        <f aca="false">AD26-N26</f>
        <v>72.0340000000001</v>
      </c>
      <c r="AR26" s="432" t="n">
        <f aca="false">ABS((AD26-N26)/AD26)</f>
        <v>0.16060268927123</v>
      </c>
      <c r="AS26" s="27"/>
      <c r="AT26" s="0" t="n">
        <v>12</v>
      </c>
      <c r="AU26" s="399" t="n">
        <f aca="false">Sheet1!AG15</f>
        <v>64</v>
      </c>
      <c r="AV26" s="399" t="n">
        <f aca="false">Sheet1!AH15</f>
        <v>65</v>
      </c>
      <c r="AW26" s="399"/>
      <c r="AZ26" s="399"/>
      <c r="BA26" s="399" t="n">
        <v>133.235</v>
      </c>
      <c r="BB26" s="399" t="n">
        <v>160.941</v>
      </c>
      <c r="BC26" s="399"/>
      <c r="BD26" s="399" t="n">
        <v>22</v>
      </c>
      <c r="BE26" s="422"/>
    </row>
    <row r="27" customFormat="false" ht="12.75" hidden="false" customHeight="false" outlineLevel="0" collapsed="false">
      <c r="C27" s="398" t="n">
        <f aca="false">C26+1</f>
        <v>13</v>
      </c>
      <c r="D27" s="27" t="n">
        <v>364.789</v>
      </c>
      <c r="E27" s="27" t="n">
        <v>-2.741</v>
      </c>
      <c r="F27" s="27" t="n">
        <v>362.048</v>
      </c>
      <c r="G27" s="27" t="n">
        <v>260.623</v>
      </c>
      <c r="H27" s="27" t="n">
        <v>-149.272</v>
      </c>
      <c r="I27" s="27" t="n">
        <v>111.351</v>
      </c>
      <c r="J27" s="27" t="n">
        <v>71.734</v>
      </c>
      <c r="K27" s="27" t="n">
        <v>-63.342</v>
      </c>
      <c r="L27" s="27" t="n">
        <v>8.392</v>
      </c>
      <c r="M27" s="27" t="n">
        <v>119.743</v>
      </c>
      <c r="N27" s="27" t="n">
        <v>481.791</v>
      </c>
      <c r="O27" s="27" t="n">
        <v>552</v>
      </c>
      <c r="P27" s="27" t="n">
        <v>29.1980000000001</v>
      </c>
      <c r="R27" s="422"/>
      <c r="S27" s="398" t="n">
        <f aca="false">S26+1</f>
        <v>13</v>
      </c>
      <c r="T27" s="27" t="n">
        <f aca="false">SEPTEMBER!F30</f>
        <v>340.697</v>
      </c>
      <c r="U27" s="27" t="n">
        <f aca="false">SEPTEMBER!G30</f>
        <v>-2.682</v>
      </c>
      <c r="V27" s="27" t="n">
        <f aca="false">SEPTEMBER!H30</f>
        <v>338.015</v>
      </c>
      <c r="W27" s="27" t="n">
        <f aca="false">SEPTEMBER!J30</f>
        <v>260.623</v>
      </c>
      <c r="X27" s="27" t="n">
        <f aca="false">SEPTEMBER!K30</f>
        <v>-149.39</v>
      </c>
      <c r="Y27" s="27" t="n">
        <f aca="false">SEPTEMBER!L30</f>
        <v>111.233</v>
      </c>
      <c r="Z27" s="27" t="n">
        <f aca="false">SEPTEMBER!M30</f>
        <v>62.349</v>
      </c>
      <c r="AA27" s="27" t="n">
        <f aca="false">SEPTEMBER!N30</f>
        <v>-58.948</v>
      </c>
      <c r="AB27" s="27" t="n">
        <f aca="false">SEPTEMBER!O30</f>
        <v>3.401</v>
      </c>
      <c r="AC27" s="27" t="n">
        <f aca="false">SEPTEMBER!P30</f>
        <v>114.634</v>
      </c>
      <c r="AD27" s="27" t="n">
        <f aca="false">SEPTEMBER!Q30</f>
        <v>452.649</v>
      </c>
      <c r="AE27" s="27" t="n">
        <f aca="false">SEPTEMBER!AA30</f>
        <v>431.1</v>
      </c>
      <c r="AF27" s="27" t="n">
        <f aca="false">SEPTEMBER!AC30</f>
        <v>-62.56</v>
      </c>
      <c r="AG27" s="27" t="n">
        <f aca="false">V27-F27</f>
        <v>-24.033</v>
      </c>
      <c r="AH27" s="432" t="n">
        <f aca="false">ABS((V27-F27)/V27)</f>
        <v>0.0711003949528868</v>
      </c>
      <c r="AI27" s="27" t="n">
        <f aca="false">Y27-I27</f>
        <v>-0.117999999999995</v>
      </c>
      <c r="AJ27" s="432" t="n">
        <f aca="false">ABS((Y27-I27)/Y27)</f>
        <v>0.00106083626261986</v>
      </c>
      <c r="AK27" s="27" t="n">
        <f aca="false">AB27-L27</f>
        <v>-4.991</v>
      </c>
      <c r="AL27" s="432" t="n">
        <f aca="false">ABS((AB27-L27)/AB27)</f>
        <v>1.46750955601294</v>
      </c>
      <c r="AM27" s="27" t="n">
        <f aca="false">AE27-O27</f>
        <v>-120.9</v>
      </c>
      <c r="AN27" s="432" t="n">
        <f aca="false">ABS((AE27-O27)/AE27)</f>
        <v>0.28044537230341</v>
      </c>
      <c r="AO27" s="27" t="n">
        <f aca="false">AF27-P27</f>
        <v>-91.7580000000001</v>
      </c>
      <c r="AP27" s="432" t="n">
        <f aca="false">ABS((AF27-P27)/AF27)</f>
        <v>1.46671994884911</v>
      </c>
      <c r="AQ27" s="27" t="n">
        <f aca="false">AD27-N27</f>
        <v>-29.142</v>
      </c>
      <c r="AR27" s="432" t="n">
        <f aca="false">ABS((AD27-N27)/AD27)</f>
        <v>0.064381010451807</v>
      </c>
      <c r="AS27" s="27"/>
      <c r="AT27" s="0" t="n">
        <v>13</v>
      </c>
      <c r="AU27" s="0" t="n">
        <f aca="false">Sheet1!AG16</f>
        <v>63</v>
      </c>
      <c r="AV27" s="399" t="n">
        <f aca="false">Sheet1!AH16</f>
        <v>56</v>
      </c>
      <c r="AZ27" s="399"/>
      <c r="BA27" s="399" t="n">
        <v>-15.386</v>
      </c>
      <c r="BB27" s="399" t="n">
        <v>32.015</v>
      </c>
      <c r="BC27" s="399" t="n">
        <v>38</v>
      </c>
      <c r="BD27" s="399" t="n">
        <v>-115</v>
      </c>
      <c r="BE27" s="399"/>
    </row>
    <row r="28" customFormat="false" ht="12.75" hidden="false" customHeight="false" outlineLevel="0" collapsed="false">
      <c r="C28" s="398" t="n">
        <f aca="false">C27+1</f>
        <v>14</v>
      </c>
      <c r="D28" s="27" t="n">
        <v>358.116</v>
      </c>
      <c r="E28" s="27" t="n">
        <v>-20.129</v>
      </c>
      <c r="F28" s="27" t="n">
        <v>337.987</v>
      </c>
      <c r="G28" s="27" t="n">
        <v>377.086</v>
      </c>
      <c r="H28" s="27" t="n">
        <v>-146.03</v>
      </c>
      <c r="I28" s="27" t="n">
        <v>231.056</v>
      </c>
      <c r="J28" s="27" t="n">
        <v>30.982</v>
      </c>
      <c r="K28" s="27" t="n">
        <v>-16.908</v>
      </c>
      <c r="L28" s="27" t="n">
        <v>14.074</v>
      </c>
      <c r="M28" s="27" t="n">
        <v>245.13</v>
      </c>
      <c r="N28" s="27" t="n">
        <v>583.117</v>
      </c>
      <c r="O28" s="27" t="n">
        <v>548</v>
      </c>
      <c r="P28" s="27" t="n">
        <v>-76.9269999999999</v>
      </c>
      <c r="R28" s="422"/>
      <c r="S28" s="398" t="n">
        <f aca="false">S27+1</f>
        <v>14</v>
      </c>
      <c r="T28" s="27" t="n">
        <f aca="false">SEPTEMBER!F31</f>
        <v>321.034</v>
      </c>
      <c r="U28" s="27" t="n">
        <f aca="false">SEPTEMBER!G31</f>
        <v>-1.755</v>
      </c>
      <c r="V28" s="27" t="n">
        <f aca="false">SEPTEMBER!H31</f>
        <v>319.279</v>
      </c>
      <c r="W28" s="27" t="n">
        <f aca="false">SEPTEMBER!J31</f>
        <v>382.123</v>
      </c>
      <c r="X28" s="27" t="n">
        <f aca="false">SEPTEMBER!K31</f>
        <v>-148.697</v>
      </c>
      <c r="Y28" s="27" t="n">
        <f aca="false">SEPTEMBER!L31</f>
        <v>233.426</v>
      </c>
      <c r="Z28" s="27" t="n">
        <f aca="false">SEPTEMBER!M31</f>
        <v>27.978</v>
      </c>
      <c r="AA28" s="27" t="n">
        <f aca="false">SEPTEMBER!N31</f>
        <v>-35.756</v>
      </c>
      <c r="AB28" s="27" t="n">
        <f aca="false">SEPTEMBER!O31</f>
        <v>-7.778</v>
      </c>
      <c r="AC28" s="27" t="n">
        <f aca="false">SEPTEMBER!P31</f>
        <v>225.648</v>
      </c>
      <c r="AD28" s="27" t="n">
        <f aca="false">SEPTEMBER!Q31</f>
        <v>544.927</v>
      </c>
      <c r="AE28" s="27" t="n">
        <f aca="false">SEPTEMBER!AA31</f>
        <v>601.1</v>
      </c>
      <c r="AF28" s="27" t="n">
        <f aca="false">SEPTEMBER!AC31</f>
        <v>14.931</v>
      </c>
      <c r="AG28" s="27" t="n">
        <f aca="false">V28-F28</f>
        <v>-18.708</v>
      </c>
      <c r="AH28" s="432" t="n">
        <f aca="false">ABS((V28-F28)/V28)</f>
        <v>0.0585945207796315</v>
      </c>
      <c r="AI28" s="27" t="n">
        <f aca="false">Y28-I28</f>
        <v>2.36999999999998</v>
      </c>
      <c r="AJ28" s="432" t="n">
        <f aca="false">ABS((Y28-I28)/Y28)</f>
        <v>0.0101531106217815</v>
      </c>
      <c r="AK28" s="27" t="n">
        <f aca="false">AB28-L28</f>
        <v>-21.852</v>
      </c>
      <c r="AL28" s="432" t="n">
        <f aca="false">ABS((AB28-L28)/AB28)</f>
        <v>2.80946258678324</v>
      </c>
      <c r="AM28" s="27" t="n">
        <f aca="false">AE28-O28</f>
        <v>53.1</v>
      </c>
      <c r="AN28" s="432" t="n">
        <f aca="false">ABS((AE28-O28)/AE28)</f>
        <v>0.0883380469139911</v>
      </c>
      <c r="AO28" s="27" t="n">
        <f aca="false">AF28-P28</f>
        <v>91.858</v>
      </c>
      <c r="AP28" s="432" t="n">
        <f aca="false">ABS((AF28-P28)/AF28)</f>
        <v>6.15216663317927</v>
      </c>
      <c r="AQ28" s="27" t="n">
        <f aca="false">AD28-N28</f>
        <v>-38.1899999999999</v>
      </c>
      <c r="AR28" s="432" t="n">
        <f aca="false">ABS((AD28-N28)/AD28)</f>
        <v>0.0700827817303968</v>
      </c>
      <c r="AS28" s="27"/>
      <c r="AT28" s="0" t="n">
        <v>14</v>
      </c>
      <c r="AU28" s="0" t="n">
        <f aca="false">Sheet1!AG17</f>
        <v>63</v>
      </c>
      <c r="AV28" s="399" t="n">
        <f aca="false">Sheet1!AH17</f>
        <v>54</v>
      </c>
      <c r="AW28" s="399"/>
      <c r="AX28" s="399"/>
      <c r="AY28" s="399"/>
      <c r="AZ28" s="399"/>
      <c r="BA28" s="399" t="n">
        <v>-221.561</v>
      </c>
      <c r="BB28" s="399" t="n">
        <v>11.728</v>
      </c>
      <c r="BC28" s="399" t="n">
        <v>-203</v>
      </c>
      <c r="BD28" s="399" t="n">
        <v>10</v>
      </c>
      <c r="BE28" s="422"/>
    </row>
    <row r="29" customFormat="false" ht="12.75" hidden="false" customHeight="false" outlineLevel="0" collapsed="false">
      <c r="C29" s="398" t="n">
        <f aca="false">C28+1</f>
        <v>15</v>
      </c>
      <c r="D29" s="431" t="n">
        <v>342.155</v>
      </c>
      <c r="E29" s="431" t="n">
        <v>0</v>
      </c>
      <c r="F29" s="431" t="n">
        <v>342.155</v>
      </c>
      <c r="G29" s="431" t="n">
        <v>380.774</v>
      </c>
      <c r="H29" s="431" t="n">
        <v>-143.665</v>
      </c>
      <c r="I29" s="431" t="n">
        <v>237.109</v>
      </c>
      <c r="J29" s="431" t="n">
        <v>31.379</v>
      </c>
      <c r="K29" s="431" t="n">
        <v>-26.645</v>
      </c>
      <c r="L29" s="431" t="n">
        <v>4.734</v>
      </c>
      <c r="M29" s="431" t="n">
        <v>241.843</v>
      </c>
      <c r="N29" s="431" t="n">
        <v>583.998</v>
      </c>
      <c r="O29" s="431" t="n">
        <v>594.7</v>
      </c>
      <c r="P29" s="431" t="n">
        <v>-30.558</v>
      </c>
      <c r="Q29" s="422"/>
      <c r="R29" s="422"/>
      <c r="S29" s="398" t="n">
        <f aca="false">S28+1</f>
        <v>15</v>
      </c>
      <c r="T29" s="27" t="n">
        <f aca="false">SEPTEMBER!F32</f>
        <v>342.155</v>
      </c>
      <c r="U29" s="27" t="n">
        <f aca="false">SEPTEMBER!G32</f>
        <v>0</v>
      </c>
      <c r="V29" s="27" t="n">
        <f aca="false">SEPTEMBER!H32</f>
        <v>342.155</v>
      </c>
      <c r="W29" s="27" t="n">
        <f aca="false">SEPTEMBER!J32</f>
        <v>380.774</v>
      </c>
      <c r="X29" s="27" t="n">
        <f aca="false">SEPTEMBER!K32</f>
        <v>-143.665</v>
      </c>
      <c r="Y29" s="27" t="n">
        <f aca="false">SEPTEMBER!L32</f>
        <v>237.109</v>
      </c>
      <c r="Z29" s="27" t="n">
        <f aca="false">SEPTEMBER!M32</f>
        <v>31.379</v>
      </c>
      <c r="AA29" s="27" t="n">
        <f aca="false">SEPTEMBER!N32</f>
        <v>-50.201</v>
      </c>
      <c r="AB29" s="27" t="n">
        <f aca="false">SEPTEMBER!O32</f>
        <v>-18.822</v>
      </c>
      <c r="AC29" s="27" t="n">
        <f aca="false">SEPTEMBER!P32</f>
        <v>218.287</v>
      </c>
      <c r="AD29" s="27" t="n">
        <f aca="false">SEPTEMBER!Q32</f>
        <v>560.442</v>
      </c>
      <c r="AE29" s="27" t="n">
        <f aca="false">SEPTEMBER!AA32</f>
        <v>594.7</v>
      </c>
      <c r="AF29" s="27" t="n">
        <f aca="false">SEPTEMBER!AC32</f>
        <v>-7.00199999999995</v>
      </c>
      <c r="AG29" s="27" t="n">
        <f aca="false">V29-F29</f>
        <v>0</v>
      </c>
      <c r="AH29" s="432" t="n">
        <f aca="false">ABS((V29-F29)/V29)</f>
        <v>0</v>
      </c>
      <c r="AI29" s="27" t="n">
        <f aca="false">Y29-I29</f>
        <v>0</v>
      </c>
      <c r="AJ29" s="432" t="n">
        <f aca="false">ABS((Y29-I29)/Y29)</f>
        <v>0</v>
      </c>
      <c r="AK29" s="27" t="n">
        <f aca="false">AB29-L29</f>
        <v>-23.556</v>
      </c>
      <c r="AL29" s="432" t="n">
        <f aca="false">ABS((AB29-L29)/AB29)</f>
        <v>1.25151418552757</v>
      </c>
      <c r="AM29" s="27" t="n">
        <f aca="false">AE29-O29</f>
        <v>0</v>
      </c>
      <c r="AN29" s="432" t="n">
        <f aca="false">ABS((AE29-O29)/AE29)</f>
        <v>0</v>
      </c>
      <c r="AO29" s="27" t="n">
        <f aca="false">AF29-P29</f>
        <v>23.556</v>
      </c>
      <c r="AP29" s="432" t="n">
        <f aca="false">ABS((AF29-P29)/AF29)</f>
        <v>3.36418166238221</v>
      </c>
      <c r="AQ29" s="27" t="n">
        <f aca="false">AD29-N29</f>
        <v>-23.556</v>
      </c>
      <c r="AR29" s="432" t="n">
        <f aca="false">ABS((AD29-N29)/AD29)</f>
        <v>0.0420311111586927</v>
      </c>
      <c r="AS29" s="27"/>
      <c r="AT29" s="0" t="n">
        <v>15</v>
      </c>
      <c r="AU29" s="0" t="n">
        <f aca="false">Sheet1!AG18</f>
        <v>62</v>
      </c>
      <c r="AV29" s="399" t="n">
        <f aca="false">Sheet1!AH18</f>
        <v>57</v>
      </c>
      <c r="AW29" s="399"/>
      <c r="AX29" s="399"/>
      <c r="AY29" s="399"/>
      <c r="AZ29" s="399"/>
      <c r="BA29" s="399" t="n">
        <v>-69.806</v>
      </c>
      <c r="BB29" s="399" t="n">
        <v>-50.646</v>
      </c>
      <c r="BC29" s="399" t="n">
        <v>-19</v>
      </c>
      <c r="BD29" s="399" t="n">
        <v>10</v>
      </c>
      <c r="BE29" s="399"/>
    </row>
    <row r="30" customFormat="false" ht="12.75" hidden="false" customHeight="false" outlineLevel="0" collapsed="false">
      <c r="C30" s="398" t="n">
        <f aca="false">C29+1</f>
        <v>16</v>
      </c>
      <c r="D30" s="431" t="n">
        <v>369.904</v>
      </c>
      <c r="E30" s="431" t="n">
        <v>-0.823</v>
      </c>
      <c r="F30" s="431" t="n">
        <v>369.081</v>
      </c>
      <c r="G30" s="431" t="n">
        <v>379.046</v>
      </c>
      <c r="H30" s="431" t="n">
        <v>-142.415</v>
      </c>
      <c r="I30" s="431" t="n">
        <v>236.631</v>
      </c>
      <c r="J30" s="431" t="n">
        <v>30.037</v>
      </c>
      <c r="K30" s="431" t="n">
        <v>-21.856</v>
      </c>
      <c r="L30" s="431" t="n">
        <v>8.181</v>
      </c>
      <c r="M30" s="431" t="n">
        <v>244.812</v>
      </c>
      <c r="N30" s="431" t="n">
        <v>613.893</v>
      </c>
      <c r="O30" s="431" t="n">
        <v>601</v>
      </c>
      <c r="P30" s="431" t="n">
        <v>-53.971</v>
      </c>
      <c r="Q30" s="422"/>
      <c r="R30" s="422"/>
      <c r="S30" s="398" t="n">
        <f aca="false">S29+1</f>
        <v>16</v>
      </c>
      <c r="T30" s="27" t="n">
        <f aca="false">SEPTEMBER!F33</f>
        <v>343.043</v>
      </c>
      <c r="U30" s="27" t="n">
        <f aca="false">SEPTEMBER!G33</f>
        <v>0</v>
      </c>
      <c r="V30" s="27" t="n">
        <f aca="false">SEPTEMBER!H33</f>
        <v>343.043</v>
      </c>
      <c r="W30" s="27" t="n">
        <f aca="false">SEPTEMBER!J33</f>
        <v>379.046</v>
      </c>
      <c r="X30" s="27" t="n">
        <f aca="false">SEPTEMBER!K33</f>
        <v>-143.442</v>
      </c>
      <c r="Y30" s="27" t="n">
        <f aca="false">SEPTEMBER!L33</f>
        <v>235.604</v>
      </c>
      <c r="Z30" s="27" t="n">
        <f aca="false">SEPTEMBER!M33</f>
        <v>15.176</v>
      </c>
      <c r="AA30" s="27" t="n">
        <f aca="false">SEPTEMBER!N33</f>
        <v>-24.472</v>
      </c>
      <c r="AB30" s="27" t="n">
        <f aca="false">SEPTEMBER!O33</f>
        <v>-9.296</v>
      </c>
      <c r="AC30" s="27" t="n">
        <f aca="false">SEPTEMBER!P33</f>
        <v>226.308</v>
      </c>
      <c r="AD30" s="27" t="n">
        <f aca="false">SEPTEMBER!Q33</f>
        <v>569.351</v>
      </c>
      <c r="AE30" s="27" t="n">
        <f aca="false">SEPTEMBER!AA33</f>
        <v>598.4</v>
      </c>
      <c r="AF30" s="27" t="n">
        <f aca="false">SEPTEMBER!AC33</f>
        <v>-12.029</v>
      </c>
      <c r="AG30" s="27" t="n">
        <f aca="false">V30-F30</f>
        <v>-26.038</v>
      </c>
      <c r="AH30" s="432" t="n">
        <f aca="false">ABS((V30-F30)/V30)</f>
        <v>0.075903020904085</v>
      </c>
      <c r="AI30" s="27" t="n">
        <f aca="false">Y30-I30</f>
        <v>-1.02700000000002</v>
      </c>
      <c r="AJ30" s="432" t="n">
        <f aca="false">ABS((Y30-I30)/Y30)</f>
        <v>0.00435900918490355</v>
      </c>
      <c r="AK30" s="27" t="n">
        <f aca="false">AB30-L30</f>
        <v>-17.477</v>
      </c>
      <c r="AL30" s="432" t="n">
        <f aca="false">ABS((AB30-L30)/AB30)</f>
        <v>1.88005593803787</v>
      </c>
      <c r="AM30" s="27" t="n">
        <f aca="false">AE30-O30</f>
        <v>-2.60000000000002</v>
      </c>
      <c r="AN30" s="432" t="n">
        <f aca="false">ABS((AE30-O30)/AE30)</f>
        <v>0.0043449197860963</v>
      </c>
      <c r="AO30" s="27" t="n">
        <f aca="false">AF30-P30</f>
        <v>41.942</v>
      </c>
      <c r="AP30" s="432" t="n">
        <f aca="false">ABS((AF30-P30)/AF30)</f>
        <v>3.48674037742123</v>
      </c>
      <c r="AQ30" s="27" t="n">
        <f aca="false">AD30-N30</f>
        <v>-44.542</v>
      </c>
      <c r="AR30" s="432" t="n">
        <f aca="false">ABS((AD30-N30)/AD30)</f>
        <v>0.0782329353948619</v>
      </c>
      <c r="AS30" s="27"/>
      <c r="AT30" s="0" t="n">
        <v>16</v>
      </c>
      <c r="AU30" s="0" t="n">
        <f aca="false">Sheet1!AG19</f>
        <v>62</v>
      </c>
      <c r="AV30" s="399" t="n">
        <f aca="false">Sheet1!AH19</f>
        <v>59</v>
      </c>
      <c r="AW30" s="399"/>
      <c r="AX30" s="399"/>
      <c r="AY30" s="399"/>
      <c r="AZ30" s="399"/>
      <c r="BA30" s="399" t="n">
        <v>-56.137</v>
      </c>
      <c r="BB30" s="399" t="n">
        <v>26.783</v>
      </c>
      <c r="BC30" s="399" t="n">
        <v>-83</v>
      </c>
      <c r="BD30" s="399" t="n">
        <v>39</v>
      </c>
      <c r="BE30" s="399"/>
    </row>
    <row r="31" customFormat="false" ht="12.75" hidden="false" customHeight="false" outlineLevel="0" collapsed="false">
      <c r="C31" s="398" t="n">
        <f aca="false">C30+1</f>
        <v>17</v>
      </c>
      <c r="D31" s="431" t="n">
        <v>316.656</v>
      </c>
      <c r="E31" s="431" t="n">
        <v>-11.855</v>
      </c>
      <c r="F31" s="431" t="n">
        <v>304.801</v>
      </c>
      <c r="G31" s="431" t="n">
        <v>380.641</v>
      </c>
      <c r="H31" s="431" t="n">
        <v>-143.43</v>
      </c>
      <c r="I31" s="431" t="n">
        <v>237.211</v>
      </c>
      <c r="J31" s="431" t="n">
        <v>30.558</v>
      </c>
      <c r="K31" s="431" t="n">
        <v>-32.742</v>
      </c>
      <c r="L31" s="431" t="n">
        <v>-2.184</v>
      </c>
      <c r="M31" s="431" t="n">
        <v>235.027</v>
      </c>
      <c r="N31" s="431" t="n">
        <v>539.828</v>
      </c>
      <c r="O31" s="431" t="n">
        <v>523</v>
      </c>
      <c r="P31" s="431" t="n">
        <v>-57.8389999999999</v>
      </c>
      <c r="Q31" s="422"/>
      <c r="R31" s="422"/>
      <c r="S31" s="398" t="n">
        <f aca="false">S30+1</f>
        <v>17</v>
      </c>
      <c r="T31" s="27" t="n">
        <f aca="false">SEPTEMBER!F34</f>
        <v>272.002</v>
      </c>
      <c r="U31" s="27" t="n">
        <f aca="false">SEPTEMBER!G34</f>
        <v>-1.209</v>
      </c>
      <c r="V31" s="27" t="n">
        <f aca="false">SEPTEMBER!H34</f>
        <v>270.793</v>
      </c>
      <c r="W31" s="27" t="n">
        <f aca="false">SEPTEMBER!J34</f>
        <v>380.773</v>
      </c>
      <c r="X31" s="27" t="n">
        <f aca="false">SEPTEMBER!K34</f>
        <v>-157.667</v>
      </c>
      <c r="Y31" s="27" t="n">
        <f aca="false">SEPTEMBER!L34</f>
        <v>223.106</v>
      </c>
      <c r="Z31" s="27" t="n">
        <f aca="false">SEPTEMBER!M34</f>
        <v>21.059</v>
      </c>
      <c r="AA31" s="27" t="n">
        <f aca="false">SEPTEMBER!N34</f>
        <v>-84.581</v>
      </c>
      <c r="AB31" s="27" t="n">
        <f aca="false">SEPTEMBER!O34</f>
        <v>-63.522</v>
      </c>
      <c r="AC31" s="27" t="n">
        <f aca="false">SEPTEMBER!P34</f>
        <v>159.584</v>
      </c>
      <c r="AD31" s="27" t="n">
        <f aca="false">SEPTEMBER!Q34</f>
        <v>430.377</v>
      </c>
      <c r="AE31" s="27" t="n">
        <f aca="false">SEPTEMBER!AA34</f>
        <v>459.4</v>
      </c>
      <c r="AF31" s="27" t="n">
        <f aca="false">SEPTEMBER!AC34</f>
        <v>-12.067</v>
      </c>
      <c r="AG31" s="27" t="n">
        <f aca="false">V31-F31</f>
        <v>-34.008</v>
      </c>
      <c r="AH31" s="432" t="n">
        <f aca="false">ABS((V31-F31)/V31)</f>
        <v>0.125586702758195</v>
      </c>
      <c r="AI31" s="27" t="n">
        <f aca="false">Y31-I31</f>
        <v>-14.105</v>
      </c>
      <c r="AJ31" s="432" t="n">
        <f aca="false">ABS((Y31-I31)/Y31)</f>
        <v>0.0632210698053839</v>
      </c>
      <c r="AK31" s="27" t="n">
        <f aca="false">AB31-L31</f>
        <v>-61.338</v>
      </c>
      <c r="AL31" s="432" t="n">
        <f aca="false">ABS((AB31-L31)/AB31)</f>
        <v>0.965618211013507</v>
      </c>
      <c r="AM31" s="27" t="n">
        <f aca="false">AE31-O31</f>
        <v>-63.6</v>
      </c>
      <c r="AN31" s="432" t="n">
        <f aca="false">ABS((AE31-O31)/AE31)</f>
        <v>0.138441445363518</v>
      </c>
      <c r="AO31" s="27" t="n">
        <f aca="false">AF31-P31</f>
        <v>45.7719999999999</v>
      </c>
      <c r="AP31" s="432" t="n">
        <f aca="false">ABS((AF31-P31)/AF31)</f>
        <v>3.79315488522416</v>
      </c>
      <c r="AQ31" s="27" t="n">
        <f aca="false">AD31-N31</f>
        <v>-109.451</v>
      </c>
      <c r="AR31" s="432" t="n">
        <f aca="false">ABS((AD31-N31)/AD31)</f>
        <v>0.254314240770301</v>
      </c>
      <c r="AS31" s="27"/>
      <c r="AT31" s="0" t="n">
        <v>17</v>
      </c>
      <c r="AU31" s="0" t="n">
        <f aca="false">Sheet1!AG20</f>
        <v>62</v>
      </c>
      <c r="AV31" s="399" t="n">
        <f aca="false">Sheet1!AH20</f>
        <v>59</v>
      </c>
      <c r="AW31" s="399"/>
      <c r="AX31" s="399"/>
      <c r="AY31" s="399"/>
      <c r="AZ31" s="399"/>
      <c r="BA31" s="399" t="n">
        <v>-139.72</v>
      </c>
      <c r="BB31" s="399" t="n">
        <v>30.2349999999999</v>
      </c>
      <c r="BC31" s="399" t="n">
        <v>-153</v>
      </c>
      <c r="BD31" s="399"/>
      <c r="BE31" s="399"/>
    </row>
    <row r="32" customFormat="false" ht="12.75" hidden="false" customHeight="false" outlineLevel="0" collapsed="false">
      <c r="C32" s="398" t="n">
        <f aca="false">C31+1</f>
        <v>18</v>
      </c>
      <c r="D32" s="431" t="n">
        <v>346.342</v>
      </c>
      <c r="E32" s="431" t="n">
        <v>-3.657</v>
      </c>
      <c r="F32" s="431" t="n">
        <v>342.685</v>
      </c>
      <c r="G32" s="431" t="n">
        <v>260.623</v>
      </c>
      <c r="H32" s="431" t="n">
        <v>-150.151</v>
      </c>
      <c r="I32" s="431" t="n">
        <v>110.472</v>
      </c>
      <c r="J32" s="431" t="n">
        <v>30.652</v>
      </c>
      <c r="K32" s="431" t="n">
        <v>-28.684</v>
      </c>
      <c r="L32" s="431" t="n">
        <v>1.968</v>
      </c>
      <c r="M32" s="431" t="n">
        <v>112.44</v>
      </c>
      <c r="N32" s="431" t="n">
        <v>455.125</v>
      </c>
      <c r="O32" s="431" t="n">
        <v>353</v>
      </c>
      <c r="P32" s="431" t="n">
        <v>-183.136</v>
      </c>
      <c r="Q32" s="422"/>
      <c r="R32" s="422"/>
      <c r="S32" s="398" t="n">
        <f aca="false">S31+1</f>
        <v>18</v>
      </c>
      <c r="T32" s="27" t="n">
        <f aca="false">SEPTEMBER!F35</f>
        <v>291.153</v>
      </c>
      <c r="U32" s="27" t="n">
        <f aca="false">SEPTEMBER!G35</f>
        <v>0</v>
      </c>
      <c r="V32" s="27" t="n">
        <f aca="false">SEPTEMBER!H35</f>
        <v>291.153</v>
      </c>
      <c r="W32" s="27" t="n">
        <f aca="false">SEPTEMBER!J35</f>
        <v>260.623</v>
      </c>
      <c r="X32" s="27" t="n">
        <f aca="false">SEPTEMBER!K35</f>
        <v>-154.69</v>
      </c>
      <c r="Y32" s="27" t="n">
        <f aca="false">SEPTEMBER!L35</f>
        <v>105.933</v>
      </c>
      <c r="Z32" s="27" t="n">
        <f aca="false">SEPTEMBER!M35</f>
        <v>43.383</v>
      </c>
      <c r="AA32" s="27" t="n">
        <f aca="false">SEPTEMBER!N35</f>
        <v>-18.843</v>
      </c>
      <c r="AB32" s="27" t="n">
        <f aca="false">SEPTEMBER!O35</f>
        <v>24.54</v>
      </c>
      <c r="AC32" s="27" t="n">
        <f aca="false">SEPTEMBER!P35</f>
        <v>130.473</v>
      </c>
      <c r="AD32" s="27" t="n">
        <f aca="false">SEPTEMBER!Q35</f>
        <v>421.626</v>
      </c>
      <c r="AE32" s="27" t="n">
        <f aca="false">SEPTEMBER!AA35</f>
        <v>427.7</v>
      </c>
      <c r="AF32" s="27" t="n">
        <f aca="false">SEPTEMBER!AC35</f>
        <v>-74.937</v>
      </c>
      <c r="AG32" s="27" t="n">
        <f aca="false">V32-F32</f>
        <v>-51.532</v>
      </c>
      <c r="AH32" s="432" t="n">
        <f aca="false">ABS((V32-F32)/V32)</f>
        <v>0.176992852555186</v>
      </c>
      <c r="AI32" s="27" t="n">
        <f aca="false">Y32-I32</f>
        <v>-4.53899999999999</v>
      </c>
      <c r="AJ32" s="432" t="n">
        <f aca="false">ABS((Y32-I32)/Y32)</f>
        <v>0.0428478377842598</v>
      </c>
      <c r="AK32" s="27" t="n">
        <f aca="false">AB32-L32</f>
        <v>22.572</v>
      </c>
      <c r="AL32" s="432" t="n">
        <f aca="false">ABS((AB32-L32)/AB32)</f>
        <v>0.919804400977995</v>
      </c>
      <c r="AM32" s="27" t="n">
        <f aca="false">AE32-O32</f>
        <v>74.7</v>
      </c>
      <c r="AN32" s="432" t="n">
        <f aca="false">ABS((AE32-O32)/AE32)</f>
        <v>0.174655132101941</v>
      </c>
      <c r="AO32" s="27" t="n">
        <f aca="false">AF32-P32</f>
        <v>108.199</v>
      </c>
      <c r="AP32" s="432" t="n">
        <f aca="false">ABS((AF32-P32)/AF32)</f>
        <v>1.44386618092531</v>
      </c>
      <c r="AQ32" s="27" t="n">
        <f aca="false">AD32-N32</f>
        <v>-33.499</v>
      </c>
      <c r="AR32" s="432" t="n">
        <f aca="false">ABS((AD32-N32)/AD32)</f>
        <v>0.079451931332508</v>
      </c>
      <c r="AS32" s="27"/>
      <c r="AT32" s="0" t="n">
        <v>18</v>
      </c>
      <c r="AU32" s="0" t="n">
        <f aca="false">Sheet1!AG21</f>
        <v>61</v>
      </c>
      <c r="AV32" s="399" t="n">
        <f aca="false">Sheet1!AH21</f>
        <v>59</v>
      </c>
      <c r="AW32" s="399"/>
      <c r="AX32" s="399"/>
      <c r="AY32" s="399"/>
      <c r="AZ32" s="0" t="s">
        <v>146</v>
      </c>
      <c r="BA32" s="0" t="n">
        <v>-33.315</v>
      </c>
      <c r="BB32" s="0" t="n">
        <v>-56.209</v>
      </c>
    </row>
    <row r="33" customFormat="false" ht="12.75" hidden="false" customHeight="false" outlineLevel="0" collapsed="false">
      <c r="C33" s="398" t="n">
        <f aca="false">C32+1</f>
        <v>19</v>
      </c>
      <c r="D33" s="431" t="n">
        <v>297.261</v>
      </c>
      <c r="E33" s="431" t="n">
        <v>0</v>
      </c>
      <c r="F33" s="431" t="n">
        <v>297.261</v>
      </c>
      <c r="G33" s="431" t="n">
        <v>262.351</v>
      </c>
      <c r="H33" s="431" t="n">
        <v>-149.857</v>
      </c>
      <c r="I33" s="431" t="n">
        <v>112.494</v>
      </c>
      <c r="J33" s="431" t="n">
        <v>63.799</v>
      </c>
      <c r="K33" s="431" t="n">
        <v>-13.414</v>
      </c>
      <c r="L33" s="431" t="n">
        <v>50.385</v>
      </c>
      <c r="M33" s="431" t="n">
        <v>162.879</v>
      </c>
      <c r="N33" s="431" t="n">
        <v>460.14</v>
      </c>
      <c r="O33" s="431" t="n">
        <v>487</v>
      </c>
      <c r="P33" s="431" t="n">
        <v>-74.151</v>
      </c>
      <c r="Q33" s="422"/>
      <c r="R33" s="422"/>
      <c r="S33" s="398" t="n">
        <f aca="false">S32+1</f>
        <v>19</v>
      </c>
      <c r="T33" s="27" t="n">
        <f aca="false">SEPTEMBER!F36</f>
        <v>297.261</v>
      </c>
      <c r="U33" s="27" t="n">
        <f aca="false">SEPTEMBER!G36</f>
        <v>0</v>
      </c>
      <c r="V33" s="27" t="n">
        <f aca="false">SEPTEMBER!H36</f>
        <v>297.261</v>
      </c>
      <c r="W33" s="27" t="n">
        <f aca="false">SEPTEMBER!J36</f>
        <v>262.351</v>
      </c>
      <c r="X33" s="27" t="n">
        <f aca="false">SEPTEMBER!K36</f>
        <v>-149.857</v>
      </c>
      <c r="Y33" s="27" t="n">
        <f aca="false">SEPTEMBER!L36</f>
        <v>112.494</v>
      </c>
      <c r="Z33" s="27" t="n">
        <f aca="false">SEPTEMBER!M36</f>
        <v>58.799</v>
      </c>
      <c r="AA33" s="27" t="n">
        <f aca="false">SEPTEMBER!N36</f>
        <v>-23.443</v>
      </c>
      <c r="AB33" s="27" t="n">
        <f aca="false">SEPTEMBER!O36</f>
        <v>35.356</v>
      </c>
      <c r="AC33" s="27" t="n">
        <f aca="false">SEPTEMBER!P36</f>
        <v>147.85</v>
      </c>
      <c r="AD33" s="27" t="n">
        <f aca="false">SEPTEMBER!Q36</f>
        <v>445.111</v>
      </c>
      <c r="AE33" s="27" t="n">
        <f aca="false">SEPTEMBER!AA36</f>
        <v>514</v>
      </c>
      <c r="AF33" s="27" t="n">
        <f aca="false">SEPTEMBER!AC36</f>
        <v>-32.122</v>
      </c>
      <c r="AG33" s="27" t="n">
        <f aca="false">V33-F33</f>
        <v>0</v>
      </c>
      <c r="AH33" s="432" t="n">
        <f aca="false">ABS((V33-F33)/V33)</f>
        <v>0</v>
      </c>
      <c r="AI33" s="27" t="n">
        <f aca="false">Y33-I33</f>
        <v>0</v>
      </c>
      <c r="AJ33" s="432" t="n">
        <f aca="false">ABS((Y33-I33)/Y33)</f>
        <v>0</v>
      </c>
      <c r="AK33" s="27" t="n">
        <f aca="false">AB33-L33</f>
        <v>-15.029</v>
      </c>
      <c r="AL33" s="432" t="n">
        <f aca="false">ABS((AB33-L33)/AB33)</f>
        <v>0.425076366104763</v>
      </c>
      <c r="AM33" s="27" t="n">
        <f aca="false">AE33-O33</f>
        <v>27</v>
      </c>
      <c r="AN33" s="432" t="n">
        <f aca="false">ABS((AE33-O33)/AE33)</f>
        <v>0.0525291828793774</v>
      </c>
      <c r="AO33" s="27" t="n">
        <f aca="false">AF33-P33</f>
        <v>42.029</v>
      </c>
      <c r="AP33" s="432" t="n">
        <f aca="false">ABS((AF33-P33)/AF33)</f>
        <v>1.30841790673059</v>
      </c>
      <c r="AQ33" s="27" t="n">
        <f aca="false">AD33-N33</f>
        <v>-15.029</v>
      </c>
      <c r="AR33" s="432" t="n">
        <f aca="false">ABS((AD33-N33)/AD33)</f>
        <v>0.0337646115238671</v>
      </c>
      <c r="AS33" s="27"/>
      <c r="AT33" s="0" t="n">
        <v>19</v>
      </c>
      <c r="AU33" s="0" t="n">
        <f aca="false">Sheet1!AG22</f>
        <v>61</v>
      </c>
      <c r="AV33" s="399" t="n">
        <f aca="false">Sheet1!AH22</f>
        <v>59</v>
      </c>
      <c r="AW33" s="399"/>
      <c r="AX33" s="399"/>
      <c r="AY33" s="399"/>
      <c r="AZ33" s="0" t="s">
        <v>146</v>
      </c>
      <c r="BA33" s="0" t="n">
        <v>7.57299999999992</v>
      </c>
      <c r="BB33" s="0" t="n">
        <v>-3.44499999999999</v>
      </c>
      <c r="BD33" s="0" t="n">
        <v>0</v>
      </c>
    </row>
    <row r="34" customFormat="false" ht="12.75" hidden="false" customHeight="false" outlineLevel="0" collapsed="false">
      <c r="C34" s="398" t="n">
        <f aca="false">C33+1</f>
        <v>20</v>
      </c>
      <c r="D34" s="431" t="n">
        <v>414.134</v>
      </c>
      <c r="E34" s="431" t="n">
        <v>-12.928</v>
      </c>
      <c r="F34" s="431" t="n">
        <v>401.206</v>
      </c>
      <c r="G34" s="431" t="n">
        <v>260.623</v>
      </c>
      <c r="H34" s="431" t="n">
        <v>-281.088</v>
      </c>
      <c r="I34" s="431" t="n">
        <v>-20.465</v>
      </c>
      <c r="J34" s="431" t="n">
        <v>67.489</v>
      </c>
      <c r="K34" s="431" t="n">
        <v>-32.175</v>
      </c>
      <c r="L34" s="431" t="n">
        <v>35.314</v>
      </c>
      <c r="M34" s="431" t="n">
        <v>14.849</v>
      </c>
      <c r="N34" s="431" t="n">
        <v>416.055</v>
      </c>
      <c r="O34" s="431" t="n">
        <v>566</v>
      </c>
      <c r="P34" s="431" t="n">
        <v>48.934</v>
      </c>
      <c r="Q34" s="422"/>
      <c r="S34" s="398" t="n">
        <f aca="false">S33+1</f>
        <v>20</v>
      </c>
      <c r="T34" s="27" t="n">
        <f aca="false">SEPTEMBER!F37</f>
        <v>398.516</v>
      </c>
      <c r="U34" s="27" t="n">
        <f aca="false">SEPTEMBER!G37</f>
        <v>-1.114</v>
      </c>
      <c r="V34" s="27" t="n">
        <f aca="false">SEPTEMBER!H37</f>
        <v>397.402</v>
      </c>
      <c r="W34" s="27" t="n">
        <f aca="false">SEPTEMBER!J37</f>
        <v>260.623</v>
      </c>
      <c r="X34" s="27" t="n">
        <f aca="false">SEPTEMBER!K37</f>
        <v>-288.667</v>
      </c>
      <c r="Y34" s="27" t="n">
        <f aca="false">SEPTEMBER!L37</f>
        <v>-28.044</v>
      </c>
      <c r="Z34" s="27" t="n">
        <f aca="false">SEPTEMBER!M37</f>
        <v>53.957</v>
      </c>
      <c r="AA34" s="27" t="n">
        <f aca="false">SEPTEMBER!N37</f>
        <v>-15.735</v>
      </c>
      <c r="AB34" s="27" t="n">
        <f aca="false">SEPTEMBER!O37</f>
        <v>38.222</v>
      </c>
      <c r="AC34" s="27" t="n">
        <f aca="false">SEPTEMBER!P37</f>
        <v>10.178</v>
      </c>
      <c r="AD34" s="27" t="n">
        <f aca="false">SEPTEMBER!Q37</f>
        <v>407.58</v>
      </c>
      <c r="AE34" s="27" t="n">
        <f aca="false">SEPTEMBER!AA37</f>
        <v>574.2</v>
      </c>
      <c r="AF34" s="27" t="n">
        <f aca="false">SEPTEMBER!AC37</f>
        <v>65.609</v>
      </c>
      <c r="AG34" s="27" t="n">
        <f aca="false">V34-F34</f>
        <v>-3.80399999999997</v>
      </c>
      <c r="AH34" s="432" t="n">
        <f aca="false">ABS((V34-F34)/V34)</f>
        <v>0.00957217125228351</v>
      </c>
      <c r="AI34" s="27" t="n">
        <f aca="false">Y34-I34</f>
        <v>-7.57899999999998</v>
      </c>
      <c r="AJ34" s="432" t="n">
        <f aca="false">ABS((Y34-I34)/Y34)</f>
        <v>0.270253886749393</v>
      </c>
      <c r="AK34" s="27" t="n">
        <f aca="false">AB34-L34</f>
        <v>2.90799999999999</v>
      </c>
      <c r="AL34" s="432" t="n">
        <f aca="false">ABS((AB34-L34)/AB34)</f>
        <v>0.0760818376851027</v>
      </c>
      <c r="AM34" s="27" t="n">
        <f aca="false">AE34-O34</f>
        <v>8.20000000000005</v>
      </c>
      <c r="AN34" s="432" t="n">
        <f aca="false">ABS((AE34-O34)/AE34)</f>
        <v>0.0142807384186695</v>
      </c>
      <c r="AO34" s="27" t="n">
        <f aca="false">AF34-P34</f>
        <v>16.675</v>
      </c>
      <c r="AP34" s="432" t="n">
        <f aca="false">ABS((AF34-P34)/AF34)</f>
        <v>0.254157204042129</v>
      </c>
      <c r="AQ34" s="27" t="n">
        <f aca="false">AD34-N34</f>
        <v>-8.47499999999997</v>
      </c>
      <c r="AR34" s="432" t="n">
        <f aca="false">ABS((AD34-N34)/AD34)</f>
        <v>0.0207934638598556</v>
      </c>
      <c r="AS34" s="27"/>
      <c r="AT34" s="0" t="n">
        <v>20</v>
      </c>
      <c r="AU34" s="0" t="n">
        <f aca="false">Sheet1!AG23</f>
        <v>61</v>
      </c>
      <c r="AV34" s="399" t="n">
        <f aca="false">Sheet1!AH23</f>
        <v>60</v>
      </c>
      <c r="AW34" s="399"/>
      <c r="AX34" s="399"/>
      <c r="AY34" s="399"/>
      <c r="BA34" s="0" t="n">
        <v>-149.336</v>
      </c>
      <c r="BB34" s="0" t="n">
        <v>-161.678</v>
      </c>
      <c r="BC34" s="0" t="n">
        <v>-130</v>
      </c>
      <c r="BD34" s="0" t="n">
        <v>-97</v>
      </c>
    </row>
    <row r="35" customFormat="false" ht="12.75" hidden="false" customHeight="false" outlineLevel="0" collapsed="false">
      <c r="C35" s="398" t="n">
        <f aca="false">C34+1</f>
        <v>21</v>
      </c>
      <c r="D35" s="431" t="n">
        <v>354.044</v>
      </c>
      <c r="E35" s="431" t="n">
        <v>-17.531</v>
      </c>
      <c r="F35" s="431" t="n">
        <v>336.513</v>
      </c>
      <c r="G35" s="431" t="n">
        <v>263.982</v>
      </c>
      <c r="H35" s="431" t="n">
        <v>-266.351</v>
      </c>
      <c r="I35" s="431" t="n">
        <v>-2.36899999999997</v>
      </c>
      <c r="J35" s="431" t="n">
        <v>79.921</v>
      </c>
      <c r="K35" s="431" t="n">
        <v>-37.608</v>
      </c>
      <c r="L35" s="431" t="n">
        <v>42.313</v>
      </c>
      <c r="M35" s="431" t="n">
        <v>39.944</v>
      </c>
      <c r="N35" s="431" t="n">
        <v>376.457</v>
      </c>
      <c r="O35" s="431" t="n">
        <v>610</v>
      </c>
      <c r="P35" s="431" t="n">
        <v>132.532</v>
      </c>
      <c r="Q35" s="422"/>
      <c r="S35" s="398" t="n">
        <f aca="false">S34+1</f>
        <v>21</v>
      </c>
      <c r="T35" s="27" t="n">
        <f aca="false">SEPTEMBER!F38</f>
        <v>347.64</v>
      </c>
      <c r="U35" s="27" t="n">
        <f aca="false">SEPTEMBER!G38</f>
        <v>0</v>
      </c>
      <c r="V35" s="27" t="n">
        <f aca="false">SEPTEMBER!H38</f>
        <v>347.64</v>
      </c>
      <c r="W35" s="27" t="n">
        <f aca="false">SEPTEMBER!J38</f>
        <v>265.796</v>
      </c>
      <c r="X35" s="27" t="n">
        <f aca="false">SEPTEMBER!K38</f>
        <v>-267.905</v>
      </c>
      <c r="Y35" s="27" t="n">
        <f aca="false">SEPTEMBER!L38</f>
        <v>-2.10899999999998</v>
      </c>
      <c r="Z35" s="27" t="n">
        <f aca="false">SEPTEMBER!M38</f>
        <v>99.418</v>
      </c>
      <c r="AA35" s="27" t="n">
        <f aca="false">SEPTEMBER!N38</f>
        <v>-27.888</v>
      </c>
      <c r="AB35" s="27" t="n">
        <f aca="false">SEPTEMBER!O38</f>
        <v>71.53</v>
      </c>
      <c r="AC35" s="27" t="n">
        <f aca="false">SEPTEMBER!P38</f>
        <v>69.421</v>
      </c>
      <c r="AD35" s="27" t="n">
        <f aca="false">SEPTEMBER!Q38</f>
        <v>417.061</v>
      </c>
      <c r="AE35" s="27" t="n">
        <f aca="false">SEPTEMBER!AA38</f>
        <v>526.5</v>
      </c>
      <c r="AF35" s="27" t="n">
        <f aca="false">SEPTEMBER!AC38</f>
        <v>8.428</v>
      </c>
      <c r="AG35" s="27" t="n">
        <f aca="false">V35-F35</f>
        <v>11.127</v>
      </c>
      <c r="AH35" s="432" t="n">
        <f aca="false">ABS((V35-F35)/V35)</f>
        <v>0.0320072488781498</v>
      </c>
      <c r="AI35" s="27" t="n">
        <f aca="false">Y35-I35</f>
        <v>0.259999999999991</v>
      </c>
      <c r="AJ35" s="432" t="n">
        <f aca="false">ABS((Y35-I35)/Y35)</f>
        <v>0.123281175912752</v>
      </c>
      <c r="AK35" s="27" t="n">
        <f aca="false">AB35-L35</f>
        <v>29.217</v>
      </c>
      <c r="AL35" s="432" t="n">
        <f aca="false">ABS((AB35-L35)/AB35)</f>
        <v>0.40845798965469</v>
      </c>
      <c r="AM35" s="27" t="n">
        <f aca="false">AE35-O35</f>
        <v>-83.5</v>
      </c>
      <c r="AN35" s="432" t="n">
        <f aca="false">ABS((AE35-O35)/AE35)</f>
        <v>0.158594491927825</v>
      </c>
      <c r="AO35" s="27" t="n">
        <f aca="false">AF35-P35</f>
        <v>-124.104</v>
      </c>
      <c r="AP35" s="432" t="n">
        <f aca="false">ABS((AF35-P35)/AF35)</f>
        <v>14.7252017085904</v>
      </c>
      <c r="AQ35" s="27" t="n">
        <f aca="false">AD35-N35</f>
        <v>40.604</v>
      </c>
      <c r="AR35" s="432" t="n">
        <f aca="false">ABS((AD35-N35)/AD35)</f>
        <v>0.0973574608990053</v>
      </c>
      <c r="AS35" s="27"/>
      <c r="AT35" s="0" t="n">
        <v>21</v>
      </c>
      <c r="AU35" s="0" t="n">
        <f aca="false">Sheet1!AG24</f>
        <v>61</v>
      </c>
      <c r="AV35" s="399" t="n">
        <f aca="false">Sheet1!AH24</f>
        <v>59</v>
      </c>
      <c r="AW35" s="399"/>
      <c r="AX35" s="399"/>
      <c r="AY35" s="399"/>
      <c r="BA35" s="0" t="n">
        <v>-270.389</v>
      </c>
      <c r="BB35" s="0" t="n">
        <v>-372.688</v>
      </c>
      <c r="BC35" s="0" t="n">
        <v>-150</v>
      </c>
      <c r="BD35" s="0" t="n">
        <v>-124</v>
      </c>
    </row>
    <row r="36" customFormat="false" ht="12.75" hidden="false" customHeight="false" outlineLevel="0" collapsed="false">
      <c r="C36" s="398" t="n">
        <f aca="false">C35+1</f>
        <v>22</v>
      </c>
      <c r="D36" s="431" t="n">
        <v>375.591</v>
      </c>
      <c r="E36" s="431" t="n">
        <v>0</v>
      </c>
      <c r="F36" s="431" t="n">
        <v>375.591</v>
      </c>
      <c r="G36" s="431" t="n">
        <v>295.792</v>
      </c>
      <c r="H36" s="431" t="n">
        <v>-154.095</v>
      </c>
      <c r="I36" s="431" t="n">
        <v>141.697</v>
      </c>
      <c r="J36" s="431" t="n">
        <v>15.107</v>
      </c>
      <c r="K36" s="431" t="n">
        <v>-6.839</v>
      </c>
      <c r="L36" s="431" t="n">
        <v>8.268</v>
      </c>
      <c r="M36" s="431" t="n">
        <v>149.965</v>
      </c>
      <c r="N36" s="431" t="n">
        <v>525.556</v>
      </c>
      <c r="O36" s="431" t="n">
        <v>552.7</v>
      </c>
      <c r="P36" s="431" t="n">
        <v>-24.151</v>
      </c>
      <c r="Q36" s="422"/>
      <c r="S36" s="398" t="n">
        <f aca="false">S35+1</f>
        <v>22</v>
      </c>
      <c r="T36" s="27" t="n">
        <f aca="false">SEPTEMBER!F39</f>
        <v>375.591</v>
      </c>
      <c r="U36" s="27" t="n">
        <f aca="false">SEPTEMBER!G39</f>
        <v>0</v>
      </c>
      <c r="V36" s="27" t="n">
        <f aca="false">SEPTEMBER!H39</f>
        <v>375.591</v>
      </c>
      <c r="W36" s="27" t="n">
        <f aca="false">SEPTEMBER!J39</f>
        <v>305.792</v>
      </c>
      <c r="X36" s="27" t="n">
        <f aca="false">SEPTEMBER!K39</f>
        <v>-154.095</v>
      </c>
      <c r="Y36" s="27" t="n">
        <f aca="false">SEPTEMBER!L39</f>
        <v>151.697</v>
      </c>
      <c r="Z36" s="27" t="n">
        <f aca="false">SEPTEMBER!M39</f>
        <v>15.107</v>
      </c>
      <c r="AA36" s="27" t="n">
        <f aca="false">SEPTEMBER!N39</f>
        <v>-6.839</v>
      </c>
      <c r="AB36" s="27" t="n">
        <f aca="false">SEPTEMBER!O39</f>
        <v>8.268</v>
      </c>
      <c r="AC36" s="27" t="n">
        <f aca="false">SEPTEMBER!P39</f>
        <v>159.965</v>
      </c>
      <c r="AD36" s="27" t="n">
        <f aca="false">SEPTEMBER!Q39</f>
        <v>535.556</v>
      </c>
      <c r="AE36" s="27" t="n">
        <f aca="false">SEPTEMBER!AA39</f>
        <v>552.7</v>
      </c>
      <c r="AF36" s="27" t="n">
        <f aca="false">SEPTEMBER!AC39</f>
        <v>-34.151</v>
      </c>
      <c r="AG36" s="27" t="n">
        <f aca="false">V36-F36</f>
        <v>0</v>
      </c>
      <c r="AH36" s="432" t="n">
        <f aca="false">ABS((V36-F36)/V36)</f>
        <v>0</v>
      </c>
      <c r="AI36" s="27" t="n">
        <f aca="false">Y36-I36</f>
        <v>10</v>
      </c>
      <c r="AJ36" s="432" t="n">
        <f aca="false">ABS((Y36-I36)/Y36)</f>
        <v>0.0659208817577144</v>
      </c>
      <c r="AK36" s="27" t="n">
        <f aca="false">AB36-L36</f>
        <v>0</v>
      </c>
      <c r="AL36" s="432" t="n">
        <f aca="false">ABS((AB36-L36)/AB36)</f>
        <v>0</v>
      </c>
      <c r="AM36" s="27" t="n">
        <f aca="false">AE36-O36</f>
        <v>0</v>
      </c>
      <c r="AN36" s="432" t="n">
        <f aca="false">ABS((AE36-O36)/AE36)</f>
        <v>0</v>
      </c>
      <c r="AO36" s="27" t="n">
        <f aca="false">AF36-P36</f>
        <v>-10</v>
      </c>
      <c r="AP36" s="432" t="n">
        <f aca="false">ABS((AF36-P36)/AF36)</f>
        <v>0.292817194225645</v>
      </c>
      <c r="AQ36" s="27" t="n">
        <f aca="false">AD36-N36</f>
        <v>10</v>
      </c>
      <c r="AR36" s="432" t="n">
        <f aca="false">ABS((AD36-N36)/AD36)</f>
        <v>0.0186721836745364</v>
      </c>
      <c r="AS36" s="27"/>
      <c r="AT36" s="0" t="n">
        <v>22</v>
      </c>
      <c r="AU36" s="0" t="n">
        <f aca="false">Sheet1!AG25</f>
        <v>60</v>
      </c>
      <c r="AV36" s="399" t="n">
        <f aca="false">Sheet1!AH25</f>
        <v>59</v>
      </c>
      <c r="AW36" s="399"/>
      <c r="AX36" s="399"/>
      <c r="AY36" s="399"/>
      <c r="BA36" s="0" t="n">
        <v>-131.173</v>
      </c>
      <c r="BB36" s="0" t="n">
        <v>-131.173</v>
      </c>
      <c r="BC36" s="0" t="n">
        <v>-140</v>
      </c>
    </row>
    <row r="37" customFormat="false" ht="12.75" hidden="false" customHeight="false" outlineLevel="0" collapsed="false">
      <c r="C37" s="398" t="n">
        <f aca="false">C36+1</f>
        <v>23</v>
      </c>
      <c r="D37" s="431" t="n">
        <v>381.513</v>
      </c>
      <c r="E37" s="431" t="n">
        <v>-6.798</v>
      </c>
      <c r="F37" s="431" t="n">
        <v>374.715</v>
      </c>
      <c r="G37" s="431" t="n">
        <v>295.792</v>
      </c>
      <c r="H37" s="431" t="n">
        <v>-153.925</v>
      </c>
      <c r="I37" s="431" t="n">
        <v>141.867</v>
      </c>
      <c r="J37" s="431" t="n">
        <v>25.108</v>
      </c>
      <c r="K37" s="431" t="n">
        <v>-22.324</v>
      </c>
      <c r="L37" s="431" t="n">
        <v>2.784</v>
      </c>
      <c r="M37" s="431" t="n">
        <v>144.651</v>
      </c>
      <c r="N37" s="431" t="n">
        <v>519.366</v>
      </c>
      <c r="O37" s="431" t="n">
        <v>604</v>
      </c>
      <c r="P37" s="431" t="n">
        <v>33.6230000000001</v>
      </c>
      <c r="Q37" s="422"/>
      <c r="R37" s="422"/>
      <c r="S37" s="398" t="n">
        <f aca="false">S36+1</f>
        <v>23</v>
      </c>
      <c r="T37" s="27" t="n">
        <f aca="false">SEPTEMBER!F40</f>
        <v>323.798</v>
      </c>
      <c r="U37" s="27" t="n">
        <f aca="false">SEPTEMBER!G40</f>
        <v>0</v>
      </c>
      <c r="V37" s="27" t="n">
        <f aca="false">SEPTEMBER!H40</f>
        <v>323.798</v>
      </c>
      <c r="W37" s="27" t="n">
        <f aca="false">SEPTEMBER!J40</f>
        <v>305.792</v>
      </c>
      <c r="X37" s="27" t="n">
        <f aca="false">SEPTEMBER!K40</f>
        <v>-153.925</v>
      </c>
      <c r="Y37" s="27" t="n">
        <f aca="false">SEPTEMBER!L40</f>
        <v>151.867</v>
      </c>
      <c r="Z37" s="27" t="n">
        <f aca="false">SEPTEMBER!M40</f>
        <v>12.741</v>
      </c>
      <c r="AA37" s="27" t="n">
        <f aca="false">SEPTEMBER!N40</f>
        <v>-10.017</v>
      </c>
      <c r="AB37" s="27" t="n">
        <f aca="false">SEPTEMBER!O40</f>
        <v>2.724</v>
      </c>
      <c r="AC37" s="27" t="n">
        <f aca="false">SEPTEMBER!P40</f>
        <v>154.591</v>
      </c>
      <c r="AD37" s="27" t="n">
        <f aca="false">SEPTEMBER!Q40</f>
        <v>478.389</v>
      </c>
      <c r="AE37" s="27" t="n">
        <f aca="false">SEPTEMBER!AA40</f>
        <v>600.1</v>
      </c>
      <c r="AF37" s="27" t="n">
        <f aca="false">SEPTEMBER!AC40</f>
        <v>70.7000000000002</v>
      </c>
      <c r="AG37" s="27" t="n">
        <f aca="false">V37-F37</f>
        <v>-50.917</v>
      </c>
      <c r="AH37" s="432" t="n">
        <f aca="false">ABS((V37-F37)/V37)</f>
        <v>0.157249272694705</v>
      </c>
      <c r="AI37" s="27" t="n">
        <f aca="false">Y37-I37</f>
        <v>10</v>
      </c>
      <c r="AJ37" s="432" t="n">
        <f aca="false">ABS((Y37-I37)/Y37)</f>
        <v>0.0658470898878624</v>
      </c>
      <c r="AK37" s="27" t="n">
        <f aca="false">AB37-L37</f>
        <v>-0.0599999999999987</v>
      </c>
      <c r="AL37" s="432" t="n">
        <f aca="false">ABS((AB37-L37)/AB37)</f>
        <v>0.0220264317180612</v>
      </c>
      <c r="AM37" s="27" t="n">
        <f aca="false">AE37-O37</f>
        <v>-3.89999999999998</v>
      </c>
      <c r="AN37" s="432" t="n">
        <f aca="false">ABS((AE37-O37)/AE37)</f>
        <v>0.0064989168471921</v>
      </c>
      <c r="AO37" s="27" t="n">
        <f aca="false">AF37-P37</f>
        <v>37.0770000000001</v>
      </c>
      <c r="AP37" s="432" t="n">
        <f aca="false">ABS((AF37-P37)/AF37)</f>
        <v>0.524427157001415</v>
      </c>
      <c r="AQ37" s="27" t="n">
        <f aca="false">AD37-N37</f>
        <v>-40.977</v>
      </c>
      <c r="AR37" s="432" t="n">
        <f aca="false">ABS((AD37-N37)/AD37)</f>
        <v>0.0856562337344714</v>
      </c>
      <c r="AS37" s="27"/>
      <c r="AT37" s="0" t="n">
        <v>23</v>
      </c>
      <c r="AU37" s="0" t="n">
        <f aca="false">Sheet1!AG26</f>
        <v>60</v>
      </c>
      <c r="AV37" s="399" t="n">
        <f aca="false">Sheet1!AH26</f>
        <v>47</v>
      </c>
      <c r="AW37" s="399"/>
      <c r="AX37" s="399"/>
      <c r="AY37" s="399"/>
      <c r="BB37" s="0" t="n">
        <v>0</v>
      </c>
    </row>
    <row r="38" customFormat="false" ht="12.75" hidden="false" customHeight="false" outlineLevel="0" collapsed="false">
      <c r="C38" s="398" t="n">
        <f aca="false">C37+1</f>
        <v>24</v>
      </c>
      <c r="D38" s="431" t="n">
        <v>346.255</v>
      </c>
      <c r="E38" s="431" t="n">
        <v>-35.552</v>
      </c>
      <c r="F38" s="431" t="n">
        <v>310.703</v>
      </c>
      <c r="G38" s="431" t="n">
        <v>293.758</v>
      </c>
      <c r="H38" s="431" t="n">
        <v>-154.095</v>
      </c>
      <c r="I38" s="431" t="n">
        <v>139.663</v>
      </c>
      <c r="J38" s="431" t="n">
        <v>28.823</v>
      </c>
      <c r="K38" s="431" t="n">
        <v>-33.716</v>
      </c>
      <c r="L38" s="431" t="n">
        <v>-4.893</v>
      </c>
      <c r="M38" s="431" t="n">
        <v>134.77</v>
      </c>
      <c r="N38" s="431" t="n">
        <v>445.473</v>
      </c>
      <c r="O38" s="431" t="n">
        <v>292</v>
      </c>
      <c r="P38" s="431" t="n">
        <v>-194.484</v>
      </c>
      <c r="Q38" s="422"/>
      <c r="R38" s="422"/>
      <c r="S38" s="398" t="n">
        <f aca="false">S37+1</f>
        <v>24</v>
      </c>
      <c r="T38" s="27" t="n">
        <f aca="false">SEPTEMBER!F41</f>
        <v>235.764</v>
      </c>
      <c r="U38" s="27" t="n">
        <f aca="false">SEPTEMBER!G41</f>
        <v>-1.5</v>
      </c>
      <c r="V38" s="27" t="n">
        <f aca="false">SEPTEMBER!H41</f>
        <v>234.264</v>
      </c>
      <c r="W38" s="27" t="n">
        <f aca="false">SEPTEMBER!J41</f>
        <v>305.792</v>
      </c>
      <c r="X38" s="27" t="n">
        <f aca="false">SEPTEMBER!K41</f>
        <v>-154.095</v>
      </c>
      <c r="Y38" s="27" t="n">
        <f aca="false">SEPTEMBER!L41</f>
        <v>151.697</v>
      </c>
      <c r="Z38" s="27" t="n">
        <f aca="false">SEPTEMBER!M41</f>
        <v>15.558</v>
      </c>
      <c r="AA38" s="27" t="n">
        <f aca="false">SEPTEMBER!N41</f>
        <v>-56.296</v>
      </c>
      <c r="AB38" s="27" t="n">
        <f aca="false">SEPTEMBER!O41</f>
        <v>-40.738</v>
      </c>
      <c r="AC38" s="27" t="n">
        <f aca="false">SEPTEMBER!P41</f>
        <v>110.959</v>
      </c>
      <c r="AD38" s="27" t="n">
        <f aca="false">SEPTEMBER!Q41</f>
        <v>345.223</v>
      </c>
      <c r="AE38" s="27" t="n">
        <f aca="false">SEPTEMBER!AA41</f>
        <v>390.8</v>
      </c>
      <c r="AF38" s="27" t="n">
        <f aca="false">SEPTEMBER!AC41</f>
        <v>4.56600000000003</v>
      </c>
      <c r="AG38" s="27" t="n">
        <f aca="false">V38-F38</f>
        <v>-76.439</v>
      </c>
      <c r="AH38" s="432" t="n">
        <f aca="false">ABS((V38-F38)/V38)</f>
        <v>0.326294266297852</v>
      </c>
      <c r="AI38" s="27" t="n">
        <f aca="false">Y38-I38</f>
        <v>12.034</v>
      </c>
      <c r="AJ38" s="432" t="n">
        <f aca="false">ABS((Y38-I38)/Y38)</f>
        <v>0.0793291891072335</v>
      </c>
      <c r="AK38" s="27" t="n">
        <f aca="false">AB38-L38</f>
        <v>-35.845</v>
      </c>
      <c r="AL38" s="432" t="n">
        <f aca="false">ABS((AB38-L38)/AB38)</f>
        <v>0.879891010849821</v>
      </c>
      <c r="AM38" s="27" t="n">
        <f aca="false">AE38-O38</f>
        <v>98.8</v>
      </c>
      <c r="AN38" s="432" t="n">
        <f aca="false">ABS((AE38-O38)/AE38)</f>
        <v>0.252814738996929</v>
      </c>
      <c r="AO38" s="27" t="n">
        <f aca="false">AF38-P38</f>
        <v>199.05</v>
      </c>
      <c r="AP38" s="432" t="n">
        <f aca="false">ABS((AF38-P38)/AF38)</f>
        <v>43.5939553219445</v>
      </c>
      <c r="AQ38" s="27" t="n">
        <f aca="false">AD38-N38</f>
        <v>-100.25</v>
      </c>
      <c r="AR38" s="432" t="n">
        <f aca="false">ABS((AD38-N38)/AD38)</f>
        <v>0.290392007485017</v>
      </c>
      <c r="AS38" s="27"/>
      <c r="AT38" s="0" t="n">
        <v>24</v>
      </c>
      <c r="AU38" s="0" t="n">
        <f aca="false">Sheet1!AG27</f>
        <v>59</v>
      </c>
      <c r="AV38" s="399" t="n">
        <f aca="false">Sheet1!AH27</f>
        <v>46</v>
      </c>
      <c r="AW38" s="399"/>
      <c r="AX38" s="399"/>
      <c r="AY38" s="399"/>
      <c r="BB38" s="0" t="n">
        <v>0</v>
      </c>
    </row>
    <row r="39" customFormat="false" ht="12.75" hidden="false" customHeight="false" outlineLevel="0" collapsed="false">
      <c r="C39" s="398" t="n">
        <f aca="false">C38+1</f>
        <v>25</v>
      </c>
      <c r="D39" s="431" t="n">
        <v>356.182</v>
      </c>
      <c r="E39" s="431" t="n">
        <v>-19.813</v>
      </c>
      <c r="F39" s="431" t="n">
        <v>336.369</v>
      </c>
      <c r="G39" s="431" t="n">
        <v>265.119</v>
      </c>
      <c r="H39" s="431" t="n">
        <v>-169.091</v>
      </c>
      <c r="I39" s="431" t="n">
        <v>96.028</v>
      </c>
      <c r="J39" s="431" t="n">
        <v>48.528</v>
      </c>
      <c r="K39" s="431" t="n">
        <v>-93.584</v>
      </c>
      <c r="L39" s="431" t="n">
        <v>-45.056</v>
      </c>
      <c r="M39" s="431" t="n">
        <v>50.972</v>
      </c>
      <c r="N39" s="431" t="n">
        <v>387.341</v>
      </c>
      <c r="O39" s="431" t="n">
        <v>392</v>
      </c>
      <c r="P39" s="431" t="n">
        <v>-36.3520000000001</v>
      </c>
      <c r="Q39" s="422"/>
      <c r="R39" s="422"/>
      <c r="S39" s="398" t="n">
        <f aca="false">S38+1</f>
        <v>25</v>
      </c>
      <c r="T39" s="27" t="n">
        <f aca="false">SEPTEMBER!F42</f>
        <v>267.291</v>
      </c>
      <c r="U39" s="27" t="n">
        <f aca="false">SEPTEMBER!G42</f>
        <v>0</v>
      </c>
      <c r="V39" s="27" t="n">
        <f aca="false">SEPTEMBER!H42</f>
        <v>267.291</v>
      </c>
      <c r="W39" s="27" t="n">
        <f aca="false">SEPTEMBER!J42</f>
        <v>265.792</v>
      </c>
      <c r="X39" s="27" t="n">
        <f aca="false">SEPTEMBER!K42</f>
        <v>-174.414</v>
      </c>
      <c r="Y39" s="27" t="n">
        <f aca="false">SEPTEMBER!L42</f>
        <v>91.378</v>
      </c>
      <c r="Z39" s="27" t="n">
        <f aca="false">SEPTEMBER!M42</f>
        <v>87.03</v>
      </c>
      <c r="AA39" s="27" t="n">
        <f aca="false">SEPTEMBER!N42</f>
        <v>-94.759</v>
      </c>
      <c r="AB39" s="27" t="n">
        <f aca="false">SEPTEMBER!O42</f>
        <v>-7.729</v>
      </c>
      <c r="AC39" s="27" t="n">
        <f aca="false">SEPTEMBER!P42</f>
        <v>83.649</v>
      </c>
      <c r="AD39" s="27" t="n">
        <f aca="false">SEPTEMBER!Q42</f>
        <v>350.94</v>
      </c>
      <c r="AE39" s="27" t="n">
        <f aca="false">SEPTEMBER!AA42</f>
        <v>383.4</v>
      </c>
      <c r="AF39" s="27" t="n">
        <f aca="false">SEPTEMBER!AC42</f>
        <v>-8.55100000000005</v>
      </c>
      <c r="AG39" s="27" t="n">
        <f aca="false">V39-F39</f>
        <v>-69.078</v>
      </c>
      <c r="AH39" s="432" t="n">
        <f aca="false">ABS((V39-F39)/V39)</f>
        <v>0.258437433359148</v>
      </c>
      <c r="AI39" s="27" t="n">
        <f aca="false">Y39-I39</f>
        <v>-4.65000000000003</v>
      </c>
      <c r="AJ39" s="432" t="n">
        <f aca="false">ABS((Y39-I39)/Y39)</f>
        <v>0.0508875221606955</v>
      </c>
      <c r="AK39" s="27" t="n">
        <f aca="false">AB39-L39</f>
        <v>37.327</v>
      </c>
      <c r="AL39" s="432" t="n">
        <f aca="false">ABS((AB39-L39)/AB39)</f>
        <v>4.82947341182559</v>
      </c>
      <c r="AM39" s="27" t="n">
        <f aca="false">AE39-O39</f>
        <v>-8.60000000000002</v>
      </c>
      <c r="AN39" s="432" t="n">
        <f aca="false">ABS((AE39-O39)/AE39)</f>
        <v>0.0224308815858112</v>
      </c>
      <c r="AO39" s="27" t="n">
        <f aca="false">AF39-P39</f>
        <v>27.801</v>
      </c>
      <c r="AP39" s="432" t="n">
        <f aca="false">ABS((AF39-P39)/AF39)</f>
        <v>3.25119869021166</v>
      </c>
      <c r="AQ39" s="27" t="n">
        <f aca="false">AD39-N39</f>
        <v>-36.4010000000001</v>
      </c>
      <c r="AR39" s="432" t="n">
        <f aca="false">ABS((AD39-N39)/AD39)</f>
        <v>0.10372428335328</v>
      </c>
      <c r="AS39" s="27"/>
      <c r="AT39" s="0" t="n">
        <v>25</v>
      </c>
      <c r="AU39" s="0" t="n">
        <f aca="false">Sheet1!AG28</f>
        <v>59</v>
      </c>
      <c r="AV39" s="399" t="n">
        <f aca="false">Sheet1!AH28</f>
        <v>49</v>
      </c>
      <c r="AW39" s="399"/>
      <c r="AX39" s="399"/>
      <c r="AY39" s="399"/>
      <c r="BB39" s="0" t="n">
        <v>0</v>
      </c>
      <c r="BM39" s="0" t="n">
        <f aca="false">0</f>
        <v>0</v>
      </c>
    </row>
    <row r="40" customFormat="false" ht="12.75" hidden="false" customHeight="false" outlineLevel="0" collapsed="false">
      <c r="C40" s="398" t="n">
        <f aca="false">C39+1</f>
        <v>26</v>
      </c>
      <c r="D40" s="431" t="n">
        <v>350.764</v>
      </c>
      <c r="E40" s="431" t="n">
        <v>-18.274</v>
      </c>
      <c r="F40" s="431" t="n">
        <v>332.49</v>
      </c>
      <c r="G40" s="431" t="n">
        <v>265.792</v>
      </c>
      <c r="H40" s="431" t="n">
        <v>-174.099</v>
      </c>
      <c r="I40" s="431" t="n">
        <v>91.693</v>
      </c>
      <c r="J40" s="431" t="n">
        <v>88.455</v>
      </c>
      <c r="K40" s="431" t="n">
        <v>-72.687</v>
      </c>
      <c r="L40" s="431" t="n">
        <v>15.768</v>
      </c>
      <c r="M40" s="431" t="n">
        <v>107.461</v>
      </c>
      <c r="N40" s="431" t="n">
        <v>439.951</v>
      </c>
      <c r="O40" s="431" t="n">
        <v>307</v>
      </c>
      <c r="P40" s="431" t="n">
        <v>-173.962</v>
      </c>
      <c r="Q40" s="422"/>
      <c r="R40" s="422"/>
      <c r="S40" s="398" t="n">
        <f aca="false">S39+1</f>
        <v>26</v>
      </c>
      <c r="T40" s="27" t="n">
        <f aca="false">SEPTEMBER!F43</f>
        <v>300.474</v>
      </c>
      <c r="U40" s="27" t="n">
        <f aca="false">SEPTEMBER!G43</f>
        <v>-0.821</v>
      </c>
      <c r="V40" s="27" t="n">
        <f aca="false">SEPTEMBER!H43</f>
        <v>299.653</v>
      </c>
      <c r="W40" s="27" t="n">
        <f aca="false">SEPTEMBER!J43</f>
        <v>265.792</v>
      </c>
      <c r="X40" s="27" t="n">
        <f aca="false">SEPTEMBER!K43</f>
        <v>-184.323</v>
      </c>
      <c r="Y40" s="27" t="n">
        <f aca="false">SEPTEMBER!L43</f>
        <v>81.469</v>
      </c>
      <c r="Z40" s="27" t="n">
        <f aca="false">SEPTEMBER!M43</f>
        <v>96.649</v>
      </c>
      <c r="AA40" s="27" t="n">
        <f aca="false">SEPTEMBER!N43</f>
        <v>-68.208</v>
      </c>
      <c r="AB40" s="27" t="n">
        <f aca="false">SEPTEMBER!O43</f>
        <v>28.441</v>
      </c>
      <c r="AC40" s="27" t="n">
        <f aca="false">SEPTEMBER!P43</f>
        <v>109.91</v>
      </c>
      <c r="AD40" s="27" t="n">
        <f aca="false">SEPTEMBER!Q43</f>
        <v>409.563</v>
      </c>
      <c r="AE40" s="27" t="n">
        <f aca="false">SEPTEMBER!AA43</f>
        <v>297.6</v>
      </c>
      <c r="AF40" s="27" t="n">
        <f aca="false">SEPTEMBER!AC43</f>
        <v>-152.974</v>
      </c>
      <c r="AG40" s="27" t="n">
        <f aca="false">V40-F40</f>
        <v>-32.837</v>
      </c>
      <c r="AH40" s="432" t="n">
        <f aca="false">ABS((V40-F40)/V40)</f>
        <v>0.109583418153665</v>
      </c>
      <c r="AI40" s="27" t="n">
        <f aca="false">Y40-I40</f>
        <v>-10.224</v>
      </c>
      <c r="AJ40" s="432" t="n">
        <f aca="false">ABS((Y40-I40)/Y40)</f>
        <v>0.125495587278597</v>
      </c>
      <c r="AK40" s="27" t="n">
        <f aca="false">AB40-L40</f>
        <v>12.673</v>
      </c>
      <c r="AL40" s="432" t="n">
        <f aca="false">ABS((AB40-L40)/AB40)</f>
        <v>0.445589114306811</v>
      </c>
      <c r="AM40" s="27" t="n">
        <f aca="false">AE40-O40</f>
        <v>-9.39999999999998</v>
      </c>
      <c r="AN40" s="432" t="n">
        <f aca="false">ABS((AE40-O40)/AE40)</f>
        <v>0.0315860215053763</v>
      </c>
      <c r="AO40" s="27" t="n">
        <f aca="false">AF40-P40</f>
        <v>20.9880000000001</v>
      </c>
      <c r="AP40" s="432" t="n">
        <f aca="false">ABS((AF40-P40)/AF40)</f>
        <v>0.137199785584479</v>
      </c>
      <c r="AQ40" s="27" t="n">
        <f aca="false">AD40-N40</f>
        <v>-30.3880000000001</v>
      </c>
      <c r="AR40" s="432" t="n">
        <f aca="false">ABS((AD40-N40)/AD40)</f>
        <v>0.0741961554144298</v>
      </c>
      <c r="AS40" s="27"/>
      <c r="AT40" s="0" t="n">
        <v>26</v>
      </c>
      <c r="AU40" s="0" t="n">
        <f aca="false">Sheet1!AG29</f>
        <v>59</v>
      </c>
      <c r="AV40" s="399" t="n">
        <f aca="false">Sheet1!AH29</f>
        <v>55</v>
      </c>
      <c r="AW40" s="399"/>
      <c r="AX40" s="399"/>
      <c r="AY40" s="399"/>
      <c r="BB40" s="0" t="n">
        <v>0</v>
      </c>
    </row>
    <row r="41" customFormat="false" ht="12.75" hidden="false" customHeight="false" outlineLevel="0" collapsed="false">
      <c r="C41" s="398" t="n">
        <f aca="false">C40+1</f>
        <v>27</v>
      </c>
      <c r="D41" s="431" t="n">
        <v>371.705</v>
      </c>
      <c r="E41" s="431" t="n">
        <v>-24.005</v>
      </c>
      <c r="F41" s="431" t="n">
        <v>347.7</v>
      </c>
      <c r="G41" s="431" t="n">
        <v>271.412</v>
      </c>
      <c r="H41" s="431" t="n">
        <v>-215.889</v>
      </c>
      <c r="I41" s="431" t="n">
        <v>55.523</v>
      </c>
      <c r="J41" s="431" t="n">
        <v>57.295</v>
      </c>
      <c r="K41" s="431" t="n">
        <v>-29.172</v>
      </c>
      <c r="L41" s="431" t="n">
        <v>28.123</v>
      </c>
      <c r="M41" s="431" t="n">
        <v>83.646</v>
      </c>
      <c r="N41" s="431" t="n">
        <v>431.346</v>
      </c>
      <c r="O41" s="431" t="n">
        <v>534</v>
      </c>
      <c r="P41" s="431" t="n">
        <v>61.643</v>
      </c>
      <c r="Q41" s="422"/>
      <c r="R41" s="422"/>
      <c r="S41" s="398" t="n">
        <f aca="false">S40+1</f>
        <v>27</v>
      </c>
      <c r="T41" s="27" t="n">
        <f aca="false">SEPTEMBER!F44</f>
        <v>329.294</v>
      </c>
      <c r="U41" s="27" t="n">
        <f aca="false">SEPTEMBER!G44</f>
        <v>-1.114</v>
      </c>
      <c r="V41" s="27" t="n">
        <f aca="false">SEPTEMBER!H44</f>
        <v>328.18</v>
      </c>
      <c r="W41" s="27" t="n">
        <f aca="false">SEPTEMBER!J44</f>
        <v>271.57</v>
      </c>
      <c r="X41" s="27" t="n">
        <f aca="false">SEPTEMBER!K44</f>
        <v>-215.967</v>
      </c>
      <c r="Y41" s="27" t="n">
        <f aca="false">SEPTEMBER!L44</f>
        <v>55.603</v>
      </c>
      <c r="Z41" s="27" t="n">
        <f aca="false">SEPTEMBER!M44</f>
        <v>58.545</v>
      </c>
      <c r="AA41" s="27" t="n">
        <f aca="false">SEPTEMBER!N44</f>
        <v>-32.888</v>
      </c>
      <c r="AB41" s="27" t="n">
        <f aca="false">SEPTEMBER!O44</f>
        <v>25.657</v>
      </c>
      <c r="AC41" s="27" t="n">
        <f aca="false">SEPTEMBER!P44</f>
        <v>81.26</v>
      </c>
      <c r="AD41" s="27" t="n">
        <f aca="false">SEPTEMBER!Q44</f>
        <v>409.44</v>
      </c>
      <c r="AE41" s="27" t="n">
        <f aca="false">SEPTEMBER!AA44</f>
        <v>524.8</v>
      </c>
      <c r="AF41" s="27" t="n">
        <f aca="false">SEPTEMBER!AC44</f>
        <v>74.3489999999999</v>
      </c>
      <c r="AG41" s="27" t="n">
        <f aca="false">V41-F41</f>
        <v>-19.52</v>
      </c>
      <c r="AH41" s="432" t="n">
        <f aca="false">ABS((V41-F41)/V41)</f>
        <v>0.0594795539033457</v>
      </c>
      <c r="AI41" s="27" t="n">
        <f aca="false">Y41-I41</f>
        <v>0.0800000000000125</v>
      </c>
      <c r="AJ41" s="432" t="n">
        <f aca="false">ABS((Y41-I41)/Y41)</f>
        <v>0.00143877128931915</v>
      </c>
      <c r="AK41" s="27" t="n">
        <f aca="false">AB41-L41</f>
        <v>-2.466</v>
      </c>
      <c r="AL41" s="432" t="n">
        <f aca="false">ABS((AB41-L41)/AB41)</f>
        <v>0.0961141209026775</v>
      </c>
      <c r="AM41" s="27" t="n">
        <f aca="false">AE41-O41</f>
        <v>-9.20000000000005</v>
      </c>
      <c r="AN41" s="432" t="n">
        <f aca="false">ABS((AE41-O41)/AE41)</f>
        <v>0.0175304878048781</v>
      </c>
      <c r="AO41" s="27" t="n">
        <f aca="false">AF41-P41</f>
        <v>12.7059999999999</v>
      </c>
      <c r="AP41" s="432" t="n">
        <f aca="false">ABS((AF41-P41)/AF41)</f>
        <v>0.170896716835464</v>
      </c>
      <c r="AQ41" s="27" t="n">
        <f aca="false">AD41-N41</f>
        <v>-21.906</v>
      </c>
      <c r="AR41" s="432" t="n">
        <f aca="false">ABS((AD41-N41)/AD41)</f>
        <v>0.053502344665885</v>
      </c>
      <c r="AS41" s="27"/>
      <c r="AT41" s="0" t="n">
        <v>27</v>
      </c>
      <c r="AU41" s="0" t="n">
        <f aca="false">Sheet1!AG30</f>
        <v>58</v>
      </c>
      <c r="AV41" s="399" t="n">
        <f aca="false">Sheet1!AH30</f>
        <v>56</v>
      </c>
      <c r="BB41" s="0" t="n">
        <v>0</v>
      </c>
    </row>
    <row r="42" customFormat="false" ht="12.75" hidden="false" customHeight="false" outlineLevel="0" collapsed="false">
      <c r="C42" s="398" t="n">
        <f aca="false">C41+1</f>
        <v>28</v>
      </c>
      <c r="D42" s="431" t="n">
        <v>350.306</v>
      </c>
      <c r="E42" s="431" t="n">
        <v>-29.057</v>
      </c>
      <c r="F42" s="431" t="n">
        <v>321.249</v>
      </c>
      <c r="G42" s="431" t="n">
        <v>269.717</v>
      </c>
      <c r="H42" s="431" t="n">
        <v>-143.795</v>
      </c>
      <c r="I42" s="431" t="n">
        <v>125.922</v>
      </c>
      <c r="J42" s="431" t="n">
        <v>51.086</v>
      </c>
      <c r="K42" s="431" t="n">
        <v>-46.101</v>
      </c>
      <c r="L42" s="431" t="n">
        <v>4.985</v>
      </c>
      <c r="M42" s="431" t="n">
        <v>130.907</v>
      </c>
      <c r="N42" s="431" t="n">
        <v>452.156</v>
      </c>
      <c r="O42" s="431" t="n">
        <v>534</v>
      </c>
      <c r="P42" s="431" t="n">
        <v>10.8330000000001</v>
      </c>
      <c r="Q42" s="422"/>
      <c r="R42" s="422"/>
      <c r="S42" s="398" t="n">
        <f aca="false">S41+1</f>
        <v>28</v>
      </c>
      <c r="T42" s="27" t="n">
        <f aca="false">SEPTEMBER!F45</f>
        <v>307.162</v>
      </c>
      <c r="U42" s="27" t="n">
        <f aca="false">SEPTEMBER!G45</f>
        <v>-0.01</v>
      </c>
      <c r="V42" s="27" t="n">
        <f aca="false">SEPTEMBER!H45</f>
        <v>307.152</v>
      </c>
      <c r="W42" s="27" t="n">
        <f aca="false">SEPTEMBER!J45</f>
        <v>270.123</v>
      </c>
      <c r="X42" s="27" t="n">
        <f aca="false">SEPTEMBER!K45</f>
        <v>-143.82</v>
      </c>
      <c r="Y42" s="27" t="n">
        <f aca="false">SEPTEMBER!L45</f>
        <v>126.303</v>
      </c>
      <c r="Z42" s="27" t="n">
        <f aca="false">SEPTEMBER!M45</f>
        <v>34.112</v>
      </c>
      <c r="AA42" s="27" t="n">
        <f aca="false">SEPTEMBER!N45</f>
        <v>-61.18</v>
      </c>
      <c r="AB42" s="27" t="n">
        <f aca="false">SEPTEMBER!O45</f>
        <v>-27.068</v>
      </c>
      <c r="AC42" s="27" t="n">
        <f aca="false">SEPTEMBER!P45</f>
        <v>99.235</v>
      </c>
      <c r="AD42" s="27" t="n">
        <f aca="false">SEPTEMBER!Q45</f>
        <v>406.387</v>
      </c>
      <c r="AE42" s="27" t="n">
        <f aca="false">SEPTEMBER!AA45</f>
        <v>558.7</v>
      </c>
      <c r="AF42" s="27" t="n">
        <f aca="false">SEPTEMBER!AC45</f>
        <v>81.302</v>
      </c>
      <c r="AG42" s="27" t="n">
        <f aca="false">V42-F42</f>
        <v>-14.097</v>
      </c>
      <c r="AH42" s="432" t="n">
        <f aca="false">ABS((V42-F42)/V42)</f>
        <v>0.0458958431004844</v>
      </c>
      <c r="AI42" s="27" t="n">
        <f aca="false">Y42-I42</f>
        <v>0.381</v>
      </c>
      <c r="AJ42" s="432" t="n">
        <f aca="false">ABS((Y42-I42)/Y42)</f>
        <v>0.00301655542623691</v>
      </c>
      <c r="AK42" s="27" t="n">
        <f aca="false">AB42-L42</f>
        <v>-32.053</v>
      </c>
      <c r="AL42" s="432" t="n">
        <f aca="false">ABS((AB42-L42)/AB42)</f>
        <v>1.18416580464017</v>
      </c>
      <c r="AM42" s="27" t="n">
        <f aca="false">AE42-O42</f>
        <v>24.7</v>
      </c>
      <c r="AN42" s="432" t="n">
        <f aca="false">ABS((AE42-O42)/AE42)</f>
        <v>0.044209772686594</v>
      </c>
      <c r="AO42" s="27" t="n">
        <f aca="false">AF42-P42</f>
        <v>70.4689999999999</v>
      </c>
      <c r="AP42" s="432" t="n">
        <f aca="false">ABS((AF42-P42)/AF42)</f>
        <v>0.866756045361737</v>
      </c>
      <c r="AQ42" s="27" t="n">
        <f aca="false">AD42-N42</f>
        <v>-45.769</v>
      </c>
      <c r="AR42" s="432" t="n">
        <f aca="false">ABS((AD42-N42)/AD42)</f>
        <v>0.112624173509487</v>
      </c>
      <c r="AS42" s="27"/>
      <c r="AT42" s="0" t="n">
        <v>28</v>
      </c>
      <c r="AU42" s="0" t="n">
        <f aca="false">Sheet1!AG31</f>
        <v>58</v>
      </c>
      <c r="AV42" s="399" t="n">
        <f aca="false">Sheet1!AH31</f>
        <v>57</v>
      </c>
      <c r="BB42" s="0" t="n">
        <v>0</v>
      </c>
    </row>
    <row r="43" customFormat="false" ht="12.75" hidden="false" customHeight="false" outlineLevel="0" collapsed="false">
      <c r="C43" s="398" t="n">
        <f aca="false">C42+1</f>
        <v>29</v>
      </c>
      <c r="D43" s="431"/>
      <c r="E43" s="431"/>
      <c r="F43" s="431"/>
      <c r="G43" s="431"/>
      <c r="H43" s="431"/>
      <c r="I43" s="431"/>
      <c r="J43" s="27"/>
      <c r="K43" s="431"/>
      <c r="L43" s="431"/>
      <c r="M43" s="431"/>
      <c r="N43" s="431"/>
      <c r="O43" s="431"/>
      <c r="P43" s="431"/>
      <c r="Q43" s="422"/>
      <c r="R43" s="422"/>
      <c r="S43" s="398" t="n">
        <f aca="false">S42+1</f>
        <v>29</v>
      </c>
      <c r="T43" s="27" t="n">
        <f aca="false">SEPTEMBER!F46</f>
        <v>312.104</v>
      </c>
      <c r="U43" s="27" t="n">
        <f aca="false">SEPTEMBER!G46</f>
        <v>0</v>
      </c>
      <c r="V43" s="27" t="n">
        <f aca="false">SEPTEMBER!H46</f>
        <v>312.104</v>
      </c>
      <c r="W43" s="27" t="n">
        <f aca="false">SEPTEMBER!J46</f>
        <v>266.44</v>
      </c>
      <c r="X43" s="27" t="n">
        <f aca="false">SEPTEMBER!K46</f>
        <v>-143.792</v>
      </c>
      <c r="Y43" s="27" t="n">
        <f aca="false">SEPTEMBER!L46</f>
        <v>122.648</v>
      </c>
      <c r="Z43" s="27" t="n">
        <f aca="false">SEPTEMBER!M46</f>
        <v>77.834</v>
      </c>
      <c r="AA43" s="27" t="n">
        <f aca="false">SEPTEMBER!N46</f>
        <v>-37.579</v>
      </c>
      <c r="AB43" s="27" t="n">
        <f aca="false">SEPTEMBER!O46</f>
        <v>40.255</v>
      </c>
      <c r="AC43" s="27" t="n">
        <f aca="false">SEPTEMBER!P46</f>
        <v>162.903</v>
      </c>
      <c r="AD43" s="27" t="n">
        <f aca="false">SEPTEMBER!Q46</f>
        <v>475.007</v>
      </c>
      <c r="AE43" s="27" t="n">
        <f aca="false">SEPTEMBER!AA46</f>
        <v>552</v>
      </c>
      <c r="AF43" s="27" t="n">
        <f aca="false">SEPTEMBER!AC46</f>
        <v>95.9810000000001</v>
      </c>
      <c r="AG43" s="27"/>
      <c r="AH43" s="432"/>
      <c r="AI43" s="27"/>
      <c r="AJ43" s="432"/>
      <c r="AK43" s="27"/>
      <c r="AL43" s="432"/>
      <c r="AM43" s="27"/>
      <c r="AN43" s="432"/>
      <c r="AO43" s="27"/>
      <c r="AP43" s="432"/>
      <c r="AQ43" s="27"/>
      <c r="AR43" s="432"/>
      <c r="AS43" s="27"/>
      <c r="AT43" s="0" t="n">
        <v>29</v>
      </c>
      <c r="AU43" s="399"/>
      <c r="AV43" s="399"/>
      <c r="AW43" s="399"/>
      <c r="AX43" s="399"/>
      <c r="AY43" s="399"/>
      <c r="BB43" s="0" t="n">
        <v>0</v>
      </c>
    </row>
    <row r="44" customFormat="false" ht="12.75" hidden="false" customHeight="false" outlineLevel="0" collapsed="false">
      <c r="C44" s="398" t="n">
        <f aca="false">C43+1</f>
        <v>30</v>
      </c>
      <c r="D44" s="431"/>
      <c r="E44" s="431"/>
      <c r="F44" s="431"/>
      <c r="G44" s="431"/>
      <c r="H44" s="431"/>
      <c r="I44" s="431"/>
      <c r="J44" s="27"/>
      <c r="K44" s="431"/>
      <c r="L44" s="431"/>
      <c r="M44" s="431"/>
      <c r="N44" s="431"/>
      <c r="O44" s="431"/>
      <c r="P44" s="431"/>
      <c r="Q44" s="422"/>
      <c r="R44" s="422"/>
      <c r="S44" s="398" t="n">
        <f aca="false">S43+1</f>
        <v>30</v>
      </c>
      <c r="T44" s="27" t="n">
        <f aca="false">SEPTEMBER!F47</f>
        <v>335.595</v>
      </c>
      <c r="U44" s="27" t="n">
        <f aca="false">SEPTEMBER!G47</f>
        <v>0</v>
      </c>
      <c r="V44" s="27" t="n">
        <f aca="false">SEPTEMBER!H47</f>
        <v>335.595</v>
      </c>
      <c r="W44" s="27" t="n">
        <f aca="false">SEPTEMBER!J47</f>
        <v>266.436</v>
      </c>
      <c r="X44" s="27" t="n">
        <f aca="false">SEPTEMBER!K47</f>
        <v>-143.92</v>
      </c>
      <c r="Y44" s="27" t="n">
        <f aca="false">SEPTEMBER!L47</f>
        <v>122.516</v>
      </c>
      <c r="Z44" s="27" t="n">
        <f aca="false">SEPTEMBER!M47</f>
        <v>44.022</v>
      </c>
      <c r="AA44" s="27" t="n">
        <f aca="false">SEPTEMBER!N47</f>
        <v>-41.834</v>
      </c>
      <c r="AB44" s="27" t="n">
        <f aca="false">SEPTEMBER!O47</f>
        <v>2.188</v>
      </c>
      <c r="AC44" s="27" t="n">
        <f aca="false">SEPTEMBER!P47</f>
        <v>124.704</v>
      </c>
      <c r="AD44" s="27" t="n">
        <f aca="false">SEPTEMBER!Q47</f>
        <v>460.299</v>
      </c>
      <c r="AE44" s="27" t="n">
        <f aca="false">SEPTEMBER!AA47</f>
        <v>510.4</v>
      </c>
      <c r="AF44" s="27" t="n">
        <f aca="false">SEPTEMBER!AC47</f>
        <v>69.09</v>
      </c>
      <c r="AG44" s="27"/>
      <c r="AH44" s="432"/>
      <c r="AI44" s="27"/>
      <c r="AJ44" s="432"/>
      <c r="AK44" s="27"/>
      <c r="AL44" s="432"/>
      <c r="AM44" s="27"/>
      <c r="AN44" s="432"/>
      <c r="AO44" s="27"/>
      <c r="AP44" s="432"/>
      <c r="AQ44" s="27"/>
      <c r="AR44" s="432"/>
      <c r="AS44" s="27"/>
      <c r="AT44" s="0" t="n">
        <v>30</v>
      </c>
      <c r="BB44" s="0" t="n">
        <v>0</v>
      </c>
    </row>
    <row r="45" customFormat="false" ht="12.75" hidden="false" customHeight="false" outlineLevel="0" collapsed="false">
      <c r="C45" s="398" t="n">
        <f aca="false">C44+1</f>
        <v>31</v>
      </c>
      <c r="D45" s="431"/>
      <c r="E45" s="431"/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22"/>
      <c r="R45" s="422"/>
      <c r="S45" s="398" t="n">
        <f aca="false">S44+1</f>
        <v>31</v>
      </c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0" t="n">
        <v>31</v>
      </c>
      <c r="BB45" s="0" t="n">
        <v>0</v>
      </c>
    </row>
    <row r="46" customFormat="false" ht="12.75" hidden="false" customHeight="false" outlineLevel="0" collapsed="false">
      <c r="C46" s="399"/>
      <c r="D46" s="422"/>
      <c r="E46" s="422"/>
      <c r="F46" s="422"/>
      <c r="G46" s="422"/>
      <c r="H46" s="422"/>
      <c r="I46" s="422"/>
      <c r="J46" s="422"/>
      <c r="K46" s="422" t="n">
        <f aca="false">SUM(K15:K45)</f>
        <v>-1278.546</v>
      </c>
      <c r="L46" s="422"/>
      <c r="M46" s="422"/>
      <c r="N46" s="422"/>
      <c r="O46" s="422"/>
      <c r="P46" s="422"/>
      <c r="Q46" s="422"/>
      <c r="R46" s="422"/>
      <c r="S46" s="416"/>
      <c r="T46" s="0"/>
      <c r="U46" s="0"/>
      <c r="V46" s="0"/>
      <c r="X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</row>
    <row r="47" customFormat="false" ht="12.75" hidden="false" customHeight="false" outlineLevel="0" collapsed="false">
      <c r="C47" s="399"/>
      <c r="D47" s="422"/>
      <c r="E47" s="422"/>
      <c r="F47" s="399"/>
      <c r="G47" s="422"/>
      <c r="H47" s="422"/>
      <c r="I47" s="399"/>
      <c r="J47" s="422"/>
      <c r="K47" s="422"/>
      <c r="L47" s="422"/>
      <c r="M47" s="422"/>
      <c r="N47" s="422"/>
      <c r="O47" s="422"/>
      <c r="P47" s="422"/>
      <c r="Q47" s="422"/>
      <c r="R47" s="422"/>
      <c r="S47" s="416"/>
      <c r="V47" s="0"/>
      <c r="X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</row>
    <row r="48" customFormat="false" ht="12.75" hidden="false" customHeight="false" outlineLevel="0" collapsed="false">
      <c r="A48" s="399"/>
      <c r="B48" s="399"/>
      <c r="C48" s="399"/>
      <c r="D48" s="434"/>
      <c r="E48" s="422"/>
      <c r="F48" s="399"/>
      <c r="G48" s="422"/>
      <c r="H48" s="434"/>
      <c r="I48" s="399"/>
      <c r="J48" s="422"/>
      <c r="K48" s="422"/>
      <c r="L48" s="422"/>
      <c r="M48" s="422"/>
      <c r="N48" s="422"/>
      <c r="O48" s="422"/>
      <c r="P48" s="422"/>
      <c r="Q48" s="422"/>
      <c r="R48" s="422"/>
      <c r="S48" s="416"/>
      <c r="V48" s="0"/>
      <c r="X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399"/>
      <c r="BF48" s="399"/>
      <c r="BG48" s="399"/>
      <c r="BH48" s="399"/>
      <c r="BI48" s="399"/>
      <c r="BJ48" s="399"/>
      <c r="BK48" s="399"/>
      <c r="BL48" s="399"/>
      <c r="BM48" s="399"/>
      <c r="BN48" s="399"/>
      <c r="BO48" s="399"/>
    </row>
    <row r="49" customFormat="false" ht="12.75" hidden="false" customHeight="false" outlineLevel="0" collapsed="false">
      <c r="A49" s="399"/>
      <c r="B49" s="399"/>
      <c r="C49" s="402"/>
      <c r="D49" s="435"/>
      <c r="E49" s="435"/>
      <c r="F49" s="399"/>
      <c r="G49" s="435"/>
      <c r="H49" s="435"/>
      <c r="I49" s="399"/>
      <c r="J49" s="435"/>
      <c r="K49" s="435"/>
      <c r="L49" s="435"/>
      <c r="M49" s="435"/>
      <c r="N49" s="435"/>
      <c r="O49" s="435"/>
      <c r="P49" s="435"/>
      <c r="Q49" s="435"/>
      <c r="R49" s="435"/>
      <c r="S49" s="436"/>
      <c r="V49" s="0"/>
      <c r="X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</row>
    <row r="50" customFormat="false" ht="12.75" hidden="false" customHeight="false" outlineLevel="0" collapsed="false">
      <c r="A50" s="399"/>
      <c r="B50" s="399"/>
      <c r="C50" s="406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16"/>
      <c r="T50" s="400"/>
      <c r="U50" s="400"/>
      <c r="V50" s="400"/>
      <c r="W50" s="422"/>
      <c r="X50" s="400"/>
      <c r="Y50" s="422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399"/>
      <c r="BF50" s="399"/>
      <c r="BG50" s="399"/>
      <c r="BH50" s="399"/>
      <c r="BI50" s="399"/>
      <c r="BJ50" s="399"/>
      <c r="BK50" s="399"/>
      <c r="BL50" s="399"/>
      <c r="BM50" s="399"/>
      <c r="BN50" s="399"/>
      <c r="BO50" s="399"/>
    </row>
    <row r="52" customFormat="false" ht="12.75" hidden="false" customHeight="false" outlineLevel="0" collapsed="false">
      <c r="A52" s="399"/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416"/>
      <c r="T52" s="400"/>
      <c r="U52" s="400"/>
      <c r="V52" s="400"/>
      <c r="W52" s="399"/>
      <c r="X52" s="400"/>
      <c r="Y52" s="399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399"/>
      <c r="BF52" s="399"/>
      <c r="BG52" s="399"/>
      <c r="BH52" s="399"/>
      <c r="BI52" s="399"/>
      <c r="BJ52" s="399"/>
      <c r="BK52" s="399"/>
      <c r="BL52" s="399"/>
      <c r="BM52" s="399"/>
      <c r="BN52" s="399"/>
      <c r="BO52" s="399"/>
    </row>
    <row r="53" customFormat="false" ht="12.75" hidden="false" customHeight="false" outlineLevel="0" collapsed="false">
      <c r="A53" s="399"/>
      <c r="B53" s="399"/>
      <c r="C53" s="399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416"/>
      <c r="T53" s="400"/>
      <c r="U53" s="400"/>
      <c r="V53" s="400"/>
      <c r="W53" s="422"/>
      <c r="X53" s="400"/>
      <c r="Y53" s="422"/>
      <c r="Z53" s="400"/>
      <c r="AA53" s="400"/>
      <c r="AB53" s="400"/>
      <c r="AC53" s="400"/>
      <c r="AD53" s="400"/>
      <c r="AE53" s="400"/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399"/>
      <c r="BF53" s="399"/>
      <c r="BG53" s="399"/>
      <c r="BH53" s="399"/>
      <c r="BI53" s="399"/>
      <c r="BJ53" s="399"/>
      <c r="BK53" s="399"/>
      <c r="BL53" s="399"/>
      <c r="BM53" s="399"/>
      <c r="BN53" s="399"/>
      <c r="BO53" s="399"/>
    </row>
    <row r="54" customFormat="false" ht="12.75" hidden="false" customHeight="false" outlineLevel="0" collapsed="false">
      <c r="A54" s="399"/>
      <c r="B54" s="399"/>
      <c r="I54" s="399"/>
      <c r="J54" s="437"/>
      <c r="K54" s="437"/>
      <c r="L54" s="437"/>
      <c r="M54" s="437"/>
      <c r="N54" s="437"/>
      <c r="O54" s="437"/>
      <c r="P54" s="437"/>
      <c r="Q54" s="437"/>
      <c r="R54" s="399"/>
      <c r="S54" s="416"/>
      <c r="T54" s="400"/>
      <c r="U54" s="400"/>
      <c r="V54" s="400"/>
      <c r="W54" s="422"/>
      <c r="X54" s="400"/>
      <c r="Y54" s="422"/>
      <c r="Z54" s="400"/>
      <c r="AA54" s="400"/>
      <c r="AB54" s="400"/>
      <c r="AC54" s="400"/>
      <c r="AD54" s="400"/>
      <c r="AE54" s="400"/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399"/>
      <c r="BF54" s="399"/>
      <c r="BG54" s="399"/>
      <c r="BH54" s="399"/>
      <c r="BI54" s="399"/>
      <c r="BJ54" s="399"/>
      <c r="BK54" s="399"/>
      <c r="BL54" s="399"/>
      <c r="BM54" s="399"/>
      <c r="BN54" s="399"/>
      <c r="BO54" s="399"/>
    </row>
    <row r="55" customFormat="false" ht="12.75" hidden="false" customHeight="false" outlineLevel="0" collapsed="false">
      <c r="A55" s="399"/>
      <c r="B55" s="399"/>
      <c r="I55" s="399"/>
      <c r="J55" s="406"/>
      <c r="K55" s="406"/>
      <c r="L55" s="406"/>
      <c r="M55" s="406"/>
      <c r="N55" s="406"/>
      <c r="O55" s="406"/>
      <c r="P55" s="406"/>
      <c r="Q55" s="406"/>
      <c r="R55" s="399"/>
      <c r="S55" s="416"/>
      <c r="T55" s="438"/>
      <c r="U55" s="400"/>
      <c r="V55" s="400"/>
      <c r="W55" s="399"/>
      <c r="X55" s="400"/>
      <c r="Y55" s="422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399"/>
      <c r="BF55" s="399"/>
      <c r="BG55" s="399"/>
      <c r="BH55" s="399"/>
      <c r="BI55" s="399"/>
      <c r="BJ55" s="399"/>
      <c r="BK55" s="399"/>
      <c r="BL55" s="399"/>
      <c r="BM55" s="399"/>
      <c r="BN55" s="399"/>
      <c r="BO55" s="399"/>
    </row>
    <row r="56" customFormat="false" ht="12.75" hidden="false" customHeight="false" outlineLevel="0" collapsed="false">
      <c r="A56" s="399"/>
      <c r="B56" s="399"/>
      <c r="I56" s="399"/>
      <c r="J56" s="399"/>
      <c r="K56" s="399"/>
      <c r="L56" s="399"/>
      <c r="M56" s="399"/>
      <c r="N56" s="399"/>
      <c r="O56" s="399"/>
      <c r="P56" s="399"/>
      <c r="Q56" s="399"/>
      <c r="R56" s="439"/>
      <c r="S56" s="416"/>
      <c r="T56" s="400"/>
      <c r="U56" s="400"/>
      <c r="V56" s="400"/>
      <c r="W56" s="399"/>
      <c r="X56" s="400"/>
      <c r="Y56" s="422"/>
      <c r="Z56" s="400"/>
      <c r="AA56" s="400"/>
      <c r="AB56" s="400"/>
      <c r="AC56" s="400"/>
      <c r="AD56" s="400"/>
      <c r="AE56" s="400"/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399"/>
      <c r="AU56" s="399"/>
      <c r="AV56" s="399"/>
      <c r="AW56" s="399"/>
      <c r="AX56" s="399"/>
      <c r="AY56" s="399"/>
      <c r="AZ56" s="399"/>
      <c r="BA56" s="399"/>
      <c r="BB56" s="399"/>
      <c r="BC56" s="399"/>
      <c r="BD56" s="399"/>
      <c r="BE56" s="399"/>
      <c r="BF56" s="399"/>
      <c r="BG56" s="399"/>
      <c r="BH56" s="399"/>
      <c r="BI56" s="399"/>
      <c r="BJ56" s="399"/>
      <c r="BK56" s="399"/>
      <c r="BL56" s="399"/>
      <c r="BM56" s="399"/>
      <c r="BN56" s="399"/>
      <c r="BO56" s="399"/>
    </row>
    <row r="57" customFormat="false" ht="12.75" hidden="false" customHeight="false" outlineLevel="0" collapsed="false">
      <c r="A57" s="399"/>
      <c r="B57" s="399"/>
      <c r="I57" s="399"/>
      <c r="J57" s="399"/>
      <c r="K57" s="399"/>
      <c r="L57" s="399"/>
      <c r="M57" s="399"/>
      <c r="N57" s="399"/>
      <c r="O57" s="399"/>
      <c r="P57" s="399"/>
      <c r="Q57" s="399"/>
      <c r="R57" s="439"/>
      <c r="S57" s="416"/>
      <c r="T57" s="400"/>
      <c r="U57" s="400"/>
      <c r="V57" s="400"/>
      <c r="W57" s="399"/>
      <c r="X57" s="400"/>
      <c r="Y57" s="422"/>
      <c r="Z57" s="400"/>
      <c r="AA57" s="400"/>
      <c r="AB57" s="400"/>
      <c r="AC57" s="400"/>
      <c r="AD57" s="400"/>
      <c r="AE57" s="400"/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399"/>
      <c r="AU57" s="399"/>
      <c r="AV57" s="399"/>
      <c r="AW57" s="399"/>
      <c r="AX57" s="399"/>
      <c r="AY57" s="399"/>
      <c r="AZ57" s="399"/>
      <c r="BA57" s="399"/>
      <c r="BB57" s="399"/>
      <c r="BC57" s="399"/>
      <c r="BD57" s="399"/>
      <c r="BE57" s="399"/>
      <c r="BF57" s="399"/>
      <c r="BG57" s="399"/>
      <c r="BH57" s="399"/>
      <c r="BI57" s="399"/>
      <c r="BJ57" s="399"/>
      <c r="BK57" s="399"/>
      <c r="BL57" s="399"/>
      <c r="BM57" s="399"/>
      <c r="BN57" s="399"/>
      <c r="BO57" s="399"/>
    </row>
    <row r="58" customFormat="false" ht="12.75" hidden="false" customHeight="false" outlineLevel="0" collapsed="false">
      <c r="A58" s="399"/>
      <c r="B58" s="399"/>
      <c r="I58" s="399"/>
      <c r="J58" s="399"/>
      <c r="K58" s="399"/>
      <c r="L58" s="399"/>
      <c r="M58" s="399"/>
      <c r="N58" s="399"/>
      <c r="O58" s="399"/>
      <c r="P58" s="399"/>
      <c r="Q58" s="399"/>
      <c r="R58" s="439"/>
      <c r="S58" s="416"/>
      <c r="T58" s="400"/>
      <c r="U58" s="400"/>
      <c r="V58" s="400"/>
      <c r="W58" s="399"/>
      <c r="X58" s="400"/>
      <c r="Y58" s="422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399"/>
      <c r="AU58" s="399"/>
      <c r="AV58" s="399"/>
      <c r="AW58" s="399"/>
      <c r="AX58" s="399"/>
      <c r="AY58" s="399"/>
      <c r="AZ58" s="399"/>
      <c r="BA58" s="399"/>
      <c r="BB58" s="399"/>
      <c r="BC58" s="399"/>
      <c r="BD58" s="399"/>
      <c r="BE58" s="399"/>
      <c r="BF58" s="399"/>
      <c r="BG58" s="399"/>
      <c r="BH58" s="399"/>
      <c r="BI58" s="399"/>
      <c r="BJ58" s="399"/>
      <c r="BK58" s="399"/>
      <c r="BL58" s="399"/>
      <c r="BM58" s="399"/>
      <c r="BN58" s="399"/>
      <c r="BO58" s="399"/>
    </row>
    <row r="59" customFormat="false" ht="12.75" hidden="false" customHeight="false" outlineLevel="0" collapsed="false">
      <c r="A59" s="399"/>
      <c r="B59" s="399"/>
      <c r="I59" s="399"/>
      <c r="J59" s="399"/>
      <c r="K59" s="399"/>
      <c r="L59" s="399"/>
      <c r="M59" s="399"/>
      <c r="N59" s="399"/>
      <c r="O59" s="399"/>
      <c r="P59" s="399"/>
      <c r="Q59" s="399"/>
      <c r="R59" s="439"/>
      <c r="S59" s="416"/>
      <c r="T59" s="400"/>
      <c r="U59" s="400"/>
      <c r="V59" s="400"/>
      <c r="W59" s="399"/>
      <c r="X59" s="400"/>
      <c r="Y59" s="399"/>
      <c r="Z59" s="400"/>
      <c r="AA59" s="400"/>
      <c r="AB59" s="400"/>
      <c r="AC59" s="400"/>
      <c r="AD59" s="400"/>
      <c r="AE59" s="400"/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399"/>
      <c r="AU59" s="399"/>
      <c r="AV59" s="399"/>
      <c r="AW59" s="399"/>
      <c r="AX59" s="399"/>
      <c r="AY59" s="399"/>
      <c r="AZ59" s="399"/>
      <c r="BA59" s="399"/>
      <c r="BB59" s="399"/>
      <c r="BC59" s="399"/>
      <c r="BD59" s="399"/>
      <c r="BE59" s="399"/>
      <c r="BF59" s="399"/>
      <c r="BG59" s="399"/>
      <c r="BH59" s="399"/>
      <c r="BI59" s="399"/>
      <c r="BJ59" s="399"/>
      <c r="BK59" s="399"/>
      <c r="BL59" s="399"/>
      <c r="BM59" s="399"/>
      <c r="BN59" s="399"/>
      <c r="BO59" s="399"/>
    </row>
    <row r="60" customFormat="false" ht="12.75" hidden="false" customHeight="false" outlineLevel="0" collapsed="false">
      <c r="A60" s="399"/>
      <c r="B60" s="399"/>
      <c r="I60" s="399"/>
      <c r="S60" s="0"/>
      <c r="T60" s="0"/>
      <c r="U60" s="0"/>
      <c r="V60" s="0"/>
      <c r="X60" s="400"/>
      <c r="Y60" s="399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399"/>
      <c r="AU60" s="399"/>
      <c r="AV60" s="399"/>
      <c r="AW60" s="399"/>
      <c r="AX60" s="399"/>
      <c r="AY60" s="399"/>
      <c r="AZ60" s="399"/>
      <c r="BA60" s="399"/>
      <c r="BB60" s="399"/>
      <c r="BC60" s="399"/>
      <c r="BD60" s="399"/>
      <c r="BE60" s="399"/>
      <c r="BF60" s="399"/>
      <c r="BG60" s="399"/>
      <c r="BH60" s="399"/>
      <c r="BI60" s="399"/>
      <c r="BJ60" s="399"/>
      <c r="BK60" s="399"/>
      <c r="BL60" s="399"/>
      <c r="BM60" s="399"/>
      <c r="BN60" s="399"/>
      <c r="BO60" s="399"/>
    </row>
    <row r="61" customFormat="false" ht="12.75" hidden="false" customHeight="false" outlineLevel="0" collapsed="false">
      <c r="A61" s="399"/>
      <c r="B61" s="399"/>
      <c r="I61" s="399"/>
      <c r="S61" s="0"/>
      <c r="T61" s="0"/>
      <c r="U61" s="0"/>
      <c r="V61" s="0"/>
      <c r="X61" s="400"/>
      <c r="Y61" s="399"/>
      <c r="Z61" s="400"/>
      <c r="AA61" s="400"/>
      <c r="AB61" s="400"/>
      <c r="AC61" s="400"/>
      <c r="AD61" s="400"/>
      <c r="AE61" s="400"/>
      <c r="AF61" s="400"/>
      <c r="AG61" s="400"/>
      <c r="AH61" s="400"/>
      <c r="AI61" s="400"/>
      <c r="AJ61" s="400"/>
      <c r="AK61" s="400"/>
      <c r="AL61" s="400"/>
      <c r="AM61" s="400"/>
      <c r="AN61" s="400"/>
      <c r="AO61" s="400"/>
      <c r="AP61" s="400"/>
      <c r="AQ61" s="400"/>
      <c r="AR61" s="400"/>
      <c r="AS61" s="400"/>
      <c r="AT61" s="399"/>
      <c r="AU61" s="399"/>
      <c r="AV61" s="399"/>
      <c r="AW61" s="399"/>
      <c r="AX61" s="399"/>
      <c r="AY61" s="399"/>
      <c r="AZ61" s="399"/>
      <c r="BA61" s="399"/>
      <c r="BB61" s="399"/>
      <c r="BC61" s="399"/>
      <c r="BD61" s="399"/>
      <c r="BE61" s="399"/>
      <c r="BF61" s="399"/>
      <c r="BG61" s="399"/>
      <c r="BH61" s="399"/>
      <c r="BI61" s="399"/>
      <c r="BJ61" s="399"/>
      <c r="BK61" s="399"/>
      <c r="BL61" s="399"/>
      <c r="BM61" s="399"/>
      <c r="BN61" s="399"/>
      <c r="BO61" s="399"/>
    </row>
    <row r="62" customFormat="false" ht="12.75" hidden="false" customHeight="false" outlineLevel="0" collapsed="false">
      <c r="A62" s="399"/>
      <c r="B62" s="399"/>
      <c r="I62" s="399"/>
      <c r="S62" s="0"/>
      <c r="T62" s="0"/>
      <c r="U62" s="0"/>
      <c r="V62" s="0"/>
      <c r="X62" s="400"/>
      <c r="Y62" s="399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399"/>
      <c r="AU62" s="399"/>
      <c r="AV62" s="399"/>
      <c r="AW62" s="399"/>
      <c r="AX62" s="399"/>
      <c r="AY62" s="399"/>
      <c r="AZ62" s="399"/>
      <c r="BA62" s="399"/>
      <c r="BB62" s="399"/>
      <c r="BC62" s="399"/>
      <c r="BD62" s="399"/>
      <c r="BE62" s="399"/>
      <c r="BF62" s="399"/>
      <c r="BG62" s="399"/>
      <c r="BH62" s="399"/>
      <c r="BI62" s="399"/>
      <c r="BJ62" s="399"/>
      <c r="BK62" s="399"/>
      <c r="BL62" s="399"/>
      <c r="BM62" s="399"/>
      <c r="BN62" s="399"/>
      <c r="BO62" s="399"/>
    </row>
    <row r="63" customFormat="false" ht="12.75" hidden="false" customHeight="false" outlineLevel="0" collapsed="false">
      <c r="A63" s="440" t="s">
        <v>27</v>
      </c>
      <c r="B63" s="440" t="s">
        <v>27</v>
      </c>
      <c r="C63" s="399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439"/>
      <c r="S63" s="416"/>
      <c r="T63" s="400"/>
      <c r="U63" s="400"/>
      <c r="V63" s="400"/>
      <c r="W63" s="399"/>
      <c r="X63" s="400"/>
      <c r="Y63" s="399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399"/>
      <c r="AU63" s="399"/>
      <c r="AV63" s="399"/>
      <c r="AW63" s="399"/>
      <c r="AX63" s="399"/>
      <c r="AY63" s="399"/>
      <c r="AZ63" s="399"/>
      <c r="BA63" s="399"/>
      <c r="BB63" s="399"/>
      <c r="BC63" s="399"/>
      <c r="BD63" s="399"/>
      <c r="BE63" s="399"/>
      <c r="BF63" s="399"/>
      <c r="BG63" s="399"/>
      <c r="BH63" s="399"/>
      <c r="BI63" s="399"/>
      <c r="BJ63" s="399"/>
      <c r="BK63" s="399"/>
      <c r="BL63" s="399"/>
      <c r="BM63" s="399"/>
      <c r="BN63" s="399"/>
      <c r="BO63" s="399"/>
    </row>
    <row r="64" customFormat="false" ht="12.75" hidden="false" customHeight="false" outlineLevel="0" collapsed="false">
      <c r="A64" s="399"/>
      <c r="B64" s="399"/>
      <c r="C64" s="399"/>
      <c r="D64" s="399"/>
      <c r="E64" s="399"/>
      <c r="F64" s="399"/>
      <c r="G64" s="399"/>
      <c r="H64" s="399"/>
      <c r="I64" s="399"/>
      <c r="J64" s="399"/>
      <c r="K64" s="399"/>
      <c r="L64" s="399"/>
      <c r="M64" s="399"/>
      <c r="N64" s="399"/>
      <c r="O64" s="399"/>
      <c r="P64" s="399"/>
      <c r="Q64" s="399"/>
      <c r="R64" s="439"/>
      <c r="S64" s="416"/>
      <c r="T64" s="400"/>
      <c r="U64" s="400"/>
      <c r="V64" s="400"/>
      <c r="W64" s="399"/>
      <c r="X64" s="400"/>
      <c r="Y64" s="399"/>
    </row>
    <row r="65" customFormat="false" ht="12.75" hidden="false" customHeight="false" outlineLevel="0" collapsed="false">
      <c r="A65" s="399"/>
      <c r="B65" s="399"/>
      <c r="C65" s="399"/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439"/>
      <c r="S65" s="416"/>
      <c r="T65" s="400"/>
      <c r="U65" s="400"/>
      <c r="V65" s="400"/>
      <c r="W65" s="399"/>
      <c r="X65" s="400"/>
      <c r="Y65" s="399"/>
    </row>
    <row r="66" customFormat="false" ht="12.75" hidden="false" customHeight="false" outlineLevel="0" collapsed="false">
      <c r="A66" s="399"/>
      <c r="B66" s="399"/>
      <c r="C66" s="399"/>
      <c r="D66" s="399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439"/>
      <c r="S66" s="416"/>
      <c r="T66" s="400"/>
      <c r="U66" s="400"/>
      <c r="V66" s="400"/>
      <c r="W66" s="399"/>
      <c r="X66" s="400"/>
      <c r="Y66" s="399"/>
    </row>
    <row r="67" customFormat="false" ht="12.75" hidden="false" customHeight="false" outlineLevel="0" collapsed="false">
      <c r="A67" s="406"/>
      <c r="B67" s="399"/>
      <c r="C67" s="437"/>
      <c r="D67" s="422"/>
      <c r="E67" s="422"/>
      <c r="F67" s="422"/>
      <c r="G67" s="422"/>
      <c r="H67" s="422"/>
      <c r="I67" s="399"/>
      <c r="J67" s="399"/>
      <c r="K67" s="399"/>
      <c r="L67" s="399"/>
      <c r="M67" s="399"/>
      <c r="N67" s="399"/>
      <c r="O67" s="399"/>
      <c r="P67" s="399"/>
      <c r="Q67" s="399"/>
      <c r="R67" s="439"/>
      <c r="S67" s="416"/>
      <c r="T67" s="400"/>
      <c r="U67" s="400"/>
      <c r="V67" s="400"/>
      <c r="W67" s="399"/>
      <c r="X67" s="400"/>
      <c r="Y67" s="399"/>
    </row>
    <row r="68" customFormat="false" ht="12.75" hidden="false" customHeight="false" outlineLevel="0" collapsed="false">
      <c r="A68" s="406"/>
      <c r="B68" s="399"/>
      <c r="C68" s="441"/>
      <c r="D68" s="434"/>
      <c r="E68" s="441"/>
      <c r="F68" s="441"/>
      <c r="G68" s="441"/>
      <c r="H68" s="422"/>
      <c r="I68" s="399"/>
      <c r="J68" s="399"/>
      <c r="K68" s="399"/>
      <c r="L68" s="399"/>
      <c r="M68" s="399"/>
      <c r="N68" s="399"/>
      <c r="O68" s="399"/>
      <c r="P68" s="399"/>
      <c r="Q68" s="399"/>
      <c r="R68" s="439"/>
      <c r="S68" s="416"/>
      <c r="T68" s="400"/>
      <c r="U68" s="400"/>
      <c r="V68" s="400"/>
      <c r="W68" s="422"/>
      <c r="X68" s="400"/>
      <c r="Y68" s="399"/>
    </row>
    <row r="69" customFormat="false" ht="12.75" hidden="false" customHeight="false" outlineLevel="0" collapsed="false">
      <c r="A69" s="406"/>
      <c r="B69" s="399"/>
      <c r="C69" s="422"/>
      <c r="D69" s="422"/>
      <c r="E69" s="442"/>
      <c r="F69" s="441"/>
      <c r="G69" s="441"/>
      <c r="H69" s="422"/>
      <c r="I69" s="399"/>
      <c r="J69" s="399"/>
      <c r="K69" s="399"/>
      <c r="L69" s="399"/>
      <c r="M69" s="399"/>
      <c r="N69" s="399"/>
      <c r="O69" s="399"/>
      <c r="P69" s="399"/>
      <c r="Q69" s="399"/>
      <c r="R69" s="439"/>
      <c r="S69" s="416"/>
      <c r="T69" s="400"/>
      <c r="U69" s="400"/>
      <c r="V69" s="400"/>
      <c r="W69" s="422"/>
      <c r="X69" s="400"/>
      <c r="Y69" s="399"/>
    </row>
    <row r="70" customFormat="false" ht="12.75" hidden="false" customHeight="false" outlineLevel="0" collapsed="false">
      <c r="A70" s="399"/>
      <c r="B70" s="399"/>
      <c r="C70" s="434"/>
      <c r="D70" s="422"/>
      <c r="E70" s="422"/>
      <c r="F70" s="422"/>
      <c r="G70" s="422"/>
      <c r="H70" s="422"/>
      <c r="I70" s="399"/>
      <c r="J70" s="399"/>
      <c r="K70" s="399"/>
      <c r="L70" s="399"/>
      <c r="M70" s="399"/>
      <c r="N70" s="399"/>
      <c r="O70" s="399"/>
      <c r="P70" s="399"/>
      <c r="Q70" s="399"/>
      <c r="R70" s="439"/>
      <c r="S70" s="416"/>
      <c r="T70" s="400"/>
      <c r="U70" s="400"/>
      <c r="V70" s="400"/>
      <c r="W70" s="422"/>
      <c r="X70" s="400"/>
      <c r="Y70" s="399"/>
    </row>
    <row r="71" customFormat="false" ht="12.75" hidden="false" customHeight="false" outlineLevel="0" collapsed="false">
      <c r="A71" s="399"/>
      <c r="B71" s="399"/>
      <c r="C71" s="406"/>
      <c r="D71" s="422"/>
      <c r="E71" s="422"/>
      <c r="F71" s="422"/>
      <c r="G71" s="422"/>
      <c r="H71" s="422"/>
      <c r="I71" s="399"/>
      <c r="J71" s="399"/>
      <c r="K71" s="399"/>
      <c r="L71" s="399"/>
      <c r="M71" s="399"/>
      <c r="N71" s="399"/>
      <c r="O71" s="399"/>
      <c r="P71" s="399"/>
      <c r="Q71" s="399"/>
      <c r="R71" s="439"/>
      <c r="S71" s="416"/>
      <c r="T71" s="400"/>
      <c r="U71" s="400"/>
      <c r="V71" s="400"/>
      <c r="W71" s="399"/>
      <c r="X71" s="400"/>
      <c r="Y71" s="399"/>
    </row>
    <row r="72" customFormat="false" ht="12.75" hidden="false" customHeight="false" outlineLevel="0" collapsed="false">
      <c r="A72" s="399"/>
      <c r="B72" s="399"/>
      <c r="C72" s="434"/>
      <c r="D72" s="422"/>
      <c r="E72" s="422"/>
      <c r="F72" s="422"/>
      <c r="G72" s="422"/>
      <c r="H72" s="422"/>
      <c r="I72" s="399"/>
      <c r="J72" s="399"/>
      <c r="K72" s="399"/>
      <c r="L72" s="399"/>
      <c r="M72" s="399"/>
      <c r="N72" s="399"/>
      <c r="O72" s="399"/>
      <c r="P72" s="399"/>
      <c r="Q72" s="399"/>
      <c r="R72" s="439"/>
      <c r="S72" s="416"/>
      <c r="T72" s="400"/>
      <c r="U72" s="400"/>
      <c r="V72" s="400"/>
      <c r="W72" s="422"/>
      <c r="X72" s="400"/>
      <c r="Y72" s="399"/>
    </row>
    <row r="73" customFormat="false" ht="12.75" hidden="false" customHeight="false" outlineLevel="0" collapsed="false">
      <c r="A73" s="399"/>
      <c r="B73" s="399"/>
      <c r="C73" s="434"/>
      <c r="D73" s="422"/>
      <c r="E73" s="422"/>
      <c r="F73" s="422"/>
      <c r="G73" s="422"/>
      <c r="H73" s="422"/>
      <c r="I73" s="399"/>
      <c r="J73" s="399"/>
      <c r="K73" s="399"/>
      <c r="L73" s="399"/>
      <c r="M73" s="399"/>
      <c r="N73" s="399"/>
      <c r="O73" s="399"/>
      <c r="P73" s="399"/>
      <c r="Q73" s="399"/>
      <c r="R73" s="399"/>
      <c r="S73" s="443"/>
      <c r="T73" s="400"/>
      <c r="U73" s="400"/>
      <c r="V73" s="400"/>
      <c r="W73" s="422"/>
      <c r="X73" s="400"/>
      <c r="Y73" s="399"/>
    </row>
    <row r="74" customFormat="false" ht="12.75" hidden="false" customHeight="false" outlineLevel="0" collapsed="false">
      <c r="A74" s="399"/>
      <c r="B74" s="399"/>
      <c r="C74" s="434"/>
      <c r="D74" s="422"/>
      <c r="E74" s="422"/>
      <c r="F74" s="422"/>
      <c r="G74" s="422"/>
      <c r="H74" s="422"/>
      <c r="I74" s="399"/>
      <c r="J74" s="399"/>
      <c r="K74" s="399"/>
      <c r="L74" s="399"/>
      <c r="M74" s="399"/>
      <c r="N74" s="399"/>
      <c r="O74" s="399"/>
      <c r="P74" s="399"/>
      <c r="Q74" s="399"/>
      <c r="R74" s="399"/>
      <c r="S74" s="416"/>
      <c r="T74" s="400"/>
      <c r="U74" s="400"/>
      <c r="V74" s="400"/>
      <c r="W74" s="422"/>
      <c r="X74" s="400"/>
      <c r="Y74" s="399"/>
    </row>
    <row r="75" customFormat="false" ht="12.75" hidden="false" customHeight="false" outlineLevel="0" collapsed="false">
      <c r="A75" s="399"/>
      <c r="B75" s="399"/>
      <c r="C75" s="434"/>
      <c r="D75" s="422"/>
      <c r="E75" s="422"/>
      <c r="F75" s="422"/>
      <c r="G75" s="422"/>
      <c r="H75" s="422"/>
      <c r="I75" s="399"/>
      <c r="J75" s="399"/>
      <c r="K75" s="399"/>
      <c r="L75" s="399"/>
      <c r="M75" s="399"/>
      <c r="N75" s="399"/>
      <c r="O75" s="399"/>
      <c r="P75" s="399"/>
      <c r="Q75" s="399"/>
      <c r="R75" s="399"/>
      <c r="S75" s="416"/>
      <c r="T75" s="400"/>
      <c r="U75" s="400"/>
      <c r="V75" s="400"/>
      <c r="W75" s="399"/>
      <c r="X75" s="400"/>
      <c r="Y75" s="399"/>
    </row>
    <row r="76" customFormat="false" ht="12.75" hidden="false" customHeight="false" outlineLevel="0" collapsed="false">
      <c r="A76" s="399"/>
      <c r="B76" s="399"/>
      <c r="C76" s="434"/>
      <c r="D76" s="422"/>
      <c r="E76" s="422"/>
      <c r="F76" s="422"/>
      <c r="G76" s="422"/>
      <c r="H76" s="422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416"/>
      <c r="T76" s="400"/>
      <c r="U76" s="400"/>
      <c r="V76" s="400"/>
      <c r="W76" s="399"/>
      <c r="X76" s="400"/>
      <c r="Y76" s="399"/>
    </row>
    <row r="77" customFormat="false" ht="12.75" hidden="false" customHeight="false" outlineLevel="0" collapsed="false">
      <c r="A77" s="399"/>
      <c r="B77" s="399"/>
      <c r="C77" s="442"/>
      <c r="D77" s="422"/>
      <c r="E77" s="422"/>
      <c r="F77" s="422"/>
      <c r="G77" s="422"/>
      <c r="H77" s="422"/>
      <c r="I77" s="399"/>
      <c r="J77" s="399"/>
      <c r="K77" s="399"/>
      <c r="L77" s="399"/>
      <c r="M77" s="399"/>
      <c r="N77" s="399"/>
      <c r="O77" s="399"/>
      <c r="P77" s="399"/>
      <c r="Q77" s="399"/>
      <c r="R77" s="399"/>
      <c r="S77" s="416"/>
      <c r="T77" s="400"/>
      <c r="U77" s="400"/>
      <c r="V77" s="400"/>
      <c r="W77" s="422"/>
      <c r="X77" s="400"/>
      <c r="Y77" s="399"/>
    </row>
    <row r="78" customFormat="false" ht="12.75" hidden="false" customHeight="false" outlineLevel="0" collapsed="false">
      <c r="A78" s="399"/>
      <c r="B78" s="399"/>
      <c r="C78" s="399"/>
      <c r="D78" s="399"/>
      <c r="E78" s="399"/>
      <c r="F78" s="399"/>
      <c r="G78" s="399"/>
      <c r="H78" s="399"/>
      <c r="I78" s="399"/>
      <c r="J78" s="399"/>
      <c r="K78" s="399"/>
      <c r="L78" s="399"/>
      <c r="M78" s="399"/>
      <c r="N78" s="399"/>
      <c r="O78" s="399"/>
      <c r="P78" s="399"/>
      <c r="Q78" s="399"/>
      <c r="R78" s="399"/>
      <c r="S78" s="416"/>
      <c r="T78" s="400"/>
      <c r="U78" s="400"/>
      <c r="V78" s="400"/>
      <c r="W78" s="422"/>
      <c r="X78" s="400"/>
      <c r="Y78" s="399"/>
    </row>
    <row r="79" customFormat="false" ht="12.75" hidden="false" customHeight="false" outlineLevel="0" collapsed="false">
      <c r="A79" s="399"/>
      <c r="B79" s="399"/>
      <c r="C79" s="399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399"/>
      <c r="R79" s="399"/>
      <c r="S79" s="416"/>
      <c r="T79" s="400"/>
      <c r="U79" s="400"/>
      <c r="V79" s="400"/>
      <c r="W79" s="399"/>
      <c r="X79" s="400"/>
      <c r="Y79" s="399"/>
    </row>
    <row r="81" customFormat="false" ht="12.75" hidden="false" customHeight="false" outlineLevel="0" collapsed="false">
      <c r="A81" s="399"/>
      <c r="B81" s="399"/>
      <c r="C81" s="437"/>
      <c r="D81" s="422"/>
      <c r="E81" s="399"/>
      <c r="F81" s="399"/>
      <c r="G81" s="399"/>
      <c r="H81" s="422"/>
      <c r="I81" s="399"/>
      <c r="J81" s="399"/>
      <c r="K81" s="399"/>
      <c r="L81" s="399"/>
      <c r="M81" s="399"/>
      <c r="N81" s="399"/>
      <c r="O81" s="399"/>
      <c r="P81" s="399"/>
      <c r="Q81" s="399"/>
      <c r="R81" s="399"/>
      <c r="S81" s="416"/>
      <c r="T81" s="400"/>
      <c r="U81" s="400"/>
      <c r="V81" s="400"/>
      <c r="W81" s="399"/>
      <c r="X81" s="400"/>
    </row>
    <row r="82" customFormat="false" ht="12.75" hidden="false" customHeight="false" outlineLevel="0" collapsed="false">
      <c r="A82" s="399"/>
      <c r="B82" s="399"/>
      <c r="C82" s="422"/>
      <c r="D82" s="422"/>
      <c r="E82" s="441"/>
      <c r="F82" s="441"/>
      <c r="G82" s="399"/>
      <c r="H82" s="399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416"/>
      <c r="T82" s="400"/>
      <c r="U82" s="400"/>
      <c r="V82" s="400"/>
      <c r="W82" s="399"/>
      <c r="X82" s="400"/>
    </row>
    <row r="83" customFormat="false" ht="12.75" hidden="false" customHeight="false" outlineLevel="0" collapsed="false">
      <c r="A83" s="399"/>
      <c r="B83" s="399"/>
      <c r="C83" s="422"/>
      <c r="D83" s="434"/>
      <c r="E83" s="441"/>
      <c r="F83" s="441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416"/>
      <c r="T83" s="400"/>
      <c r="U83" s="400"/>
      <c r="V83" s="400"/>
      <c r="W83" s="399"/>
      <c r="X83" s="400"/>
    </row>
    <row r="84" customFormat="false" ht="12.75" hidden="false" customHeight="false" outlineLevel="0" collapsed="false">
      <c r="A84" s="399"/>
      <c r="B84" s="399"/>
      <c r="C84" s="434"/>
      <c r="D84" s="422"/>
      <c r="E84" s="422"/>
      <c r="F84" s="422"/>
      <c r="G84" s="399"/>
      <c r="H84" s="399"/>
      <c r="I84" s="399"/>
      <c r="J84" s="422"/>
      <c r="K84" s="422"/>
      <c r="L84" s="422"/>
      <c r="M84" s="422"/>
      <c r="N84" s="422"/>
      <c r="O84" s="422"/>
      <c r="P84" s="422"/>
      <c r="Q84" s="422"/>
      <c r="R84" s="422"/>
      <c r="S84" s="416"/>
      <c r="T84" s="400"/>
      <c r="U84" s="400"/>
      <c r="V84" s="400"/>
      <c r="W84" s="422"/>
      <c r="X84" s="400"/>
    </row>
    <row r="85" customFormat="false" ht="12.75" hidden="false" customHeight="false" outlineLevel="0" collapsed="false">
      <c r="A85" s="399"/>
      <c r="B85" s="399"/>
      <c r="C85" s="434"/>
      <c r="D85" s="422"/>
      <c r="E85" s="422"/>
      <c r="F85" s="422"/>
      <c r="G85" s="399"/>
      <c r="H85" s="399"/>
      <c r="I85" s="399"/>
      <c r="J85" s="422"/>
      <c r="K85" s="422"/>
      <c r="L85" s="422"/>
      <c r="M85" s="422"/>
      <c r="N85" s="422"/>
      <c r="O85" s="422"/>
      <c r="P85" s="422"/>
      <c r="Q85" s="422"/>
      <c r="R85" s="422"/>
      <c r="S85" s="416"/>
      <c r="T85" s="400"/>
      <c r="U85" s="400"/>
      <c r="V85" s="400"/>
      <c r="W85" s="422"/>
      <c r="X85" s="400"/>
    </row>
    <row r="86" customFormat="false" ht="12.75" hidden="false" customHeight="false" outlineLevel="0" collapsed="false">
      <c r="A86" s="399"/>
      <c r="B86" s="399"/>
      <c r="C86" s="399"/>
      <c r="D86" s="399"/>
      <c r="E86" s="399"/>
      <c r="F86" s="399"/>
      <c r="G86" s="399"/>
      <c r="H86" s="399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16"/>
      <c r="T86" s="400"/>
      <c r="U86" s="400"/>
      <c r="V86" s="400"/>
      <c r="W86" s="422"/>
      <c r="X86" s="400"/>
    </row>
    <row r="87" customFormat="false" ht="12.75" hidden="false" customHeight="false" outlineLevel="0" collapsed="false">
      <c r="A87" s="399"/>
      <c r="B87" s="399"/>
      <c r="C87" s="399"/>
      <c r="D87" s="399"/>
      <c r="E87" s="399"/>
      <c r="F87" s="399"/>
      <c r="G87" s="399"/>
      <c r="H87" s="399"/>
      <c r="I87" s="399"/>
      <c r="J87" s="422"/>
      <c r="K87" s="422"/>
      <c r="L87" s="422"/>
      <c r="M87" s="422"/>
      <c r="N87" s="422"/>
      <c r="O87" s="422"/>
      <c r="P87" s="422"/>
      <c r="Q87" s="422"/>
      <c r="R87" s="422"/>
      <c r="S87" s="416"/>
      <c r="T87" s="400"/>
      <c r="U87" s="400"/>
      <c r="V87" s="400"/>
      <c r="W87" s="422"/>
      <c r="X87" s="400"/>
    </row>
    <row r="88" customFormat="false" ht="12.75" hidden="false" customHeight="false" outlineLevel="0" collapsed="false">
      <c r="A88" s="399"/>
      <c r="B88" s="399"/>
      <c r="C88" s="406"/>
      <c r="D88" s="399"/>
      <c r="E88" s="399"/>
      <c r="F88" s="399"/>
      <c r="G88" s="399"/>
      <c r="H88" s="399"/>
      <c r="I88" s="399"/>
      <c r="J88" s="422"/>
      <c r="K88" s="422"/>
      <c r="L88" s="422"/>
      <c r="M88" s="422"/>
      <c r="N88" s="422"/>
      <c r="O88" s="422"/>
      <c r="P88" s="422"/>
      <c r="Q88" s="422"/>
      <c r="R88" s="422"/>
      <c r="S88" s="416"/>
      <c r="T88" s="400"/>
      <c r="U88" s="400"/>
      <c r="V88" s="400"/>
      <c r="W88" s="422"/>
      <c r="X88" s="400"/>
    </row>
    <row r="89" customFormat="false" ht="12.75" hidden="false" customHeight="false" outlineLevel="0" collapsed="false">
      <c r="A89" s="399"/>
      <c r="B89" s="399"/>
      <c r="C89" s="399"/>
      <c r="D89" s="422"/>
      <c r="E89" s="422"/>
      <c r="F89" s="422"/>
      <c r="G89" s="399"/>
      <c r="H89" s="399"/>
      <c r="I89" s="399"/>
      <c r="J89" s="422"/>
      <c r="K89" s="422"/>
      <c r="L89" s="422"/>
      <c r="M89" s="422"/>
      <c r="N89" s="422"/>
      <c r="O89" s="422"/>
      <c r="P89" s="422"/>
      <c r="Q89" s="422"/>
      <c r="R89" s="422"/>
      <c r="S89" s="416"/>
      <c r="T89" s="400"/>
      <c r="U89" s="400"/>
      <c r="V89" s="400"/>
      <c r="W89" s="422"/>
      <c r="X89" s="400"/>
    </row>
    <row r="90" customFormat="false" ht="12.75" hidden="false" customHeight="false" outlineLevel="0" collapsed="false">
      <c r="A90" s="399"/>
      <c r="B90" s="399"/>
      <c r="C90" s="399"/>
      <c r="D90" s="399"/>
      <c r="E90" s="399"/>
      <c r="F90" s="399"/>
      <c r="G90" s="399"/>
      <c r="H90" s="399"/>
      <c r="I90" s="399"/>
      <c r="J90" s="422"/>
      <c r="K90" s="422"/>
      <c r="L90" s="422"/>
      <c r="M90" s="422"/>
      <c r="N90" s="422"/>
      <c r="O90" s="422"/>
      <c r="P90" s="422"/>
      <c r="Q90" s="422"/>
      <c r="R90" s="422"/>
      <c r="S90" s="416"/>
      <c r="T90" s="400"/>
      <c r="U90" s="400"/>
      <c r="V90" s="400"/>
      <c r="W90" s="422"/>
      <c r="X90" s="400"/>
    </row>
    <row r="91" customFormat="false" ht="12.75" hidden="false" customHeight="false" outlineLevel="0" collapsed="false">
      <c r="A91" s="399"/>
      <c r="B91" s="399"/>
      <c r="C91" s="399"/>
      <c r="D91" s="399"/>
      <c r="E91" s="399"/>
      <c r="F91" s="399"/>
      <c r="G91" s="399"/>
      <c r="H91" s="399"/>
      <c r="I91" s="399"/>
      <c r="J91" s="422"/>
      <c r="K91" s="422"/>
      <c r="L91" s="422"/>
      <c r="M91" s="422"/>
      <c r="N91" s="422"/>
      <c r="O91" s="422"/>
      <c r="P91" s="422"/>
      <c r="Q91" s="422"/>
      <c r="R91" s="422"/>
      <c r="S91" s="416"/>
      <c r="T91" s="400"/>
      <c r="U91" s="400"/>
      <c r="V91" s="400"/>
      <c r="W91" s="422"/>
      <c r="X91" s="400"/>
    </row>
    <row r="93" customFormat="false" ht="12.75" hidden="false" customHeight="false" outlineLevel="0" collapsed="false">
      <c r="A93" s="399"/>
      <c r="B93" s="399"/>
      <c r="C93" s="399"/>
      <c r="D93" s="399"/>
      <c r="E93" s="399"/>
      <c r="F93" s="422"/>
      <c r="G93" s="422"/>
      <c r="H93" s="422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416"/>
      <c r="T93" s="400"/>
      <c r="U93" s="400"/>
      <c r="V93" s="400"/>
      <c r="W93" s="399"/>
      <c r="X93" s="4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4" width="42.7"/>
    <col collapsed="false" customWidth="true" hidden="false" outlineLevel="0" max="2" min="2" style="444" width="82.85"/>
    <col collapsed="false" customWidth="false" hidden="false" outlineLevel="0" max="257" min="3" style="444" width="9.14"/>
  </cols>
  <sheetData>
    <row r="1" customFormat="false" ht="12" hidden="false" customHeight="false" outlineLevel="0" collapsed="false">
      <c r="A1" s="445" t="s">
        <v>277</v>
      </c>
      <c r="B1" s="446" t="s">
        <v>278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  <c r="BH1" s="447"/>
      <c r="BI1" s="447"/>
      <c r="BJ1" s="447"/>
      <c r="BK1" s="447"/>
      <c r="BL1" s="447"/>
      <c r="BM1" s="447"/>
      <c r="BN1" s="447"/>
      <c r="BO1" s="447"/>
      <c r="BP1" s="447"/>
      <c r="BQ1" s="447"/>
      <c r="BR1" s="447"/>
      <c r="BS1" s="447"/>
      <c r="BT1" s="447"/>
      <c r="BU1" s="447"/>
      <c r="BV1" s="447"/>
      <c r="BW1" s="447"/>
      <c r="BX1" s="447"/>
      <c r="BY1" s="447"/>
      <c r="BZ1" s="447"/>
      <c r="CA1" s="447"/>
      <c r="CB1" s="447"/>
      <c r="CC1" s="447"/>
      <c r="CD1" s="447"/>
      <c r="CE1" s="447"/>
      <c r="CF1" s="447"/>
      <c r="CG1" s="447"/>
      <c r="CH1" s="447"/>
      <c r="CI1" s="447"/>
      <c r="CJ1" s="447"/>
      <c r="CK1" s="447"/>
      <c r="CL1" s="447"/>
      <c r="CM1" s="447"/>
      <c r="CN1" s="447"/>
      <c r="CO1" s="447"/>
      <c r="CP1" s="447"/>
      <c r="CQ1" s="447"/>
      <c r="CR1" s="447"/>
      <c r="CS1" s="447"/>
      <c r="CT1" s="447"/>
      <c r="CU1" s="447"/>
      <c r="CV1" s="447"/>
      <c r="CW1" s="447"/>
      <c r="CX1" s="447"/>
      <c r="CY1" s="447"/>
      <c r="CZ1" s="447"/>
      <c r="DA1" s="447"/>
      <c r="DB1" s="447"/>
      <c r="DC1" s="447"/>
      <c r="DD1" s="447"/>
      <c r="DE1" s="447"/>
      <c r="DF1" s="447"/>
      <c r="DG1" s="447"/>
      <c r="DH1" s="447"/>
      <c r="DI1" s="447"/>
      <c r="DJ1" s="447"/>
      <c r="DK1" s="447"/>
      <c r="DL1" s="447"/>
      <c r="DM1" s="447"/>
      <c r="DN1" s="447"/>
      <c r="DO1" s="447"/>
      <c r="DP1" s="447"/>
      <c r="DQ1" s="447"/>
      <c r="DR1" s="447"/>
      <c r="DS1" s="447"/>
      <c r="DT1" s="447"/>
      <c r="DU1" s="447"/>
      <c r="DV1" s="447"/>
      <c r="DW1" s="447"/>
      <c r="DX1" s="447"/>
      <c r="DY1" s="447"/>
      <c r="DZ1" s="447"/>
      <c r="EA1" s="447"/>
      <c r="EB1" s="447"/>
      <c r="EC1" s="447"/>
      <c r="ED1" s="447"/>
      <c r="EE1" s="447"/>
      <c r="EF1" s="447"/>
      <c r="EG1" s="447"/>
      <c r="EH1" s="447"/>
      <c r="EI1" s="447"/>
      <c r="EJ1" s="447"/>
      <c r="EK1" s="447"/>
      <c r="EL1" s="447"/>
      <c r="EM1" s="447"/>
      <c r="EN1" s="447"/>
      <c r="EO1" s="447"/>
      <c r="EP1" s="447"/>
      <c r="EQ1" s="447"/>
      <c r="ER1" s="447"/>
      <c r="ES1" s="447"/>
      <c r="ET1" s="447"/>
      <c r="EU1" s="447"/>
      <c r="EV1" s="447"/>
      <c r="EW1" s="447"/>
      <c r="EX1" s="447"/>
      <c r="EY1" s="447"/>
      <c r="EZ1" s="447"/>
      <c r="FA1" s="447"/>
      <c r="FB1" s="447"/>
      <c r="FC1" s="447"/>
      <c r="FD1" s="447"/>
      <c r="FE1" s="447"/>
      <c r="FF1" s="447"/>
      <c r="FG1" s="447"/>
      <c r="FH1" s="447"/>
      <c r="FI1" s="447"/>
      <c r="FJ1" s="447"/>
      <c r="FK1" s="447"/>
      <c r="FL1" s="447"/>
      <c r="FM1" s="447"/>
      <c r="FN1" s="447"/>
      <c r="FO1" s="447"/>
      <c r="FP1" s="447"/>
      <c r="FQ1" s="447"/>
      <c r="FR1" s="447"/>
      <c r="FS1" s="447"/>
      <c r="FT1" s="447"/>
      <c r="FU1" s="447"/>
      <c r="FV1" s="447"/>
      <c r="FW1" s="447"/>
      <c r="FX1" s="447"/>
      <c r="FY1" s="447"/>
      <c r="FZ1" s="447"/>
      <c r="GA1" s="447"/>
      <c r="GB1" s="447"/>
      <c r="GC1" s="447"/>
      <c r="GD1" s="447"/>
      <c r="GE1" s="447"/>
      <c r="GF1" s="447"/>
      <c r="GG1" s="447"/>
      <c r="GH1" s="447"/>
      <c r="GI1" s="447"/>
      <c r="GJ1" s="447"/>
      <c r="GK1" s="447"/>
      <c r="GL1" s="447"/>
      <c r="GM1" s="447"/>
      <c r="GN1" s="447"/>
      <c r="GO1" s="447"/>
      <c r="GP1" s="447"/>
      <c r="GQ1" s="447"/>
      <c r="GR1" s="447"/>
      <c r="GS1" s="447"/>
      <c r="GT1" s="447"/>
      <c r="GU1" s="447"/>
      <c r="GV1" s="447"/>
      <c r="GW1" s="447"/>
      <c r="GX1" s="447"/>
      <c r="GY1" s="447"/>
      <c r="GZ1" s="447"/>
      <c r="HA1" s="447"/>
      <c r="HB1" s="447"/>
      <c r="HC1" s="447"/>
      <c r="HD1" s="447"/>
      <c r="HE1" s="447"/>
      <c r="HF1" s="447"/>
      <c r="HG1" s="447"/>
      <c r="HH1" s="447"/>
      <c r="HI1" s="447"/>
      <c r="HJ1" s="447"/>
      <c r="HK1" s="447"/>
      <c r="HL1" s="447"/>
      <c r="HM1" s="447"/>
      <c r="HN1" s="447"/>
      <c r="HO1" s="447"/>
      <c r="HP1" s="447"/>
      <c r="HQ1" s="447"/>
      <c r="HR1" s="447"/>
      <c r="HS1" s="447"/>
      <c r="HT1" s="447"/>
      <c r="HU1" s="447"/>
      <c r="HV1" s="447"/>
      <c r="HW1" s="447"/>
      <c r="HX1" s="447"/>
      <c r="HY1" s="447"/>
      <c r="HZ1" s="447"/>
      <c r="IA1" s="447"/>
      <c r="IB1" s="447"/>
      <c r="IC1" s="447"/>
      <c r="ID1" s="447"/>
      <c r="IE1" s="447"/>
      <c r="IF1" s="447"/>
      <c r="IG1" s="447"/>
      <c r="IH1" s="447"/>
      <c r="II1" s="447"/>
      <c r="IJ1" s="447"/>
      <c r="IK1" s="447"/>
      <c r="IL1" s="447"/>
      <c r="IM1" s="447"/>
      <c r="IN1" s="447"/>
      <c r="IO1" s="447"/>
      <c r="IP1" s="447"/>
      <c r="IQ1" s="447"/>
      <c r="IR1" s="447"/>
      <c r="IS1" s="447"/>
      <c r="IT1" s="447"/>
      <c r="IU1" s="447"/>
      <c r="IV1" s="447"/>
      <c r="IW1" s="447"/>
    </row>
    <row r="2" customFormat="false" ht="12" hidden="false" customHeight="false" outlineLevel="0" collapsed="false">
      <c r="A2" s="445" t="s">
        <v>279</v>
      </c>
      <c r="B2" s="446" t="s">
        <v>280</v>
      </c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  <c r="Z2" s="447"/>
      <c r="AA2" s="447"/>
      <c r="AB2" s="447"/>
      <c r="AC2" s="447"/>
      <c r="AD2" s="447"/>
      <c r="AE2" s="447"/>
      <c r="AF2" s="447"/>
      <c r="AG2" s="447"/>
      <c r="AH2" s="447"/>
      <c r="AI2" s="447"/>
      <c r="AJ2" s="447"/>
      <c r="AK2" s="447"/>
      <c r="AL2" s="447"/>
      <c r="AM2" s="447"/>
      <c r="AN2" s="447"/>
      <c r="AO2" s="447"/>
      <c r="AP2" s="447"/>
      <c r="AQ2" s="447"/>
      <c r="AR2" s="447"/>
      <c r="AS2" s="447"/>
      <c r="AT2" s="447"/>
      <c r="AU2" s="447"/>
      <c r="AV2" s="447"/>
      <c r="AW2" s="447"/>
      <c r="AX2" s="447"/>
      <c r="AY2" s="447"/>
      <c r="AZ2" s="447"/>
      <c r="BA2" s="447"/>
      <c r="BB2" s="447"/>
      <c r="BC2" s="447"/>
      <c r="BD2" s="447"/>
      <c r="BE2" s="447"/>
      <c r="BF2" s="447"/>
      <c r="BG2" s="447"/>
      <c r="BH2" s="447"/>
      <c r="BI2" s="447"/>
      <c r="BJ2" s="447"/>
      <c r="BK2" s="447"/>
      <c r="BL2" s="447"/>
      <c r="BM2" s="447"/>
      <c r="BN2" s="447"/>
      <c r="BO2" s="447"/>
      <c r="BP2" s="447"/>
      <c r="BQ2" s="447"/>
      <c r="BR2" s="447"/>
      <c r="BS2" s="447"/>
      <c r="BT2" s="447"/>
      <c r="BU2" s="447"/>
      <c r="BV2" s="447"/>
      <c r="BW2" s="447"/>
      <c r="BX2" s="447"/>
      <c r="BY2" s="447"/>
      <c r="BZ2" s="447"/>
      <c r="CA2" s="447"/>
      <c r="CB2" s="447"/>
      <c r="CC2" s="447"/>
      <c r="CD2" s="447"/>
      <c r="CE2" s="447"/>
      <c r="CF2" s="447"/>
      <c r="CG2" s="447"/>
      <c r="CH2" s="447"/>
      <c r="CI2" s="447"/>
      <c r="CJ2" s="447"/>
      <c r="CK2" s="447"/>
      <c r="CL2" s="447"/>
      <c r="CM2" s="447"/>
      <c r="CN2" s="447"/>
      <c r="CO2" s="447"/>
      <c r="CP2" s="447"/>
      <c r="CQ2" s="447"/>
      <c r="CR2" s="447"/>
      <c r="CS2" s="447"/>
      <c r="CT2" s="447"/>
      <c r="CU2" s="447"/>
      <c r="CV2" s="447"/>
      <c r="CW2" s="447"/>
      <c r="CX2" s="447"/>
      <c r="CY2" s="447"/>
      <c r="CZ2" s="447"/>
      <c r="DA2" s="447"/>
      <c r="DB2" s="447"/>
      <c r="DC2" s="447"/>
      <c r="DD2" s="447"/>
      <c r="DE2" s="447"/>
      <c r="DF2" s="447"/>
      <c r="DG2" s="447"/>
      <c r="DH2" s="447"/>
      <c r="DI2" s="447"/>
      <c r="DJ2" s="447"/>
      <c r="DK2" s="447"/>
      <c r="DL2" s="447"/>
      <c r="DM2" s="447"/>
      <c r="DN2" s="447"/>
      <c r="DO2" s="447"/>
      <c r="DP2" s="447"/>
      <c r="DQ2" s="447"/>
      <c r="DR2" s="447"/>
      <c r="DS2" s="447"/>
      <c r="DT2" s="447"/>
      <c r="DU2" s="447"/>
      <c r="DV2" s="447"/>
      <c r="DW2" s="447"/>
      <c r="DX2" s="447"/>
      <c r="DY2" s="447"/>
      <c r="DZ2" s="447"/>
      <c r="EA2" s="447"/>
      <c r="EB2" s="447"/>
      <c r="EC2" s="447"/>
      <c r="ED2" s="447"/>
      <c r="EE2" s="447"/>
      <c r="EF2" s="447"/>
      <c r="EG2" s="447"/>
      <c r="EH2" s="447"/>
      <c r="EI2" s="447"/>
      <c r="EJ2" s="447"/>
      <c r="EK2" s="447"/>
      <c r="EL2" s="447"/>
      <c r="EM2" s="447"/>
      <c r="EN2" s="447"/>
      <c r="EO2" s="447"/>
      <c r="EP2" s="447"/>
      <c r="EQ2" s="447"/>
      <c r="ER2" s="447"/>
      <c r="ES2" s="447"/>
      <c r="ET2" s="447"/>
      <c r="EU2" s="447"/>
      <c r="EV2" s="447"/>
      <c r="EW2" s="447"/>
      <c r="EX2" s="447"/>
      <c r="EY2" s="447"/>
      <c r="EZ2" s="447"/>
      <c r="FA2" s="447"/>
      <c r="FB2" s="447"/>
      <c r="FC2" s="447"/>
      <c r="FD2" s="447"/>
      <c r="FE2" s="447"/>
      <c r="FF2" s="447"/>
      <c r="FG2" s="447"/>
      <c r="FH2" s="447"/>
      <c r="FI2" s="447"/>
      <c r="FJ2" s="447"/>
      <c r="FK2" s="447"/>
      <c r="FL2" s="447"/>
      <c r="FM2" s="447"/>
      <c r="FN2" s="447"/>
      <c r="FO2" s="447"/>
      <c r="FP2" s="447"/>
      <c r="FQ2" s="447"/>
      <c r="FR2" s="447"/>
      <c r="FS2" s="447"/>
      <c r="FT2" s="447"/>
      <c r="FU2" s="447"/>
      <c r="FV2" s="447"/>
      <c r="FW2" s="447"/>
      <c r="FX2" s="447"/>
      <c r="FY2" s="447"/>
      <c r="FZ2" s="447"/>
      <c r="GA2" s="447"/>
      <c r="GB2" s="447"/>
      <c r="GC2" s="447"/>
      <c r="GD2" s="447"/>
      <c r="GE2" s="447"/>
      <c r="GF2" s="447"/>
      <c r="GG2" s="447"/>
      <c r="GH2" s="447"/>
      <c r="GI2" s="447"/>
      <c r="GJ2" s="447"/>
      <c r="GK2" s="447"/>
      <c r="GL2" s="447"/>
      <c r="GM2" s="447"/>
      <c r="GN2" s="447"/>
      <c r="GO2" s="447"/>
      <c r="GP2" s="447"/>
      <c r="GQ2" s="447"/>
      <c r="GR2" s="447"/>
      <c r="GS2" s="447"/>
      <c r="GT2" s="447"/>
      <c r="GU2" s="447"/>
      <c r="GV2" s="447"/>
      <c r="GW2" s="447"/>
      <c r="GX2" s="447"/>
      <c r="GY2" s="447"/>
      <c r="GZ2" s="447"/>
      <c r="HA2" s="447"/>
      <c r="HB2" s="447"/>
      <c r="HC2" s="447"/>
      <c r="HD2" s="447"/>
      <c r="HE2" s="447"/>
      <c r="HF2" s="447"/>
      <c r="HG2" s="447"/>
      <c r="HH2" s="447"/>
      <c r="HI2" s="447"/>
      <c r="HJ2" s="447"/>
      <c r="HK2" s="447"/>
      <c r="HL2" s="447"/>
      <c r="HM2" s="447"/>
      <c r="HN2" s="447"/>
      <c r="HO2" s="447"/>
      <c r="HP2" s="447"/>
      <c r="HQ2" s="447"/>
      <c r="HR2" s="447"/>
      <c r="HS2" s="447"/>
      <c r="HT2" s="447"/>
      <c r="HU2" s="447"/>
      <c r="HV2" s="447"/>
      <c r="HW2" s="447"/>
      <c r="HX2" s="447"/>
      <c r="HY2" s="447"/>
      <c r="HZ2" s="447"/>
      <c r="IA2" s="447"/>
      <c r="IB2" s="447"/>
      <c r="IC2" s="447"/>
      <c r="ID2" s="447"/>
      <c r="IE2" s="447"/>
      <c r="IF2" s="447"/>
      <c r="IG2" s="447"/>
      <c r="IH2" s="447"/>
      <c r="II2" s="447"/>
      <c r="IJ2" s="447"/>
      <c r="IK2" s="447"/>
      <c r="IL2" s="447"/>
      <c r="IM2" s="447"/>
      <c r="IN2" s="447"/>
      <c r="IO2" s="447"/>
      <c r="IP2" s="447"/>
      <c r="IQ2" s="447"/>
      <c r="IR2" s="447"/>
      <c r="IS2" s="447"/>
      <c r="IT2" s="447"/>
      <c r="IU2" s="447"/>
      <c r="IV2" s="447"/>
      <c r="IW2" s="447"/>
    </row>
    <row r="3" customFormat="false" ht="12" hidden="false" customHeight="false" outlineLevel="0" collapsed="false">
      <c r="A3" s="445" t="s">
        <v>281</v>
      </c>
      <c r="B3" s="446" t="str">
        <f aca="true">CONCATENATE("Curr_Daily_Storage_Summary",TEXT(NOW(),"mmddyyyy"),".xls")</f>
        <v>Curr_Daily_Storage_Summary09262025.xls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7"/>
      <c r="GS3" s="447"/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</row>
    <row r="4" customFormat="false" ht="12" hidden="false" customHeight="false" outlineLevel="0" collapsed="false">
      <c r="A4" s="445" t="s">
        <v>282</v>
      </c>
      <c r="B4" s="446" t="s">
        <v>283</v>
      </c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7"/>
      <c r="IL4" s="447"/>
      <c r="IM4" s="447"/>
      <c r="IN4" s="447"/>
      <c r="IO4" s="447"/>
      <c r="IP4" s="447"/>
      <c r="IQ4" s="447"/>
      <c r="IR4" s="447"/>
      <c r="IS4" s="447"/>
      <c r="IT4" s="447"/>
      <c r="IU4" s="447"/>
      <c r="IV4" s="447"/>
      <c r="IW4" s="447"/>
    </row>
    <row r="5" customFormat="false" ht="12.75" hidden="false" customHeight="false" outlineLevel="0" collapsed="false">
      <c r="A5" s="445" t="s">
        <v>284</v>
      </c>
      <c r="B5" s="446" t="s">
        <v>285</v>
      </c>
    </row>
    <row r="6" customFormat="false" ht="12.75" hidden="false" customHeight="false" outlineLevel="0" collapsed="false">
      <c r="A6" s="445" t="s">
        <v>286</v>
      </c>
      <c r="B6" s="446" t="s">
        <v>280</v>
      </c>
    </row>
    <row r="7" customFormat="false" ht="12.75" hidden="false" customHeight="false" outlineLevel="0" collapsed="false">
      <c r="A7" s="445" t="s">
        <v>287</v>
      </c>
      <c r="B7" s="446" t="str">
        <f aca="true">CONCATENATE("Curr_Daily_Storage_Summary",TEXT(NOW(),"mmddyyyy"),".pdf")</f>
        <v>Curr_Daily_Storage_Summary09262025.pdf</v>
      </c>
    </row>
    <row r="8" customFormat="false" ht="12.75" hidden="false" customHeight="false" outlineLevel="0" collapsed="false">
      <c r="A8" s="445" t="s">
        <v>288</v>
      </c>
      <c r="B8" s="446" t="s">
        <v>283</v>
      </c>
    </row>
    <row r="9" customFormat="false" ht="12.75" hidden="false" customHeight="false" outlineLevel="0" collapsed="false">
      <c r="A9" s="448"/>
      <c r="B9" s="448"/>
    </row>
    <row r="10" customFormat="false" ht="12.75" hidden="false" customHeight="false" outlineLevel="0" collapsed="false">
      <c r="A10" s="449" t="s">
        <v>289</v>
      </c>
      <c r="B10" s="450"/>
    </row>
    <row r="12" customFormat="false" ht="12.75" hidden="false" customHeight="false" outlineLevel="0" collapsed="false">
      <c r="A12" s="451" t="s">
        <v>290</v>
      </c>
    </row>
    <row r="13" customFormat="false" ht="12.75" hidden="false" customHeight="false" outlineLevel="0" collapsed="false">
      <c r="B13" s="451"/>
    </row>
    <row r="16" customFormat="false" ht="12.75" hidden="false" customHeight="false" outlineLevel="0" collapsed="false">
      <c r="A16" s="452"/>
    </row>
    <row r="17" customFormat="false" ht="12.75" hidden="false" customHeight="false" outlineLevel="0" collapsed="false">
      <c r="A17" s="452"/>
    </row>
    <row r="18" customFormat="false" ht="12.75" hidden="false" customHeight="false" outlineLevel="0" collapsed="false">
      <c r="A18" s="4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6"/>
  <sheetViews>
    <sheetView showFormulas="false" showGridLines="true" showRowColHeaders="true" showZeros="true" rightToLeft="false" tabSelected="false" showOutlineSymbols="true" defaultGridColor="true" view="normal" topLeftCell="AD1" colorId="64" zoomScale="75" zoomScaleNormal="75" zoomScalePageLayoutView="100" workbookViewId="0">
      <selection pane="topLeft" activeCell="AL6" activeCellId="0" sqref="AL6:AL6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2.85"/>
    <col collapsed="false" customWidth="true" hidden="false" outlineLevel="0" max="3" min="3" style="247" width="5.71"/>
    <col collapsed="false" customWidth="true" hidden="false" outlineLevel="0" max="4" min="4" style="1" width="14.7"/>
    <col collapsed="false" customWidth="true" hidden="false" outlineLevel="0" max="5" min="5" style="1" width="11.7"/>
    <col collapsed="false" customWidth="true" hidden="false" outlineLevel="0" max="6" min="6" style="1" width="12.42"/>
    <col collapsed="false" customWidth="true" hidden="false" outlineLevel="0" max="7" min="7" style="1" width="14.28"/>
    <col collapsed="false" customWidth="true" hidden="false" outlineLevel="0" max="8" min="8" style="1" width="13.56"/>
    <col collapsed="false" customWidth="true" hidden="false" outlineLevel="0" max="12" min="9" style="1" width="11.7"/>
    <col collapsed="false" customWidth="true" hidden="false" outlineLevel="0" max="13" min="13" style="1" width="11.42"/>
    <col collapsed="false" customWidth="true" hidden="false" outlineLevel="0" max="14" min="14" style="1" width="11.7"/>
    <col collapsed="false" customWidth="true" hidden="false" outlineLevel="0" max="17" min="15" style="1" width="12.7"/>
    <col collapsed="false" customWidth="true" hidden="false" outlineLevel="0" max="18" min="18" style="1" width="11.7"/>
    <col collapsed="false" customWidth="true" hidden="false" outlineLevel="0" max="28" min="19" style="1" width="12.7"/>
    <col collapsed="false" customWidth="true" hidden="false" outlineLevel="0" max="36" min="29" style="1" width="13.41"/>
    <col collapsed="false" customWidth="true" hidden="false" outlineLevel="0" max="37" min="37" style="160" width="12.28"/>
    <col collapsed="false" customWidth="true" hidden="false" outlineLevel="0" max="38" min="38" style="1" width="12.7"/>
    <col collapsed="false" customWidth="false" hidden="false" outlineLevel="0" max="39" min="39" style="1" width="9.14"/>
    <col collapsed="false" customWidth="true" hidden="false" outlineLevel="0" max="40" min="40" style="1" width="12.7"/>
    <col collapsed="false" customWidth="true" hidden="false" outlineLevel="0" max="41" min="41" style="1" width="11.42"/>
    <col collapsed="false" customWidth="false" hidden="false" outlineLevel="0" max="257" min="42" style="1" width="9.14"/>
  </cols>
  <sheetData>
    <row r="1" customFormat="false" ht="15" hidden="false" customHeight="false" outlineLevel="0" collapsed="false">
      <c r="P1" s="46" t="s">
        <v>147</v>
      </c>
      <c r="Q1" s="46" t="s">
        <v>148</v>
      </c>
      <c r="R1" s="46" t="s">
        <v>149</v>
      </c>
      <c r="S1" s="46" t="s">
        <v>150</v>
      </c>
      <c r="T1" s="46" t="s">
        <v>151</v>
      </c>
      <c r="U1" s="46" t="s">
        <v>152</v>
      </c>
      <c r="V1" s="46" t="s">
        <v>153</v>
      </c>
      <c r="W1" s="46" t="s">
        <v>154</v>
      </c>
      <c r="X1" s="46" t="s">
        <v>155</v>
      </c>
      <c r="Y1" s="46" t="s">
        <v>156</v>
      </c>
      <c r="Z1" s="46" t="s">
        <v>157</v>
      </c>
      <c r="AA1" s="46" t="s">
        <v>158</v>
      </c>
      <c r="AB1" s="46" t="s">
        <v>159</v>
      </c>
      <c r="AC1" s="46" t="s">
        <v>160</v>
      </c>
      <c r="AD1" s="46"/>
    </row>
    <row r="2" customFormat="false" ht="15.75" hidden="false" customHeight="false" outlineLevel="0" collapsed="false">
      <c r="B2" s="1" t="n">
        <v>144.844</v>
      </c>
      <c r="C2" s="96"/>
      <c r="D2" s="11"/>
      <c r="E2" s="11"/>
      <c r="F2" s="248" t="s">
        <v>161</v>
      </c>
      <c r="G2" s="249" t="s">
        <v>162</v>
      </c>
      <c r="I2" s="250"/>
      <c r="J2" s="251" t="s">
        <v>146</v>
      </c>
      <c r="K2" s="252"/>
      <c r="L2" s="4" t="s">
        <v>68</v>
      </c>
      <c r="AH2" s="46" t="s">
        <v>147</v>
      </c>
      <c r="AI2" s="46" t="s">
        <v>163</v>
      </c>
      <c r="AJ2" s="46" t="s">
        <v>148</v>
      </c>
      <c r="AK2" s="46" t="s">
        <v>149</v>
      </c>
      <c r="AL2" s="46" t="s">
        <v>150</v>
      </c>
      <c r="AM2" s="46" t="s">
        <v>151</v>
      </c>
      <c r="AN2" s="46" t="s">
        <v>152</v>
      </c>
      <c r="AO2" s="46" t="s">
        <v>153</v>
      </c>
      <c r="AP2" s="46" t="s">
        <v>154</v>
      </c>
      <c r="AQ2" s="46" t="s">
        <v>155</v>
      </c>
      <c r="AR2" s="46" t="s">
        <v>156</v>
      </c>
      <c r="AS2" s="46" t="s">
        <v>164</v>
      </c>
      <c r="AT2" s="46" t="s">
        <v>157</v>
      </c>
      <c r="AU2" s="46" t="s">
        <v>165</v>
      </c>
      <c r="AV2" s="46" t="s">
        <v>166</v>
      </c>
      <c r="AW2" s="1" t="s">
        <v>159</v>
      </c>
      <c r="AX2" s="46" t="s">
        <v>160</v>
      </c>
    </row>
    <row r="3" customFormat="false" ht="17.25" hidden="false" customHeight="false" outlineLevel="0" collapsed="false">
      <c r="D3" s="253" t="s">
        <v>167</v>
      </c>
      <c r="E3" s="254"/>
      <c r="F3" s="255" t="s">
        <v>168</v>
      </c>
      <c r="G3" s="256" t="s">
        <v>169</v>
      </c>
      <c r="H3" s="1" t="s">
        <v>170</v>
      </c>
      <c r="I3" s="257" t="n">
        <v>2000</v>
      </c>
      <c r="J3" s="257" t="n">
        <v>1999</v>
      </c>
      <c r="K3" s="258" t="n">
        <v>1998</v>
      </c>
      <c r="L3" s="4" t="s">
        <v>73</v>
      </c>
      <c r="AH3" s="94" t="n">
        <v>98</v>
      </c>
      <c r="AI3" s="94" t="n">
        <v>61120</v>
      </c>
      <c r="AJ3" s="94" t="n">
        <v>62389</v>
      </c>
      <c r="AK3" s="94" t="n">
        <v>62996</v>
      </c>
      <c r="AL3" s="94" t="n">
        <v>62998</v>
      </c>
      <c r="AM3" s="94" t="n">
        <v>63001</v>
      </c>
      <c r="AN3" s="94" t="n">
        <v>71319</v>
      </c>
      <c r="AO3" s="94" t="n">
        <v>71320</v>
      </c>
      <c r="AP3" s="94" t="n">
        <v>71321</v>
      </c>
      <c r="AQ3" s="94" t="n">
        <v>71322</v>
      </c>
      <c r="AR3" s="94" t="n">
        <v>71323</v>
      </c>
      <c r="AS3" s="259" t="n">
        <v>71325</v>
      </c>
      <c r="AT3" s="94" t="n">
        <v>71327</v>
      </c>
      <c r="AU3" s="259" t="n">
        <v>71330</v>
      </c>
      <c r="AV3" s="94" t="n">
        <v>71451</v>
      </c>
      <c r="AW3" s="94" t="n">
        <v>71459</v>
      </c>
      <c r="AX3" s="94" t="n">
        <v>71460</v>
      </c>
    </row>
    <row r="4" customFormat="false" ht="17.25" hidden="false" customHeight="false" outlineLevel="0" collapsed="false">
      <c r="A4" s="210"/>
      <c r="B4" s="260" t="n">
        <v>0.86</v>
      </c>
      <c r="C4" s="261" t="n">
        <v>0.05</v>
      </c>
      <c r="D4" s="262" t="s">
        <v>171</v>
      </c>
      <c r="F4" s="171" t="n">
        <f aca="false">B4+((C4/SEPTEMBER!B$1)*SEPTEMBER!B$2)</f>
        <v>0.91</v>
      </c>
      <c r="G4" s="260" t="n">
        <v>0.805</v>
      </c>
      <c r="H4" s="263"/>
      <c r="I4" s="264" t="n">
        <v>1.766</v>
      </c>
      <c r="J4" s="264" t="n">
        <v>1.714</v>
      </c>
      <c r="K4" s="265" t="n">
        <v>1.922</v>
      </c>
      <c r="L4" s="266"/>
      <c r="M4" s="46" t="s">
        <v>172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L4" s="1" t="s">
        <v>173</v>
      </c>
    </row>
    <row r="5" customFormat="false" ht="17.25" hidden="false" customHeight="false" outlineLevel="0" collapsed="false">
      <c r="A5" s="210"/>
      <c r="B5" s="267" t="n">
        <v>1.711</v>
      </c>
      <c r="C5" s="261" t="n">
        <v>-0.025</v>
      </c>
      <c r="D5" s="262" t="s">
        <v>174</v>
      </c>
      <c r="F5" s="171" t="n">
        <f aca="false">B5+((C5/SEPTEMBER!B$1)*SEPTEMBER!B$2)</f>
        <v>1.686</v>
      </c>
      <c r="G5" s="267" t="n">
        <v>1.694</v>
      </c>
      <c r="H5" s="263"/>
      <c r="I5" s="268" t="n">
        <v>1.444</v>
      </c>
      <c r="J5" s="268" t="n">
        <v>1.082</v>
      </c>
      <c r="K5" s="269" t="n">
        <v>1.664</v>
      </c>
      <c r="L5" s="266"/>
      <c r="M5" s="270"/>
      <c r="N5" s="252"/>
      <c r="O5" s="259"/>
      <c r="P5" s="94" t="n">
        <v>98</v>
      </c>
      <c r="Q5" s="94" t="n">
        <v>62389</v>
      </c>
      <c r="R5" s="94" t="n">
        <v>62996</v>
      </c>
      <c r="S5" s="94" t="n">
        <v>62998</v>
      </c>
      <c r="T5" s="94" t="n">
        <v>63001</v>
      </c>
      <c r="U5" s="94" t="n">
        <v>71320</v>
      </c>
      <c r="V5" s="94" t="n">
        <v>71322</v>
      </c>
      <c r="W5" s="94" t="n">
        <v>71323</v>
      </c>
      <c r="X5" s="94" t="n">
        <v>71328</v>
      </c>
      <c r="Y5" s="94" t="n">
        <v>71451</v>
      </c>
      <c r="Z5" s="94" t="n">
        <v>71456</v>
      </c>
      <c r="AA5" s="94" t="n">
        <v>71459</v>
      </c>
      <c r="AB5" s="94" t="n">
        <v>71460</v>
      </c>
      <c r="AC5" s="94" t="n">
        <v>78122</v>
      </c>
      <c r="AD5" s="259" t="n">
        <v>78124</v>
      </c>
      <c r="AE5" s="259" t="s">
        <v>175</v>
      </c>
      <c r="AF5" s="170"/>
      <c r="AG5" s="46"/>
      <c r="AH5" s="46"/>
      <c r="AI5" s="46"/>
      <c r="AJ5" s="46"/>
      <c r="AK5" s="271"/>
      <c r="AL5" s="94" t="s">
        <v>175</v>
      </c>
      <c r="AN5" s="1" t="s">
        <v>176</v>
      </c>
      <c r="AO5" s="1" t="s">
        <v>177</v>
      </c>
    </row>
    <row r="6" customFormat="false" ht="17.25" hidden="false" customHeight="false" outlineLevel="0" collapsed="false">
      <c r="A6" s="210"/>
      <c r="B6" s="267" t="n">
        <v>102.617</v>
      </c>
      <c r="C6" s="261" t="n">
        <v>6</v>
      </c>
      <c r="D6" s="262" t="s">
        <v>178</v>
      </c>
      <c r="F6" s="171" t="n">
        <v>97.382</v>
      </c>
      <c r="G6" s="267" t="n">
        <v>108.863</v>
      </c>
      <c r="H6" s="263" t="n">
        <v>0.16658</v>
      </c>
      <c r="I6" s="268" t="n">
        <v>108.081</v>
      </c>
      <c r="J6" s="268" t="n">
        <v>107.755</v>
      </c>
      <c r="K6" s="272" t="n">
        <v>107.359</v>
      </c>
      <c r="L6" s="266"/>
      <c r="M6" s="273" t="n">
        <v>37135</v>
      </c>
      <c r="N6" s="274"/>
      <c r="O6" s="169"/>
      <c r="P6" s="275"/>
      <c r="Q6" s="169" t="n">
        <v>18887</v>
      </c>
      <c r="R6" s="275"/>
      <c r="S6" s="169" t="n">
        <v>10520</v>
      </c>
      <c r="T6" s="275" t="n">
        <v>21529</v>
      </c>
      <c r="U6" s="169" t="n">
        <v>6311</v>
      </c>
      <c r="V6" s="275"/>
      <c r="W6" s="169"/>
      <c r="X6" s="275"/>
      <c r="Y6" s="276"/>
      <c r="Z6" s="275"/>
      <c r="AA6" s="277" t="n">
        <v>3</v>
      </c>
      <c r="AB6" s="275"/>
      <c r="AC6" s="277" t="n">
        <v>12078</v>
      </c>
      <c r="AD6" s="278"/>
      <c r="AE6" s="275" t="n">
        <v>69328</v>
      </c>
      <c r="AF6" s="169"/>
      <c r="AG6" s="274"/>
      <c r="AH6" s="274"/>
      <c r="AI6" s="274"/>
      <c r="AJ6" s="274"/>
      <c r="AK6" s="170"/>
      <c r="AL6" s="275" t="n">
        <v>69328</v>
      </c>
      <c r="AM6" s="1" t="n">
        <v>1</v>
      </c>
      <c r="AN6" s="279" t="n">
        <f aca="false">AL6/1000</f>
        <v>69.328</v>
      </c>
      <c r="AO6" s="279" t="n">
        <f aca="false">(AL7/1000)*-1</f>
        <v>-41.297</v>
      </c>
    </row>
    <row r="7" customFormat="false" ht="17.25" hidden="false" customHeight="false" outlineLevel="0" collapsed="false">
      <c r="A7" s="210"/>
      <c r="B7" s="267" t="n">
        <v>18.44</v>
      </c>
      <c r="C7" s="261" t="n">
        <v>1.95</v>
      </c>
      <c r="D7" s="262" t="s">
        <v>22</v>
      </c>
      <c r="F7" s="171" t="n">
        <v>17.188</v>
      </c>
      <c r="G7" s="267" t="n">
        <v>20.5</v>
      </c>
      <c r="H7" s="263" t="n">
        <f aca="false">G7/F7</f>
        <v>1.19269257621596</v>
      </c>
      <c r="I7" s="268" t="n">
        <v>18.939</v>
      </c>
      <c r="J7" s="268" t="n">
        <v>20.396</v>
      </c>
      <c r="K7" s="272" t="n">
        <v>20.426</v>
      </c>
      <c r="L7" s="266"/>
      <c r="M7" s="280"/>
      <c r="N7" s="46"/>
      <c r="O7" s="170"/>
      <c r="P7" s="281"/>
      <c r="Q7" s="170" t="n">
        <v>23943</v>
      </c>
      <c r="R7" s="281"/>
      <c r="S7" s="170" t="n">
        <v>406</v>
      </c>
      <c r="T7" s="281" t="n">
        <v>0</v>
      </c>
      <c r="U7" s="170" t="n">
        <v>0</v>
      </c>
      <c r="V7" s="281"/>
      <c r="W7" s="170"/>
      <c r="X7" s="281"/>
      <c r="Y7" s="282"/>
      <c r="Z7" s="281"/>
      <c r="AA7" s="170" t="n">
        <v>5068</v>
      </c>
      <c r="AB7" s="281"/>
      <c r="AC7" s="170" t="n">
        <v>11880</v>
      </c>
      <c r="AD7" s="283"/>
      <c r="AE7" s="281" t="n">
        <v>41297</v>
      </c>
      <c r="AF7" s="170"/>
      <c r="AG7" s="46"/>
      <c r="AH7" s="46"/>
      <c r="AI7" s="46"/>
      <c r="AJ7" s="46"/>
      <c r="AK7" s="170"/>
      <c r="AL7" s="281" t="n">
        <v>41297</v>
      </c>
      <c r="AM7" s="1" t="n">
        <v>2</v>
      </c>
      <c r="AN7" s="279" t="n">
        <f aca="false">AL8/1000</f>
        <v>55.634</v>
      </c>
      <c r="AO7" s="279" t="n">
        <f aca="false">AL9/1000*-1</f>
        <v>-44.507</v>
      </c>
    </row>
    <row r="8" customFormat="false" ht="17.25" hidden="false" customHeight="false" outlineLevel="0" collapsed="false">
      <c r="A8" s="210"/>
      <c r="B8" s="267" t="n">
        <v>47.047</v>
      </c>
      <c r="C8" s="261" t="n">
        <v>5.831</v>
      </c>
      <c r="D8" s="262" t="s">
        <v>179</v>
      </c>
      <c r="F8" s="171" t="n">
        <v>46.129</v>
      </c>
      <c r="G8" s="267" t="n">
        <v>53.998</v>
      </c>
      <c r="H8" s="263" t="n">
        <f aca="false">G8/F8</f>
        <v>1.1705868325782</v>
      </c>
      <c r="I8" s="268" t="n">
        <v>48.643</v>
      </c>
      <c r="J8" s="268" t="n">
        <v>55.204</v>
      </c>
      <c r="K8" s="272" t="n">
        <v>52.724</v>
      </c>
      <c r="L8" s="266"/>
      <c r="M8" s="284" t="n">
        <v>37136</v>
      </c>
      <c r="N8" s="274"/>
      <c r="O8" s="169"/>
      <c r="P8" s="285"/>
      <c r="Q8" s="169" t="n">
        <v>8253</v>
      </c>
      <c r="R8" s="285" t="n">
        <v>0</v>
      </c>
      <c r="S8" s="169" t="n">
        <v>8803</v>
      </c>
      <c r="T8" s="285" t="n">
        <v>22963</v>
      </c>
      <c r="U8" s="169" t="n">
        <v>3580</v>
      </c>
      <c r="V8" s="285"/>
      <c r="W8" s="169"/>
      <c r="X8" s="285"/>
      <c r="Y8" s="286"/>
      <c r="Z8" s="285"/>
      <c r="AA8" s="169" t="n">
        <v>0</v>
      </c>
      <c r="AB8" s="285"/>
      <c r="AC8" s="169" t="n">
        <v>12035</v>
      </c>
      <c r="AD8" s="287"/>
      <c r="AE8" s="285" t="n">
        <v>55634</v>
      </c>
      <c r="AF8" s="169"/>
      <c r="AG8" s="274"/>
      <c r="AH8" s="274"/>
      <c r="AI8" s="274"/>
      <c r="AJ8" s="274"/>
      <c r="AK8" s="170"/>
      <c r="AL8" s="285" t="n">
        <v>55634</v>
      </c>
      <c r="AM8" s="1" t="n">
        <v>3</v>
      </c>
      <c r="AN8" s="279" t="n">
        <f aca="false">AL10/1000</f>
        <v>34.303</v>
      </c>
      <c r="AO8" s="279" t="n">
        <f aca="false">AL11/1000*-1</f>
        <v>-32.683</v>
      </c>
    </row>
    <row r="9" customFormat="false" ht="15.75" hidden="false" customHeight="false" outlineLevel="0" collapsed="false">
      <c r="B9" s="288"/>
      <c r="C9" s="96"/>
      <c r="D9" s="250"/>
      <c r="E9" s="289"/>
      <c r="F9" s="290" t="n">
        <f aca="false">SUM(F3:F8)</f>
        <v>163.295</v>
      </c>
      <c r="G9" s="290" t="n">
        <f aca="false">SUM(G4:G8)</f>
        <v>185.86</v>
      </c>
      <c r="I9" s="291"/>
      <c r="J9" s="291"/>
      <c r="K9" s="292"/>
      <c r="L9" s="266"/>
      <c r="M9" s="280"/>
      <c r="N9" s="46"/>
      <c r="O9" s="170"/>
      <c r="P9" s="281"/>
      <c r="Q9" s="170" t="n">
        <v>36613</v>
      </c>
      <c r="R9" s="281" t="n">
        <v>5335</v>
      </c>
      <c r="S9" s="170" t="n">
        <v>0</v>
      </c>
      <c r="T9" s="281" t="n">
        <v>0</v>
      </c>
      <c r="U9" s="170" t="n">
        <v>0</v>
      </c>
      <c r="V9" s="281"/>
      <c r="W9" s="170"/>
      <c r="X9" s="281"/>
      <c r="Y9" s="282"/>
      <c r="Z9" s="281"/>
      <c r="AA9" s="170" t="n">
        <v>2052</v>
      </c>
      <c r="AB9" s="281"/>
      <c r="AC9" s="170" t="n">
        <v>507</v>
      </c>
      <c r="AD9" s="283"/>
      <c r="AE9" s="281" t="n">
        <v>44507</v>
      </c>
      <c r="AF9" s="170"/>
      <c r="AG9" s="46"/>
      <c r="AH9" s="46"/>
      <c r="AI9" s="46"/>
      <c r="AJ9" s="46"/>
      <c r="AK9" s="170"/>
      <c r="AL9" s="281" t="n">
        <v>44507</v>
      </c>
      <c r="AM9" s="1" t="n">
        <v>4</v>
      </c>
      <c r="AN9" s="279" t="n">
        <f aca="false">AL12/1000</f>
        <v>37.392</v>
      </c>
      <c r="AO9" s="279" t="n">
        <f aca="false">AL13/1000*-1</f>
        <v>-72.02</v>
      </c>
    </row>
    <row r="10" customFormat="false" ht="15" hidden="false" customHeight="false" outlineLevel="0" collapsed="false">
      <c r="B10" s="14"/>
      <c r="D10" s="95"/>
      <c r="F10" s="293" t="s">
        <v>180</v>
      </c>
      <c r="G10" s="293" t="n">
        <f aca="false">G9-G7</f>
        <v>165.36</v>
      </c>
      <c r="I10" s="291" t="n">
        <v>163.839</v>
      </c>
      <c r="J10" s="291" t="n">
        <v>170.79</v>
      </c>
      <c r="K10" s="292" t="n">
        <v>167.411</v>
      </c>
      <c r="M10" s="284" t="n">
        <v>37137</v>
      </c>
      <c r="N10" s="274"/>
      <c r="O10" s="169"/>
      <c r="P10" s="285"/>
      <c r="Q10" s="169" t="n">
        <v>5552</v>
      </c>
      <c r="R10" s="285" t="n">
        <v>0</v>
      </c>
      <c r="S10" s="169" t="n">
        <v>6105</v>
      </c>
      <c r="T10" s="285" t="n">
        <v>4007</v>
      </c>
      <c r="U10" s="169" t="n">
        <v>0</v>
      </c>
      <c r="V10" s="285"/>
      <c r="W10" s="169"/>
      <c r="X10" s="285"/>
      <c r="Y10" s="286"/>
      <c r="Z10" s="285"/>
      <c r="AA10" s="169" t="n">
        <v>0</v>
      </c>
      <c r="AB10" s="285"/>
      <c r="AC10" s="169" t="n">
        <v>18639</v>
      </c>
      <c r="AD10" s="287"/>
      <c r="AE10" s="285" t="n">
        <v>34303</v>
      </c>
      <c r="AF10" s="169"/>
      <c r="AG10" s="274"/>
      <c r="AH10" s="274"/>
      <c r="AI10" s="274"/>
      <c r="AJ10" s="274"/>
      <c r="AK10" s="170"/>
      <c r="AL10" s="285" t="n">
        <v>34303</v>
      </c>
      <c r="AM10" s="1" t="n">
        <v>5</v>
      </c>
      <c r="AN10" s="279" t="n">
        <f aca="false">AL14/1000</f>
        <v>90.651</v>
      </c>
      <c r="AO10" s="279" t="n">
        <f aca="false">AL15/1000*-1</f>
        <v>-82.224</v>
      </c>
    </row>
    <row r="11" customFormat="false" ht="15.75" hidden="false" customHeight="false" outlineLevel="0" collapsed="false">
      <c r="B11" s="201" t="n">
        <f aca="false">SUM(C4:C9)</f>
        <v>13.806</v>
      </c>
      <c r="I11" s="293" t="n">
        <v>146.835</v>
      </c>
      <c r="J11" s="293" t="n">
        <v>153.612</v>
      </c>
      <c r="K11" s="293" t="n">
        <v>150.399</v>
      </c>
      <c r="M11" s="280"/>
      <c r="N11" s="46"/>
      <c r="O11" s="170"/>
      <c r="P11" s="281"/>
      <c r="Q11" s="170" t="n">
        <v>11229</v>
      </c>
      <c r="R11" s="281" t="n">
        <v>14888</v>
      </c>
      <c r="S11" s="170" t="n">
        <v>0</v>
      </c>
      <c r="T11" s="281" t="n">
        <v>0</v>
      </c>
      <c r="U11" s="170" t="n">
        <v>3993</v>
      </c>
      <c r="V11" s="281"/>
      <c r="W11" s="170"/>
      <c r="X11" s="281"/>
      <c r="Y11" s="282"/>
      <c r="Z11" s="281"/>
      <c r="AA11" s="170" t="n">
        <v>2066</v>
      </c>
      <c r="AB11" s="281"/>
      <c r="AC11" s="170" t="n">
        <v>507</v>
      </c>
      <c r="AD11" s="283"/>
      <c r="AE11" s="281" t="n">
        <v>32683</v>
      </c>
      <c r="AF11" s="170"/>
      <c r="AG11" s="46"/>
      <c r="AH11" s="46"/>
      <c r="AI11" s="46"/>
      <c r="AJ11" s="46"/>
      <c r="AK11" s="170"/>
      <c r="AL11" s="281" t="n">
        <v>32683</v>
      </c>
      <c r="AM11" s="1" t="n">
        <v>6</v>
      </c>
      <c r="AN11" s="279" t="n">
        <f aca="false">AL16/1000</f>
        <v>26.834</v>
      </c>
      <c r="AO11" s="279" t="n">
        <f aca="false">AL17/1000*-1</f>
        <v>-94.339</v>
      </c>
    </row>
    <row r="12" customFormat="false" ht="16.5" hidden="false" customHeight="false" outlineLevel="0" collapsed="false">
      <c r="A12" s="1" t="s">
        <v>181</v>
      </c>
      <c r="B12" s="294" t="n">
        <v>0</v>
      </c>
      <c r="M12" s="284" t="n">
        <v>37138</v>
      </c>
      <c r="N12" s="274"/>
      <c r="O12" s="169"/>
      <c r="P12" s="285"/>
      <c r="Q12" s="169" t="n">
        <v>2828</v>
      </c>
      <c r="R12" s="285" t="n">
        <v>0</v>
      </c>
      <c r="S12" s="169" t="n">
        <v>4016</v>
      </c>
      <c r="T12" s="285" t="n">
        <v>0</v>
      </c>
      <c r="U12" s="169" t="n">
        <v>0</v>
      </c>
      <c r="V12" s="285"/>
      <c r="W12" s="169"/>
      <c r="X12" s="285" t="n">
        <v>0</v>
      </c>
      <c r="Y12" s="286" t="n">
        <v>0</v>
      </c>
      <c r="Z12" s="285"/>
      <c r="AA12" s="169" t="n">
        <v>18179</v>
      </c>
      <c r="AB12" s="285" t="n">
        <v>0</v>
      </c>
      <c r="AC12" s="169" t="n">
        <v>12369</v>
      </c>
      <c r="AD12" s="287"/>
      <c r="AE12" s="285" t="n">
        <v>37392</v>
      </c>
      <c r="AF12" s="169"/>
      <c r="AG12" s="274"/>
      <c r="AH12" s="274"/>
      <c r="AI12" s="274"/>
      <c r="AJ12" s="274"/>
      <c r="AK12" s="170"/>
      <c r="AL12" s="285" t="n">
        <v>37392</v>
      </c>
      <c r="AM12" s="1" t="n">
        <v>7</v>
      </c>
      <c r="AN12" s="279" t="n">
        <f aca="false">AL18/1000</f>
        <v>15.766</v>
      </c>
      <c r="AO12" s="279" t="n">
        <f aca="false">AL19/1000*-1</f>
        <v>-22.522</v>
      </c>
    </row>
    <row r="13" customFormat="false" ht="15.75" hidden="false" customHeight="false" outlineLevel="0" collapsed="false">
      <c r="B13" s="295" t="n">
        <f aca="false">B11+B12</f>
        <v>13.806</v>
      </c>
      <c r="M13" s="280"/>
      <c r="N13" s="46"/>
      <c r="O13" s="170"/>
      <c r="P13" s="281"/>
      <c r="Q13" s="170" t="n">
        <v>15271</v>
      </c>
      <c r="R13" s="281" t="n">
        <v>7114</v>
      </c>
      <c r="S13" s="170" t="n">
        <v>0</v>
      </c>
      <c r="T13" s="281" t="n">
        <v>13799</v>
      </c>
      <c r="U13" s="170" t="n">
        <v>32935</v>
      </c>
      <c r="V13" s="281"/>
      <c r="W13" s="170"/>
      <c r="X13" s="281" t="n">
        <v>355</v>
      </c>
      <c r="Y13" s="282" t="n">
        <v>1541</v>
      </c>
      <c r="Z13" s="281"/>
      <c r="AA13" s="170" t="n">
        <v>66</v>
      </c>
      <c r="AB13" s="281" t="n">
        <v>432</v>
      </c>
      <c r="AC13" s="170" t="n">
        <v>507</v>
      </c>
      <c r="AD13" s="283"/>
      <c r="AE13" s="281" t="n">
        <v>72020</v>
      </c>
      <c r="AF13" s="170"/>
      <c r="AG13" s="46"/>
      <c r="AH13" s="46"/>
      <c r="AI13" s="46"/>
      <c r="AJ13" s="46"/>
      <c r="AK13" s="170"/>
      <c r="AL13" s="281" t="n">
        <v>72020</v>
      </c>
      <c r="AM13" s="1" t="n">
        <v>8</v>
      </c>
      <c r="AN13" s="279" t="n">
        <f aca="false">AL20/1000</f>
        <v>27.524</v>
      </c>
      <c r="AO13" s="279" t="n">
        <f aca="false">AL21/1000*-1</f>
        <v>-37.791</v>
      </c>
    </row>
    <row r="14" customFormat="false" ht="15" hidden="false" customHeight="false" outlineLevel="0" collapsed="false">
      <c r="M14" s="284" t="n">
        <v>37139</v>
      </c>
      <c r="N14" s="274"/>
      <c r="O14" s="169"/>
      <c r="P14" s="285"/>
      <c r="Q14" s="169" t="n">
        <v>3045</v>
      </c>
      <c r="R14" s="285" t="n">
        <v>0</v>
      </c>
      <c r="S14" s="169" t="n">
        <v>0</v>
      </c>
      <c r="T14" s="285" t="n">
        <v>11246</v>
      </c>
      <c r="U14" s="169" t="n">
        <v>0</v>
      </c>
      <c r="V14" s="285"/>
      <c r="W14" s="169" t="n">
        <v>0</v>
      </c>
      <c r="X14" s="285" t="n">
        <v>0</v>
      </c>
      <c r="Y14" s="169" t="n">
        <v>0</v>
      </c>
      <c r="Z14" s="285" t="n">
        <v>0</v>
      </c>
      <c r="AA14" s="169" t="n">
        <v>76360</v>
      </c>
      <c r="AB14" s="285"/>
      <c r="AC14" s="169" t="n">
        <v>0</v>
      </c>
      <c r="AD14" s="287"/>
      <c r="AE14" s="285" t="n">
        <v>90651</v>
      </c>
      <c r="AF14" s="169"/>
      <c r="AG14" s="274"/>
      <c r="AH14" s="274"/>
      <c r="AI14" s="274"/>
      <c r="AJ14" s="274"/>
      <c r="AK14" s="170"/>
      <c r="AL14" s="285" t="n">
        <v>90651</v>
      </c>
      <c r="AM14" s="1" t="n">
        <v>9</v>
      </c>
      <c r="AN14" s="279" t="n">
        <f aca="false">AL22/1000</f>
        <v>18.522</v>
      </c>
      <c r="AO14" s="279" t="n">
        <f aca="false">AL23/1000*-1</f>
        <v>-33.394</v>
      </c>
    </row>
    <row r="15" customFormat="false" ht="15" hidden="false" customHeight="false" outlineLevel="0" collapsed="false">
      <c r="M15" s="280"/>
      <c r="N15" s="46"/>
      <c r="O15" s="170"/>
      <c r="P15" s="281"/>
      <c r="Q15" s="170" t="n">
        <v>6163</v>
      </c>
      <c r="R15" s="281" t="n">
        <v>8156</v>
      </c>
      <c r="S15" s="170" t="n">
        <v>2137</v>
      </c>
      <c r="T15" s="281" t="n">
        <v>9735</v>
      </c>
      <c r="U15" s="170" t="n">
        <v>36367</v>
      </c>
      <c r="V15" s="281"/>
      <c r="W15" s="170" t="n">
        <v>7567</v>
      </c>
      <c r="X15" s="281" t="n">
        <v>404</v>
      </c>
      <c r="Y15" s="170" t="n">
        <v>1541</v>
      </c>
      <c r="Z15" s="281" t="n">
        <v>2300</v>
      </c>
      <c r="AA15" s="170" t="n">
        <v>3896</v>
      </c>
      <c r="AB15" s="281"/>
      <c r="AC15" s="170" t="n">
        <v>3958</v>
      </c>
      <c r="AD15" s="283"/>
      <c r="AE15" s="281" t="n">
        <v>82224</v>
      </c>
      <c r="AF15" s="170"/>
      <c r="AG15" s="46"/>
      <c r="AH15" s="46"/>
      <c r="AI15" s="46"/>
      <c r="AJ15" s="46"/>
      <c r="AK15" s="170"/>
      <c r="AL15" s="281" t="n">
        <v>82224</v>
      </c>
      <c r="AM15" s="1" t="n">
        <v>10</v>
      </c>
      <c r="AN15" s="279" t="n">
        <f aca="false">AL24/1000</f>
        <v>24.603</v>
      </c>
      <c r="AO15" s="279" t="n">
        <f aca="false">AL25/1000*-1</f>
        <v>-41.151</v>
      </c>
    </row>
    <row r="16" customFormat="false" ht="15.75" hidden="false" customHeight="false" outlineLevel="0" collapsed="false">
      <c r="D16" s="296" t="s">
        <v>182</v>
      </c>
      <c r="E16" s="296" t="s">
        <v>183</v>
      </c>
      <c r="F16" s="296"/>
      <c r="M16" s="284" t="n">
        <v>37140</v>
      </c>
      <c r="N16" s="274"/>
      <c r="O16" s="169"/>
      <c r="P16" s="285"/>
      <c r="Q16" s="169" t="n">
        <v>3107</v>
      </c>
      <c r="R16" s="285" t="n">
        <v>0</v>
      </c>
      <c r="S16" s="169" t="n">
        <v>0</v>
      </c>
      <c r="T16" s="285" t="n">
        <v>23727</v>
      </c>
      <c r="U16" s="169" t="n">
        <v>0</v>
      </c>
      <c r="V16" s="285"/>
      <c r="W16" s="169" t="n">
        <v>0</v>
      </c>
      <c r="X16" s="285" t="n">
        <v>0</v>
      </c>
      <c r="Y16" s="169" t="n">
        <v>0</v>
      </c>
      <c r="Z16" s="285"/>
      <c r="AA16" s="169" t="n">
        <v>0</v>
      </c>
      <c r="AB16" s="285"/>
      <c r="AC16" s="169" t="n">
        <v>0</v>
      </c>
      <c r="AD16" s="287"/>
      <c r="AE16" s="285" t="n">
        <v>26834</v>
      </c>
      <c r="AF16" s="169"/>
      <c r="AG16" s="274"/>
      <c r="AH16" s="274"/>
      <c r="AI16" s="274"/>
      <c r="AJ16" s="274"/>
      <c r="AK16" s="170"/>
      <c r="AL16" s="285" t="n">
        <v>26834</v>
      </c>
      <c r="AM16" s="1" t="n">
        <v>11</v>
      </c>
      <c r="AN16" s="279" t="n">
        <f aca="false">AL26/1000</f>
        <v>45.33</v>
      </c>
      <c r="AO16" s="279" t="n">
        <f aca="false">AL27/1000*-1</f>
        <v>-50.204</v>
      </c>
    </row>
    <row r="17" customFormat="false" ht="15.75" hidden="false" customHeight="false" outlineLevel="0" collapsed="false">
      <c r="D17" s="297" t="s">
        <v>184</v>
      </c>
      <c r="E17" s="296" t="s">
        <v>185</v>
      </c>
      <c r="F17" s="298" t="s">
        <v>186</v>
      </c>
      <c r="H17" s="299"/>
      <c r="M17" s="280"/>
      <c r="N17" s="46"/>
      <c r="O17" s="170"/>
      <c r="P17" s="281"/>
      <c r="Q17" s="170" t="n">
        <v>27141</v>
      </c>
      <c r="R17" s="281" t="n">
        <v>10831</v>
      </c>
      <c r="S17" s="170" t="n">
        <v>1048</v>
      </c>
      <c r="T17" s="281" t="n">
        <v>0</v>
      </c>
      <c r="U17" s="170" t="n">
        <v>4605</v>
      </c>
      <c r="V17" s="281"/>
      <c r="W17" s="170" t="n">
        <v>2841</v>
      </c>
      <c r="X17" s="281" t="n">
        <v>355</v>
      </c>
      <c r="Y17" s="170" t="n">
        <v>1541</v>
      </c>
      <c r="Z17" s="281"/>
      <c r="AA17" s="170" t="n">
        <v>44372</v>
      </c>
      <c r="AB17" s="281"/>
      <c r="AC17" s="170" t="n">
        <v>1605</v>
      </c>
      <c r="AD17" s="283"/>
      <c r="AE17" s="281" t="n">
        <v>94339</v>
      </c>
      <c r="AF17" s="170"/>
      <c r="AG17" s="46"/>
      <c r="AH17" s="46"/>
      <c r="AI17" s="46"/>
      <c r="AJ17" s="46"/>
      <c r="AK17" s="170"/>
      <c r="AL17" s="281" t="n">
        <v>94339</v>
      </c>
      <c r="AM17" s="1" t="n">
        <v>12</v>
      </c>
      <c r="AN17" s="279" t="n">
        <f aca="false">AL28/1000</f>
        <v>31.22</v>
      </c>
      <c r="AO17" s="279" t="n">
        <f aca="false">AL29/1000*-1</f>
        <v>-37.371</v>
      </c>
    </row>
    <row r="18" customFormat="false" ht="18.75" hidden="false" customHeight="false" outlineLevel="0" collapsed="false">
      <c r="D18" s="300" t="s">
        <v>187</v>
      </c>
      <c r="E18" s="301"/>
      <c r="F18" s="302"/>
      <c r="G18" s="1" t="n">
        <v>14.524</v>
      </c>
      <c r="M18" s="284" t="n">
        <v>37141</v>
      </c>
      <c r="N18" s="274"/>
      <c r="O18" s="169"/>
      <c r="P18" s="285"/>
      <c r="Q18" s="169" t="n">
        <v>3153</v>
      </c>
      <c r="R18" s="285"/>
      <c r="S18" s="169"/>
      <c r="T18" s="285" t="n">
        <v>10613</v>
      </c>
      <c r="U18" s="169" t="n">
        <v>0</v>
      </c>
      <c r="V18" s="285"/>
      <c r="W18" s="169"/>
      <c r="X18" s="285"/>
      <c r="Y18" s="169" t="n">
        <v>0</v>
      </c>
      <c r="Z18" s="285"/>
      <c r="AA18" s="169" t="n">
        <v>2000</v>
      </c>
      <c r="AB18" s="285"/>
      <c r="AC18" s="169"/>
      <c r="AD18" s="287"/>
      <c r="AE18" s="285" t="n">
        <v>15766</v>
      </c>
      <c r="AF18" s="169"/>
      <c r="AG18" s="274"/>
      <c r="AH18" s="274"/>
      <c r="AI18" s="274"/>
      <c r="AJ18" s="274"/>
      <c r="AK18" s="170"/>
      <c r="AL18" s="285" t="n">
        <v>15766</v>
      </c>
      <c r="AM18" s="1" t="n">
        <v>13</v>
      </c>
      <c r="AN18" s="279" t="n">
        <f aca="false">AL30/1000</f>
        <v>62.349</v>
      </c>
      <c r="AO18" s="279" t="n">
        <f aca="false">AL31/1000*-1</f>
        <v>-58.948</v>
      </c>
    </row>
    <row r="19" customFormat="false" ht="18.75" hidden="false" customHeight="false" outlineLevel="0" collapsed="false">
      <c r="D19" s="303" t="s">
        <v>188</v>
      </c>
      <c r="E19" s="304"/>
      <c r="F19" s="304"/>
      <c r="G19" s="1" t="n">
        <v>14.514</v>
      </c>
      <c r="M19" s="280"/>
      <c r="N19" s="46"/>
      <c r="O19" s="170"/>
      <c r="P19" s="281"/>
      <c r="Q19" s="170" t="n">
        <v>3047</v>
      </c>
      <c r="R19" s="281"/>
      <c r="S19" s="170"/>
      <c r="T19" s="281" t="n">
        <v>0</v>
      </c>
      <c r="U19" s="170" t="n">
        <v>19247</v>
      </c>
      <c r="V19" s="281"/>
      <c r="W19" s="170"/>
      <c r="X19" s="281"/>
      <c r="Y19" s="170" t="n">
        <v>228</v>
      </c>
      <c r="Z19" s="281"/>
      <c r="AA19" s="170" t="n">
        <v>0</v>
      </c>
      <c r="AB19" s="281"/>
      <c r="AC19" s="170"/>
      <c r="AD19" s="283"/>
      <c r="AE19" s="281" t="n">
        <v>22522</v>
      </c>
      <c r="AF19" s="170"/>
      <c r="AG19" s="46"/>
      <c r="AH19" s="46"/>
      <c r="AI19" s="46"/>
      <c r="AJ19" s="46"/>
      <c r="AK19" s="170"/>
      <c r="AL19" s="281" t="n">
        <v>22522</v>
      </c>
      <c r="AM19" s="1" t="n">
        <v>14</v>
      </c>
      <c r="AN19" s="279" t="n">
        <f aca="false">AL32/1000</f>
        <v>27.978</v>
      </c>
      <c r="AO19" s="279" t="n">
        <f aca="false">AL33/1000*-1</f>
        <v>-35.756</v>
      </c>
    </row>
    <row r="20" customFormat="false" ht="18.75" hidden="false" customHeight="false" outlineLevel="0" collapsed="false">
      <c r="D20" s="305" t="s">
        <v>189</v>
      </c>
      <c r="E20" s="306"/>
      <c r="F20" s="306"/>
      <c r="G20" s="1" t="n">
        <v>0</v>
      </c>
      <c r="M20" s="284" t="n">
        <v>37142</v>
      </c>
      <c r="N20" s="274"/>
      <c r="O20" s="169"/>
      <c r="P20" s="285"/>
      <c r="Q20" s="169" t="n">
        <v>1748</v>
      </c>
      <c r="R20" s="285"/>
      <c r="S20" s="169"/>
      <c r="T20" s="285" t="n">
        <v>21524</v>
      </c>
      <c r="U20" s="169" t="n">
        <v>0</v>
      </c>
      <c r="V20" s="285" t="n">
        <v>1</v>
      </c>
      <c r="W20" s="169"/>
      <c r="X20" s="285"/>
      <c r="Y20" s="169" t="n">
        <v>0</v>
      </c>
      <c r="Z20" s="285" t="n">
        <v>0</v>
      </c>
      <c r="AA20" s="169" t="n">
        <v>4251</v>
      </c>
      <c r="AB20" s="285"/>
      <c r="AC20" s="169"/>
      <c r="AD20" s="287"/>
      <c r="AE20" s="285" t="n">
        <v>27524</v>
      </c>
      <c r="AF20" s="169"/>
      <c r="AG20" s="274"/>
      <c r="AH20" s="274"/>
      <c r="AI20" s="274"/>
      <c r="AJ20" s="274"/>
      <c r="AK20" s="170"/>
      <c r="AL20" s="285" t="n">
        <v>27524</v>
      </c>
      <c r="AM20" s="1" t="n">
        <v>15</v>
      </c>
      <c r="AN20" s="279" t="n">
        <f aca="false">AL34/1000</f>
        <v>31.379</v>
      </c>
      <c r="AO20" s="279" t="n">
        <f aca="false">AL35/1000*-1</f>
        <v>-50.201</v>
      </c>
    </row>
    <row r="21" customFormat="false" ht="15.75" hidden="false" customHeight="false" outlineLevel="0" collapsed="false">
      <c r="D21" s="147"/>
      <c r="G21" s="1" t="n">
        <v>0</v>
      </c>
      <c r="J21" s="0"/>
      <c r="M21" s="307"/>
      <c r="N21" s="46"/>
      <c r="O21" s="170"/>
      <c r="P21" s="281"/>
      <c r="Q21" s="170" t="n">
        <v>3746</v>
      </c>
      <c r="R21" s="281"/>
      <c r="S21" s="170"/>
      <c r="T21" s="281" t="n">
        <v>0</v>
      </c>
      <c r="U21" s="170" t="n">
        <v>12890</v>
      </c>
      <c r="V21" s="281" t="n">
        <v>0</v>
      </c>
      <c r="W21" s="170"/>
      <c r="X21" s="281"/>
      <c r="Y21" s="170" t="n">
        <v>228</v>
      </c>
      <c r="Z21" s="308" t="n">
        <v>618</v>
      </c>
      <c r="AA21" s="309" t="n">
        <v>20309</v>
      </c>
      <c r="AB21" s="308"/>
      <c r="AC21" s="309"/>
      <c r="AD21" s="310"/>
      <c r="AE21" s="308" t="n">
        <v>37791</v>
      </c>
      <c r="AF21" s="309"/>
      <c r="AG21" s="311"/>
      <c r="AH21" s="311"/>
      <c r="AI21" s="311"/>
      <c r="AJ21" s="311"/>
      <c r="AK21" s="170"/>
      <c r="AL21" s="308" t="n">
        <v>37791</v>
      </c>
      <c r="AM21" s="1" t="n">
        <v>16</v>
      </c>
      <c r="AN21" s="279" t="n">
        <f aca="false">AL36/1000</f>
        <v>15.176</v>
      </c>
      <c r="AO21" s="279" t="n">
        <f aca="false">AL37/1000*-1</f>
        <v>-24.472</v>
      </c>
    </row>
    <row r="22" customFormat="false" ht="15.75" hidden="false" customHeight="false" outlineLevel="0" collapsed="false">
      <c r="D22" s="312"/>
      <c r="E22" s="296" t="s">
        <v>190</v>
      </c>
      <c r="F22" s="296"/>
      <c r="G22" s="296"/>
      <c r="H22" s="296"/>
      <c r="I22" s="312" t="s">
        <v>191</v>
      </c>
      <c r="J22" s="289"/>
      <c r="K22" s="313"/>
      <c r="L22" s="314" t="s">
        <v>192</v>
      </c>
      <c r="M22" s="284" t="n">
        <v>37143</v>
      </c>
      <c r="N22" s="274"/>
      <c r="O22" s="169"/>
      <c r="P22" s="285"/>
      <c r="Q22" s="169" t="n">
        <v>2558</v>
      </c>
      <c r="R22" s="285"/>
      <c r="S22" s="169"/>
      <c r="T22" s="285" t="n">
        <v>11263</v>
      </c>
      <c r="U22" s="169" t="n">
        <v>0</v>
      </c>
      <c r="V22" s="285" t="n">
        <v>1</v>
      </c>
      <c r="W22" s="169"/>
      <c r="X22" s="285"/>
      <c r="Y22" s="169" t="n">
        <v>0</v>
      </c>
      <c r="Z22" s="285" t="n">
        <v>1609</v>
      </c>
      <c r="AA22" s="169" t="n">
        <v>3091</v>
      </c>
      <c r="AB22" s="285"/>
      <c r="AC22" s="169"/>
      <c r="AD22" s="287"/>
      <c r="AE22" s="285" t="n">
        <v>18522</v>
      </c>
      <c r="AF22" s="169"/>
      <c r="AG22" s="274"/>
      <c r="AH22" s="274"/>
      <c r="AI22" s="274"/>
      <c r="AJ22" s="274"/>
      <c r="AK22" s="170"/>
      <c r="AL22" s="285" t="n">
        <v>18522</v>
      </c>
      <c r="AM22" s="1" t="n">
        <v>17</v>
      </c>
      <c r="AN22" s="279" t="n">
        <f aca="false">AL38/1000</f>
        <v>21.059</v>
      </c>
      <c r="AO22" s="279" t="n">
        <f aca="false">AL39/1000*-1</f>
        <v>-84.581</v>
      </c>
    </row>
    <row r="23" customFormat="false" ht="16.5" hidden="false" customHeight="false" outlineLevel="0" collapsed="false">
      <c r="D23" s="312"/>
      <c r="E23" s="296" t="s">
        <v>193</v>
      </c>
      <c r="F23" s="315"/>
      <c r="G23" s="296"/>
      <c r="H23" s="316" t="s">
        <v>186</v>
      </c>
      <c r="I23" s="296" t="s">
        <v>194</v>
      </c>
      <c r="J23" s="317"/>
      <c r="K23" s="318"/>
      <c r="L23" s="319" t="s">
        <v>195</v>
      </c>
      <c r="M23" s="280"/>
      <c r="N23" s="311"/>
      <c r="O23" s="309"/>
      <c r="P23" s="308"/>
      <c r="Q23" s="309" t="n">
        <v>3438</v>
      </c>
      <c r="R23" s="308"/>
      <c r="S23" s="309"/>
      <c r="T23" s="308" t="n">
        <v>1142</v>
      </c>
      <c r="U23" s="309" t="n">
        <v>2097</v>
      </c>
      <c r="V23" s="308" t="n">
        <v>0</v>
      </c>
      <c r="W23" s="309"/>
      <c r="X23" s="281"/>
      <c r="Y23" s="309" t="n">
        <v>228</v>
      </c>
      <c r="Z23" s="308" t="n">
        <v>0</v>
      </c>
      <c r="AA23" s="309" t="n">
        <v>26489</v>
      </c>
      <c r="AB23" s="308"/>
      <c r="AC23" s="309"/>
      <c r="AD23" s="283"/>
      <c r="AE23" s="281" t="n">
        <v>33394</v>
      </c>
      <c r="AF23" s="170"/>
      <c r="AG23" s="46"/>
      <c r="AH23" s="46"/>
      <c r="AI23" s="46"/>
      <c r="AJ23" s="46"/>
      <c r="AK23" s="170"/>
      <c r="AL23" s="281" t="n">
        <v>33394</v>
      </c>
      <c r="AM23" s="1" t="n">
        <v>18</v>
      </c>
      <c r="AN23" s="279" t="n">
        <f aca="false">AL40/1000</f>
        <v>43.383</v>
      </c>
      <c r="AO23" s="279" t="n">
        <f aca="false">AL41/1000*-1</f>
        <v>-18.843</v>
      </c>
    </row>
    <row r="24" customFormat="false" ht="18.75" hidden="false" customHeight="false" outlineLevel="0" collapsed="false">
      <c r="D24" s="300" t="s">
        <v>196</v>
      </c>
      <c r="E24" s="320" t="n">
        <v>0</v>
      </c>
      <c r="F24" s="302" t="n">
        <v>269.357</v>
      </c>
      <c r="G24" s="321" t="n">
        <v>14.514</v>
      </c>
      <c r="H24" s="302" t="n">
        <f aca="false">'[2]OGE '!$R$47</f>
        <v>0</v>
      </c>
      <c r="I24" s="302" t="n">
        <f aca="false">'[2]OGE '!$AH$42</f>
        <v>25</v>
      </c>
      <c r="J24" s="302"/>
      <c r="K24" s="322"/>
      <c r="L24" s="160" t="n">
        <v>378000</v>
      </c>
      <c r="M24" s="284" t="n">
        <v>37144</v>
      </c>
      <c r="N24" s="274"/>
      <c r="O24" s="169"/>
      <c r="P24" s="285"/>
      <c r="Q24" s="169" t="n">
        <v>3334</v>
      </c>
      <c r="R24" s="285" t="n">
        <v>0</v>
      </c>
      <c r="S24" s="169" t="n">
        <v>0</v>
      </c>
      <c r="T24" s="285" t="n">
        <v>17360</v>
      </c>
      <c r="U24" s="169" t="n">
        <v>0</v>
      </c>
      <c r="V24" s="285" t="n">
        <v>1</v>
      </c>
      <c r="W24" s="169"/>
      <c r="X24" s="285"/>
      <c r="Y24" s="169"/>
      <c r="Z24" s="285" t="n">
        <v>0</v>
      </c>
      <c r="AA24" s="169" t="n">
        <v>3908</v>
      </c>
      <c r="AB24" s="285"/>
      <c r="AC24" s="169"/>
      <c r="AD24" s="287"/>
      <c r="AE24" s="285" t="n">
        <v>24603</v>
      </c>
      <c r="AF24" s="169"/>
      <c r="AG24" s="274"/>
      <c r="AH24" s="274"/>
      <c r="AI24" s="274"/>
      <c r="AJ24" s="274"/>
      <c r="AK24" s="170"/>
      <c r="AL24" s="285" t="n">
        <v>24603</v>
      </c>
      <c r="AM24" s="1" t="n">
        <v>19</v>
      </c>
      <c r="AN24" s="279" t="n">
        <f aca="false">AL42/1000</f>
        <v>58.799</v>
      </c>
      <c r="AO24" s="279" t="n">
        <f aca="false">AL43/1000*-1</f>
        <v>-23.443</v>
      </c>
    </row>
    <row r="25" customFormat="false" ht="18.75" hidden="false" customHeight="false" outlineLevel="0" collapsed="false">
      <c r="D25" s="303" t="s">
        <v>197</v>
      </c>
      <c r="E25" s="323" t="n">
        <v>3</v>
      </c>
      <c r="F25" s="304" t="n">
        <v>260.498</v>
      </c>
      <c r="G25" s="324" t="n">
        <v>14.514</v>
      </c>
      <c r="H25" s="304" t="n">
        <f aca="false">[2]Tenaska!$R$46</f>
        <v>3</v>
      </c>
      <c r="I25" s="304" t="n">
        <f aca="false">[2]Tenaska!$AH$41</f>
        <v>24</v>
      </c>
      <c r="J25" s="304"/>
      <c r="K25" s="325"/>
      <c r="L25" s="160" t="n">
        <v>189000</v>
      </c>
      <c r="M25" s="280"/>
      <c r="N25" s="311"/>
      <c r="O25" s="309"/>
      <c r="P25" s="308"/>
      <c r="Q25" s="309" t="n">
        <v>2983</v>
      </c>
      <c r="R25" s="308" t="n">
        <v>4095</v>
      </c>
      <c r="S25" s="309" t="n">
        <v>1102</v>
      </c>
      <c r="T25" s="308" t="n">
        <v>0</v>
      </c>
      <c r="U25" s="309" t="n">
        <v>6481</v>
      </c>
      <c r="V25" s="308" t="n">
        <v>0</v>
      </c>
      <c r="W25" s="309"/>
      <c r="X25" s="281"/>
      <c r="Y25" s="309"/>
      <c r="Z25" s="308" t="n">
        <v>563</v>
      </c>
      <c r="AA25" s="309" t="n">
        <v>25927</v>
      </c>
      <c r="AB25" s="308"/>
      <c r="AC25" s="309"/>
      <c r="AD25" s="283"/>
      <c r="AE25" s="281" t="n">
        <v>41151</v>
      </c>
      <c r="AF25" s="170"/>
      <c r="AG25" s="46"/>
      <c r="AH25" s="46"/>
      <c r="AI25" s="46"/>
      <c r="AJ25" s="46"/>
      <c r="AK25" s="170"/>
      <c r="AL25" s="281" t="n">
        <v>41151</v>
      </c>
      <c r="AM25" s="1" t="n">
        <v>20</v>
      </c>
      <c r="AN25" s="279" t="n">
        <f aca="false">AL44/1000</f>
        <v>53.957</v>
      </c>
      <c r="AO25" s="279" t="n">
        <f aca="false">AL45/1000*-1</f>
        <v>-15.735</v>
      </c>
    </row>
    <row r="26" customFormat="false" ht="15.75" hidden="false" customHeight="false" outlineLevel="0" collapsed="false">
      <c r="D26" s="326" t="s">
        <v>198</v>
      </c>
      <c r="E26" s="327" t="n">
        <v>1</v>
      </c>
      <c r="F26" s="306" t="n">
        <v>259.04</v>
      </c>
      <c r="G26" s="328" t="n">
        <v>14.514</v>
      </c>
      <c r="H26" s="306" t="n">
        <f aca="false">[2]Texaco!$R$48</f>
        <v>1</v>
      </c>
      <c r="I26" s="306" t="n">
        <f aca="false">[2]Texaco!$AH$43</f>
        <v>26</v>
      </c>
      <c r="J26" s="306"/>
      <c r="K26" s="329"/>
      <c r="L26" s="160" t="n">
        <v>330000</v>
      </c>
      <c r="M26" s="284" t="n">
        <v>37145</v>
      </c>
      <c r="N26" s="274"/>
      <c r="O26" s="169"/>
      <c r="P26" s="285"/>
      <c r="Q26" s="169" t="n">
        <v>2784</v>
      </c>
      <c r="R26" s="285"/>
      <c r="S26" s="169" t="n">
        <v>161</v>
      </c>
      <c r="T26" s="285" t="n">
        <v>0</v>
      </c>
      <c r="U26" s="169" t="n">
        <v>3413</v>
      </c>
      <c r="V26" s="285"/>
      <c r="W26" s="169" t="n">
        <v>5000</v>
      </c>
      <c r="X26" s="285" t="n">
        <v>9</v>
      </c>
      <c r="Y26" s="169" t="n">
        <v>0</v>
      </c>
      <c r="Z26" s="285"/>
      <c r="AA26" s="169" t="n">
        <v>5771</v>
      </c>
      <c r="AB26" s="285"/>
      <c r="AC26" s="169" t="n">
        <v>28192</v>
      </c>
      <c r="AD26" s="287"/>
      <c r="AE26" s="285" t="n">
        <v>45330</v>
      </c>
      <c r="AF26" s="169"/>
      <c r="AG26" s="274"/>
      <c r="AH26" s="274"/>
      <c r="AI26" s="274"/>
      <c r="AJ26" s="274"/>
      <c r="AK26" s="170"/>
      <c r="AL26" s="285" t="n">
        <v>45330</v>
      </c>
      <c r="AM26" s="1" t="n">
        <v>21</v>
      </c>
      <c r="AN26" s="279" t="n">
        <f aca="false">AL46/1000</f>
        <v>99.418</v>
      </c>
      <c r="AO26" s="279" t="n">
        <f aca="false">AL47/1000*-1</f>
        <v>-27.888</v>
      </c>
    </row>
    <row r="27" customFormat="false" ht="15" hidden="false" customHeight="false" outlineLevel="0" collapsed="false">
      <c r="B27" s="330"/>
      <c r="D27" s="331"/>
      <c r="E27" s="331"/>
      <c r="F27" s="331"/>
      <c r="G27" s="331"/>
      <c r="H27" s="331"/>
      <c r="K27" s="4"/>
      <c r="L27" s="1" t="n">
        <v>-500000</v>
      </c>
      <c r="M27" s="280"/>
      <c r="N27" s="311"/>
      <c r="O27" s="309"/>
      <c r="P27" s="308"/>
      <c r="Q27" s="46" t="n">
        <v>22642</v>
      </c>
      <c r="R27" s="307"/>
      <c r="S27" s="46" t="n">
        <v>7018</v>
      </c>
      <c r="T27" s="307" t="n">
        <v>15199</v>
      </c>
      <c r="U27" s="46" t="n">
        <v>0</v>
      </c>
      <c r="V27" s="307"/>
      <c r="W27" s="46" t="n">
        <v>0</v>
      </c>
      <c r="X27" s="307" t="n">
        <v>18</v>
      </c>
      <c r="Y27" s="46" t="n">
        <v>1806</v>
      </c>
      <c r="Z27" s="307"/>
      <c r="AA27" s="46" t="n">
        <v>3521</v>
      </c>
      <c r="AB27" s="307"/>
      <c r="AC27" s="46" t="n">
        <v>0</v>
      </c>
      <c r="AD27" s="266"/>
      <c r="AE27" s="307" t="n">
        <v>50204</v>
      </c>
      <c r="AF27" s="170"/>
      <c r="AG27" s="46"/>
      <c r="AH27" s="46"/>
      <c r="AI27" s="46"/>
      <c r="AJ27" s="46"/>
      <c r="AK27" s="170"/>
      <c r="AL27" s="307" t="n">
        <v>50204</v>
      </c>
      <c r="AM27" s="1" t="n">
        <v>22</v>
      </c>
      <c r="AN27" s="279" t="n">
        <f aca="false">AL48/1000</f>
        <v>15.107</v>
      </c>
      <c r="AO27" s="279" t="n">
        <f aca="false">AL49/1000*-1</f>
        <v>-6.839</v>
      </c>
    </row>
    <row r="28" customFormat="false" ht="15.75" hidden="false" customHeight="false" outlineLevel="0" collapsed="false">
      <c r="B28" s="330"/>
      <c r="D28" s="332"/>
      <c r="G28" s="223"/>
      <c r="H28" s="2"/>
      <c r="I28" s="333"/>
      <c r="J28" s="333"/>
      <c r="M28" s="284" t="n">
        <v>37146</v>
      </c>
      <c r="N28" s="274"/>
      <c r="O28" s="169"/>
      <c r="P28" s="285"/>
      <c r="Q28" s="169" t="n">
        <v>6860</v>
      </c>
      <c r="R28" s="285"/>
      <c r="S28" s="169" t="n">
        <v>0</v>
      </c>
      <c r="T28" s="285" t="n">
        <v>3751</v>
      </c>
      <c r="U28" s="169" t="n">
        <v>0</v>
      </c>
      <c r="V28" s="285"/>
      <c r="W28" s="169"/>
      <c r="X28" s="285"/>
      <c r="Y28" s="169"/>
      <c r="Z28" s="285" t="n">
        <v>5000</v>
      </c>
      <c r="AA28" s="169" t="n">
        <v>1547</v>
      </c>
      <c r="AB28" s="285"/>
      <c r="AC28" s="169" t="n">
        <v>14062</v>
      </c>
      <c r="AD28" s="287"/>
      <c r="AE28" s="285" t="n">
        <v>31220</v>
      </c>
      <c r="AF28" s="169"/>
      <c r="AG28" s="274"/>
      <c r="AH28" s="274"/>
      <c r="AI28" s="274"/>
      <c r="AJ28" s="274"/>
      <c r="AK28" s="170"/>
      <c r="AL28" s="285" t="n">
        <v>31220</v>
      </c>
      <c r="AM28" s="1" t="n">
        <v>23</v>
      </c>
      <c r="AN28" s="279" t="n">
        <f aca="false">AL50/1000</f>
        <v>12.741</v>
      </c>
      <c r="AO28" s="279" t="n">
        <f aca="false">AL51/1000*-1</f>
        <v>-10.017</v>
      </c>
    </row>
    <row r="29" customFormat="false" ht="15" hidden="false" customHeight="true" outlineLevel="0" collapsed="false">
      <c r="B29" s="330"/>
      <c r="D29" s="332"/>
      <c r="E29" s="46"/>
      <c r="F29" s="46"/>
      <c r="I29" s="46"/>
      <c r="J29" s="296"/>
      <c r="K29" s="296"/>
      <c r="M29" s="280"/>
      <c r="N29" s="311"/>
      <c r="O29" s="309"/>
      <c r="P29" s="308"/>
      <c r="Q29" s="46" t="n">
        <v>8217</v>
      </c>
      <c r="R29" s="307"/>
      <c r="S29" s="46" t="n">
        <v>519</v>
      </c>
      <c r="T29" s="307" t="n">
        <v>23271</v>
      </c>
      <c r="U29" s="46" t="n">
        <v>5364</v>
      </c>
      <c r="V29" s="307"/>
      <c r="W29" s="46"/>
      <c r="X29" s="307"/>
      <c r="Y29" s="46"/>
      <c r="Z29" s="307" t="n">
        <v>0</v>
      </c>
      <c r="AA29" s="46" t="n">
        <v>0</v>
      </c>
      <c r="AB29" s="307"/>
      <c r="AC29" s="334" t="n">
        <v>0</v>
      </c>
      <c r="AD29" s="266"/>
      <c r="AE29" s="281" t="n">
        <v>37371</v>
      </c>
      <c r="AF29" s="170"/>
      <c r="AG29" s="46"/>
      <c r="AH29" s="46"/>
      <c r="AI29" s="46"/>
      <c r="AJ29" s="46"/>
      <c r="AK29" s="170"/>
      <c r="AL29" s="281" t="n">
        <v>37371</v>
      </c>
      <c r="AM29" s="1" t="n">
        <v>24</v>
      </c>
      <c r="AN29" s="279" t="n">
        <f aca="false">AL52/1000</f>
        <v>15.558</v>
      </c>
      <c r="AO29" s="279" t="n">
        <f aca="false">AL53/1000*-1</f>
        <v>-56.296</v>
      </c>
    </row>
    <row r="30" customFormat="false" ht="15" hidden="false" customHeight="true" outlineLevel="0" collapsed="false">
      <c r="B30" s="330"/>
      <c r="E30" s="241"/>
      <c r="F30" s="241"/>
      <c r="G30" s="0"/>
      <c r="I30" s="241"/>
      <c r="J30" s="335"/>
      <c r="K30" s="336"/>
      <c r="M30" s="284" t="n">
        <v>37147</v>
      </c>
      <c r="N30" s="274"/>
      <c r="O30" s="169"/>
      <c r="P30" s="285" t="n">
        <v>1168</v>
      </c>
      <c r="Q30" s="169" t="n">
        <v>4013</v>
      </c>
      <c r="R30" s="285" t="n">
        <v>5000</v>
      </c>
      <c r="S30" s="169"/>
      <c r="T30" s="285" t="n">
        <v>0</v>
      </c>
      <c r="U30" s="169" t="n">
        <v>0</v>
      </c>
      <c r="V30" s="285"/>
      <c r="W30" s="169"/>
      <c r="X30" s="285"/>
      <c r="Y30" s="169" t="n">
        <v>210</v>
      </c>
      <c r="Z30" s="285" t="n">
        <v>26583</v>
      </c>
      <c r="AA30" s="169" t="n">
        <v>5011</v>
      </c>
      <c r="AB30" s="285"/>
      <c r="AC30" s="169" t="n">
        <v>20364</v>
      </c>
      <c r="AD30" s="287"/>
      <c r="AE30" s="285" t="n">
        <v>62349</v>
      </c>
      <c r="AF30" s="169"/>
      <c r="AG30" s="274"/>
      <c r="AH30" s="274"/>
      <c r="AI30" s="274"/>
      <c r="AJ30" s="274"/>
      <c r="AK30" s="170"/>
      <c r="AL30" s="285" t="n">
        <v>62349</v>
      </c>
      <c r="AM30" s="1" t="n">
        <v>25</v>
      </c>
      <c r="AN30" s="279" t="n">
        <f aca="false">AL54/1000</f>
        <v>87.03</v>
      </c>
      <c r="AO30" s="279" t="n">
        <f aca="false">AL55/1000*-1</f>
        <v>-94.759</v>
      </c>
    </row>
    <row r="31" customFormat="false" ht="15" hidden="false" customHeight="false" outlineLevel="0" collapsed="false">
      <c r="B31" s="330"/>
      <c r="E31" s="241"/>
      <c r="F31" s="241"/>
      <c r="G31" s="0"/>
      <c r="I31" s="241"/>
      <c r="J31" s="241"/>
      <c r="M31" s="280"/>
      <c r="N31" s="311"/>
      <c r="O31" s="309"/>
      <c r="P31" s="308" t="n">
        <v>0</v>
      </c>
      <c r="Q31" s="309" t="n">
        <v>3585</v>
      </c>
      <c r="R31" s="308" t="n">
        <v>0</v>
      </c>
      <c r="S31" s="309"/>
      <c r="T31" s="308" t="n">
        <v>10125</v>
      </c>
      <c r="U31" s="309" t="n">
        <v>11903</v>
      </c>
      <c r="V31" s="308"/>
      <c r="W31" s="309"/>
      <c r="X31" s="281"/>
      <c r="Y31" s="309" t="n">
        <v>0</v>
      </c>
      <c r="Z31" s="308" t="n">
        <v>26583</v>
      </c>
      <c r="AA31" s="309" t="n">
        <v>6752</v>
      </c>
      <c r="AB31" s="308"/>
      <c r="AC31" s="309" t="n">
        <v>0</v>
      </c>
      <c r="AD31" s="283"/>
      <c r="AE31" s="308" t="n">
        <v>58948</v>
      </c>
      <c r="AF31" s="170"/>
      <c r="AG31" s="46"/>
      <c r="AH31" s="46"/>
      <c r="AI31" s="46"/>
      <c r="AJ31" s="46"/>
      <c r="AK31" s="170"/>
      <c r="AL31" s="308" t="n">
        <v>58948</v>
      </c>
      <c r="AM31" s="1" t="n">
        <v>26</v>
      </c>
      <c r="AN31" s="279" t="n">
        <f aca="false">AL56/1000</f>
        <v>96.649</v>
      </c>
      <c r="AO31" s="279" t="n">
        <f aca="false">AL57/1000*-1</f>
        <v>-68.208</v>
      </c>
    </row>
    <row r="32" customFormat="false" ht="15" hidden="false" customHeight="false" outlineLevel="0" collapsed="false">
      <c r="B32" s="330"/>
      <c r="E32" s="241"/>
      <c r="F32" s="241"/>
      <c r="G32" s="0"/>
      <c r="I32" s="241"/>
      <c r="J32" s="241"/>
      <c r="M32" s="284" t="n">
        <v>37148</v>
      </c>
      <c r="N32" s="274"/>
      <c r="O32" s="169"/>
      <c r="P32" s="285"/>
      <c r="Q32" s="169" t="n">
        <v>12103</v>
      </c>
      <c r="R32" s="285" t="n">
        <v>4373</v>
      </c>
      <c r="S32" s="169" t="n">
        <v>9869</v>
      </c>
      <c r="T32" s="285" t="n">
        <v>905</v>
      </c>
      <c r="U32" s="169" t="n">
        <v>0</v>
      </c>
      <c r="V32" s="285"/>
      <c r="W32" s="169"/>
      <c r="X32" s="285"/>
      <c r="Y32" s="169" t="n">
        <v>728</v>
      </c>
      <c r="Z32" s="285"/>
      <c r="AA32" s="169" t="n">
        <v>0</v>
      </c>
      <c r="AB32" s="285"/>
      <c r="AC32" s="169"/>
      <c r="AD32" s="287"/>
      <c r="AE32" s="285" t="n">
        <v>27978</v>
      </c>
      <c r="AF32" s="169"/>
      <c r="AG32" s="274"/>
      <c r="AH32" s="274"/>
      <c r="AI32" s="274"/>
      <c r="AJ32" s="274"/>
      <c r="AK32" s="170"/>
      <c r="AL32" s="285" t="n">
        <v>27978</v>
      </c>
      <c r="AM32" s="1" t="n">
        <v>27</v>
      </c>
      <c r="AN32" s="279" t="n">
        <f aca="false">AL58/1000</f>
        <v>58.545</v>
      </c>
      <c r="AO32" s="279" t="n">
        <f aca="false">AL59/1000*-1</f>
        <v>-32.888</v>
      </c>
    </row>
    <row r="33" customFormat="false" ht="18" hidden="false" customHeight="true" outlineLevel="0" collapsed="false">
      <c r="E33" s="241"/>
      <c r="F33" s="46"/>
      <c r="G33" s="46"/>
      <c r="H33" s="337"/>
      <c r="I33" s="241"/>
      <c r="J33" s="241"/>
      <c r="M33" s="280"/>
      <c r="N33" s="311"/>
      <c r="O33" s="309"/>
      <c r="P33" s="338"/>
      <c r="Q33" s="339" t="n">
        <v>9244</v>
      </c>
      <c r="R33" s="338" t="n">
        <v>0</v>
      </c>
      <c r="S33" s="339" t="n">
        <v>5769</v>
      </c>
      <c r="T33" s="338" t="n">
        <v>6023</v>
      </c>
      <c r="U33" s="339" t="n">
        <v>11721</v>
      </c>
      <c r="V33" s="338"/>
      <c r="W33" s="339"/>
      <c r="X33" s="338"/>
      <c r="Y33" s="339" t="n">
        <v>0</v>
      </c>
      <c r="Z33" s="338"/>
      <c r="AA33" s="339" t="n">
        <v>2999</v>
      </c>
      <c r="AB33" s="338"/>
      <c r="AC33" s="339"/>
      <c r="AD33" s="283"/>
      <c r="AE33" s="308" t="n">
        <v>35756</v>
      </c>
      <c r="AF33" s="170"/>
      <c r="AG33" s="46"/>
      <c r="AH33" s="46"/>
      <c r="AI33" s="46"/>
      <c r="AJ33" s="46"/>
      <c r="AK33" s="170"/>
      <c r="AL33" s="308" t="n">
        <v>35756</v>
      </c>
      <c r="AM33" s="1" t="n">
        <v>28</v>
      </c>
      <c r="AN33" s="279" t="n">
        <f aca="false">AL60/1000</f>
        <v>34.112</v>
      </c>
      <c r="AO33" s="279" t="n">
        <f aca="false">AL61/1000*-1</f>
        <v>-61.18</v>
      </c>
    </row>
    <row r="34" customFormat="false" ht="15" hidden="false" customHeight="false" outlineLevel="0" collapsed="false">
      <c r="E34" s="241"/>
      <c r="F34" s="340"/>
      <c r="G34" s="46"/>
      <c r="H34" s="46"/>
      <c r="I34" s="241"/>
      <c r="J34" s="241"/>
      <c r="M34" s="284" t="n">
        <v>37149</v>
      </c>
      <c r="N34" s="274"/>
      <c r="O34" s="169"/>
      <c r="P34" s="285"/>
      <c r="Q34" s="169" t="n">
        <v>2847</v>
      </c>
      <c r="R34" s="285" t="n">
        <v>0</v>
      </c>
      <c r="S34" s="169" t="n">
        <v>6850</v>
      </c>
      <c r="T34" s="285"/>
      <c r="U34" s="169" t="n">
        <v>1314</v>
      </c>
      <c r="V34" s="285" t="n">
        <v>0</v>
      </c>
      <c r="W34" s="169" t="n">
        <v>0</v>
      </c>
      <c r="X34" s="285"/>
      <c r="Y34" s="169" t="n">
        <v>64</v>
      </c>
      <c r="Z34" s="285" t="n">
        <v>14315</v>
      </c>
      <c r="AA34" s="169" t="n">
        <v>4807</v>
      </c>
      <c r="AB34" s="285"/>
      <c r="AC34" s="169" t="n">
        <v>1182</v>
      </c>
      <c r="AD34" s="287"/>
      <c r="AE34" s="285" t="n">
        <v>31379</v>
      </c>
      <c r="AF34" s="169"/>
      <c r="AG34" s="274"/>
      <c r="AH34" s="274"/>
      <c r="AI34" s="274"/>
      <c r="AJ34" s="274"/>
      <c r="AK34" s="170"/>
      <c r="AL34" s="285" t="n">
        <v>31379</v>
      </c>
      <c r="AM34" s="1" t="n">
        <v>29</v>
      </c>
      <c r="AN34" s="279" t="n">
        <f aca="false">AL62/1000</f>
        <v>77.834</v>
      </c>
      <c r="AO34" s="279" t="n">
        <f aca="false">AL63/1000*-1</f>
        <v>-37.579</v>
      </c>
    </row>
    <row r="35" customFormat="false" ht="15" hidden="false" customHeight="false" outlineLevel="0" collapsed="false">
      <c r="E35" s="241"/>
      <c r="F35" s="340"/>
      <c r="G35" s="341"/>
      <c r="H35" s="46"/>
      <c r="I35" s="241"/>
      <c r="J35" s="241"/>
      <c r="M35" s="280"/>
      <c r="N35" s="46"/>
      <c r="O35" s="170"/>
      <c r="P35" s="307"/>
      <c r="Q35" s="46" t="n">
        <v>987</v>
      </c>
      <c r="R35" s="307" t="n">
        <v>21865</v>
      </c>
      <c r="S35" s="46" t="n">
        <v>1691</v>
      </c>
      <c r="T35" s="281"/>
      <c r="U35" s="170" t="n">
        <v>0</v>
      </c>
      <c r="V35" s="281" t="n">
        <v>2322</v>
      </c>
      <c r="W35" s="170" t="n">
        <v>256</v>
      </c>
      <c r="X35" s="281"/>
      <c r="Y35" s="170" t="n">
        <v>0</v>
      </c>
      <c r="Z35" s="281" t="n">
        <v>15075</v>
      </c>
      <c r="AA35" s="170" t="n">
        <v>8005</v>
      </c>
      <c r="AB35" s="281"/>
      <c r="AC35" s="170" t="n">
        <v>0</v>
      </c>
      <c r="AD35" s="283"/>
      <c r="AE35" s="281" t="n">
        <v>50201</v>
      </c>
      <c r="AF35" s="170"/>
      <c r="AG35" s="46"/>
      <c r="AH35" s="46"/>
      <c r="AI35" s="46"/>
      <c r="AJ35" s="46"/>
      <c r="AK35" s="170"/>
      <c r="AL35" s="281" t="n">
        <v>50201</v>
      </c>
      <c r="AM35" s="1" t="n">
        <v>30</v>
      </c>
      <c r="AN35" s="279" t="n">
        <f aca="false">AL64/1000</f>
        <v>44.022</v>
      </c>
      <c r="AO35" s="279" t="n">
        <f aca="false">AL65/1000*-1</f>
        <v>-41.834</v>
      </c>
    </row>
    <row r="36" customFormat="false" ht="15" hidden="false" customHeight="false" outlineLevel="0" collapsed="false">
      <c r="F36" s="46"/>
      <c r="G36" s="46"/>
      <c r="H36" s="46"/>
      <c r="M36" s="284" t="n">
        <v>37150</v>
      </c>
      <c r="N36" s="274"/>
      <c r="O36" s="169"/>
      <c r="P36" s="285"/>
      <c r="Q36" s="169" t="n">
        <v>3911</v>
      </c>
      <c r="R36" s="285" t="n">
        <v>0</v>
      </c>
      <c r="S36" s="169" t="n">
        <v>7922</v>
      </c>
      <c r="T36" s="285"/>
      <c r="U36" s="169" t="n">
        <v>1314</v>
      </c>
      <c r="V36" s="285" t="n">
        <v>0</v>
      </c>
      <c r="W36" s="169" t="n">
        <v>0</v>
      </c>
      <c r="X36" s="285"/>
      <c r="Y36" s="169" t="n">
        <v>64</v>
      </c>
      <c r="Z36" s="285"/>
      <c r="AA36" s="169" t="n">
        <v>5</v>
      </c>
      <c r="AB36" s="285"/>
      <c r="AC36" s="169" t="n">
        <v>1960</v>
      </c>
      <c r="AD36" s="287"/>
      <c r="AE36" s="285" t="n">
        <v>15176</v>
      </c>
      <c r="AF36" s="169"/>
      <c r="AG36" s="274"/>
      <c r="AH36" s="274"/>
      <c r="AI36" s="274"/>
      <c r="AJ36" s="274"/>
      <c r="AK36" s="170"/>
      <c r="AL36" s="285" t="n">
        <v>15176</v>
      </c>
      <c r="AM36" s="1" t="n">
        <v>31</v>
      </c>
      <c r="AN36" s="279" t="n">
        <f aca="false">AL66/1000</f>
        <v>0</v>
      </c>
      <c r="AO36" s="279" t="n">
        <f aca="false">AL67/1000*-1</f>
        <v>-0</v>
      </c>
    </row>
    <row r="37" customFormat="false" ht="15" hidden="false" customHeight="false" outlineLevel="0" collapsed="false">
      <c r="F37" s="46"/>
      <c r="G37" s="46"/>
      <c r="H37" s="46"/>
      <c r="M37" s="280"/>
      <c r="N37" s="46"/>
      <c r="O37" s="170"/>
      <c r="P37" s="281"/>
      <c r="Q37" s="46" t="n">
        <v>5270</v>
      </c>
      <c r="R37" s="307" t="n">
        <v>12286</v>
      </c>
      <c r="S37" s="46" t="n">
        <v>0</v>
      </c>
      <c r="T37" s="307"/>
      <c r="U37" s="46" t="n">
        <v>0</v>
      </c>
      <c r="V37" s="307" t="n">
        <v>2889</v>
      </c>
      <c r="W37" s="46" t="n">
        <v>314</v>
      </c>
      <c r="X37" s="307"/>
      <c r="Y37" s="46" t="n">
        <v>0</v>
      </c>
      <c r="Z37" s="307"/>
      <c r="AA37" s="46" t="n">
        <v>3713</v>
      </c>
      <c r="AB37" s="307"/>
      <c r="AC37" s="46" t="n">
        <v>0</v>
      </c>
      <c r="AD37" s="342"/>
      <c r="AE37" s="281" t="n">
        <v>24472</v>
      </c>
      <c r="AF37" s="170"/>
      <c r="AG37" s="46"/>
      <c r="AH37" s="46"/>
      <c r="AI37" s="46"/>
      <c r="AJ37" s="46"/>
      <c r="AK37" s="170"/>
      <c r="AL37" s="281" t="n">
        <v>24472</v>
      </c>
      <c r="AM37" s="1" t="n">
        <v>32</v>
      </c>
      <c r="AN37" s="0"/>
    </row>
    <row r="38" customFormat="false" ht="15" hidden="false" customHeight="false" outlineLevel="0" collapsed="false">
      <c r="F38" s="46"/>
      <c r="G38" s="341"/>
      <c r="H38" s="46"/>
      <c r="M38" s="284" t="n">
        <v>37151</v>
      </c>
      <c r="N38" s="274"/>
      <c r="O38" s="169"/>
      <c r="P38" s="285"/>
      <c r="Q38" s="169" t="n">
        <v>2242</v>
      </c>
      <c r="R38" s="285" t="n">
        <v>0</v>
      </c>
      <c r="S38" s="169" t="n">
        <v>8900</v>
      </c>
      <c r="T38" s="285" t="n">
        <v>0</v>
      </c>
      <c r="U38" s="169" t="n">
        <v>0</v>
      </c>
      <c r="V38" s="285" t="n">
        <v>0</v>
      </c>
      <c r="W38" s="169" t="n">
        <v>0</v>
      </c>
      <c r="X38" s="285"/>
      <c r="Y38" s="169" t="n">
        <v>65</v>
      </c>
      <c r="Z38" s="285" t="n">
        <v>132</v>
      </c>
      <c r="AA38" s="169" t="n">
        <v>5000</v>
      </c>
      <c r="AB38" s="285"/>
      <c r="AC38" s="169" t="n">
        <v>4720</v>
      </c>
      <c r="AD38" s="287"/>
      <c r="AE38" s="285" t="n">
        <v>21059</v>
      </c>
      <c r="AF38" s="169"/>
      <c r="AG38" s="274"/>
      <c r="AH38" s="274"/>
      <c r="AI38" s="274"/>
      <c r="AJ38" s="274"/>
      <c r="AK38" s="170"/>
      <c r="AL38" s="285" t="n">
        <v>21059</v>
      </c>
      <c r="AM38" s="1" t="n">
        <v>33</v>
      </c>
      <c r="AN38" s="0"/>
    </row>
    <row r="39" customFormat="false" ht="15" hidden="false" customHeight="false" outlineLevel="0" collapsed="false">
      <c r="F39" s="46"/>
      <c r="G39" s="46"/>
      <c r="H39" s="46"/>
      <c r="L39" s="46"/>
      <c r="M39" s="280"/>
      <c r="N39" s="46"/>
      <c r="O39" s="170"/>
      <c r="P39" s="281"/>
      <c r="Q39" s="170" t="n">
        <v>6189</v>
      </c>
      <c r="R39" s="281" t="n">
        <v>3892</v>
      </c>
      <c r="S39" s="170" t="n">
        <v>0</v>
      </c>
      <c r="T39" s="281" t="n">
        <v>4041</v>
      </c>
      <c r="U39" s="170" t="n">
        <v>58004</v>
      </c>
      <c r="V39" s="281" t="n">
        <v>2889</v>
      </c>
      <c r="W39" s="170" t="n">
        <v>853</v>
      </c>
      <c r="X39" s="281"/>
      <c r="Y39" s="170" t="n">
        <v>0</v>
      </c>
      <c r="Z39" s="281" t="n">
        <v>0</v>
      </c>
      <c r="AA39" s="170" t="n">
        <v>8713</v>
      </c>
      <c r="AB39" s="281"/>
      <c r="AC39" s="170" t="n">
        <v>0</v>
      </c>
      <c r="AD39" s="283"/>
      <c r="AE39" s="281" t="n">
        <v>84581</v>
      </c>
      <c r="AF39" s="170"/>
      <c r="AG39" s="46"/>
      <c r="AH39" s="46"/>
      <c r="AI39" s="46"/>
      <c r="AJ39" s="46"/>
      <c r="AK39" s="170"/>
      <c r="AL39" s="281" t="n">
        <v>84581</v>
      </c>
      <c r="AM39" s="1" t="n">
        <v>34</v>
      </c>
      <c r="AN39" s="0"/>
    </row>
    <row r="40" customFormat="false" ht="15" hidden="false" customHeight="false" outlineLevel="0" collapsed="false">
      <c r="F40" s="0"/>
      <c r="G40" s="0"/>
      <c r="H40" s="46"/>
      <c r="L40" s="46"/>
      <c r="M40" s="284" t="n">
        <v>37152</v>
      </c>
      <c r="N40" s="274"/>
      <c r="O40" s="169"/>
      <c r="P40" s="285"/>
      <c r="Q40" s="169" t="n">
        <v>2421</v>
      </c>
      <c r="R40" s="285" t="n">
        <v>19882</v>
      </c>
      <c r="S40" s="169" t="n">
        <v>8963</v>
      </c>
      <c r="T40" s="285" t="n">
        <v>4840</v>
      </c>
      <c r="U40" s="169" t="n">
        <v>0</v>
      </c>
      <c r="V40" s="285"/>
      <c r="W40" s="169"/>
      <c r="X40" s="285"/>
      <c r="Y40" s="169" t="n">
        <v>65</v>
      </c>
      <c r="Z40" s="285"/>
      <c r="AA40" s="169" t="n">
        <v>0</v>
      </c>
      <c r="AB40" s="285"/>
      <c r="AC40" s="169" t="n">
        <v>7212</v>
      </c>
      <c r="AD40" s="287"/>
      <c r="AE40" s="285" t="n">
        <v>43383</v>
      </c>
      <c r="AF40" s="169"/>
      <c r="AG40" s="274"/>
      <c r="AH40" s="274"/>
      <c r="AI40" s="274"/>
      <c r="AJ40" s="274"/>
      <c r="AK40" s="170"/>
      <c r="AL40" s="285" t="n">
        <v>43383</v>
      </c>
      <c r="AM40" s="1" t="n">
        <v>35</v>
      </c>
      <c r="AN40" s="0"/>
    </row>
    <row r="41" customFormat="false" ht="15" hidden="false" customHeight="false" outlineLevel="0" collapsed="false">
      <c r="L41" s="46"/>
      <c r="M41" s="280"/>
      <c r="N41" s="46"/>
      <c r="O41" s="170"/>
      <c r="P41" s="281"/>
      <c r="Q41" s="170" t="n">
        <v>10227</v>
      </c>
      <c r="R41" s="281" t="n">
        <v>0</v>
      </c>
      <c r="S41" s="170" t="n">
        <v>0</v>
      </c>
      <c r="T41" s="281" t="n">
        <v>0</v>
      </c>
      <c r="U41" s="170" t="n">
        <v>2552</v>
      </c>
      <c r="V41" s="281"/>
      <c r="W41" s="170"/>
      <c r="X41" s="281"/>
      <c r="Y41" s="170" t="n">
        <v>0</v>
      </c>
      <c r="Z41" s="281"/>
      <c r="AA41" s="170" t="n">
        <v>3800</v>
      </c>
      <c r="AB41" s="281"/>
      <c r="AC41" s="170" t="n">
        <v>2264</v>
      </c>
      <c r="AD41" s="283"/>
      <c r="AE41" s="281" t="n">
        <v>18843</v>
      </c>
      <c r="AF41" s="170"/>
      <c r="AG41" s="46"/>
      <c r="AH41" s="46"/>
      <c r="AI41" s="46"/>
      <c r="AJ41" s="46"/>
      <c r="AK41" s="170"/>
      <c r="AL41" s="281" t="n">
        <v>18843</v>
      </c>
      <c r="AM41" s="1" t="n">
        <v>36</v>
      </c>
      <c r="AN41" s="0"/>
    </row>
    <row r="42" customFormat="false" ht="15" hidden="false" customHeight="false" outlineLevel="0" collapsed="false">
      <c r="M42" s="284" t="n">
        <v>37153</v>
      </c>
      <c r="N42" s="274"/>
      <c r="O42" s="169"/>
      <c r="P42" s="285"/>
      <c r="Q42" s="169" t="n">
        <v>30472</v>
      </c>
      <c r="R42" s="285" t="n">
        <v>0</v>
      </c>
      <c r="S42" s="169" t="n">
        <v>8962</v>
      </c>
      <c r="T42" s="285" t="n">
        <v>0</v>
      </c>
      <c r="U42" s="169" t="n">
        <v>12053</v>
      </c>
      <c r="V42" s="285"/>
      <c r="W42" s="169"/>
      <c r="X42" s="285"/>
      <c r="Y42" s="169" t="n">
        <v>100</v>
      </c>
      <c r="Z42" s="285"/>
      <c r="AA42" s="169" t="n">
        <v>0</v>
      </c>
      <c r="AB42" s="285"/>
      <c r="AC42" s="169" t="n">
        <v>7212</v>
      </c>
      <c r="AD42" s="287"/>
      <c r="AE42" s="285" t="n">
        <v>58799</v>
      </c>
      <c r="AF42" s="169"/>
      <c r="AG42" s="274"/>
      <c r="AH42" s="274"/>
      <c r="AI42" s="274"/>
      <c r="AJ42" s="274"/>
      <c r="AK42" s="170"/>
      <c r="AL42" s="285" t="n">
        <v>58799</v>
      </c>
      <c r="AM42" s="1" t="n">
        <v>37</v>
      </c>
      <c r="AN42" s="0"/>
    </row>
    <row r="43" customFormat="false" ht="15" hidden="false" customHeight="false" outlineLevel="0" collapsed="false">
      <c r="M43" s="280"/>
      <c r="N43" s="46"/>
      <c r="O43" s="170"/>
      <c r="P43" s="281"/>
      <c r="Q43" s="170" t="n">
        <v>5467</v>
      </c>
      <c r="R43" s="281" t="n">
        <v>2306</v>
      </c>
      <c r="S43" s="170" t="n">
        <v>7723</v>
      </c>
      <c r="T43" s="281" t="n">
        <v>6512</v>
      </c>
      <c r="U43" s="170" t="n">
        <v>0</v>
      </c>
      <c r="V43" s="281"/>
      <c r="W43" s="170"/>
      <c r="X43" s="281"/>
      <c r="Y43" s="170" t="n">
        <v>0</v>
      </c>
      <c r="Z43" s="281"/>
      <c r="AA43" s="170" t="n">
        <v>1435</v>
      </c>
      <c r="AB43" s="281"/>
      <c r="AC43" s="170" t="n">
        <v>0</v>
      </c>
      <c r="AD43" s="283"/>
      <c r="AE43" s="308" t="n">
        <v>23443</v>
      </c>
      <c r="AF43" s="170"/>
      <c r="AG43" s="46"/>
      <c r="AH43" s="46"/>
      <c r="AI43" s="46"/>
      <c r="AJ43" s="46"/>
      <c r="AK43" s="170"/>
      <c r="AL43" s="308" t="n">
        <v>23443</v>
      </c>
      <c r="AM43" s="1" t="n">
        <v>38</v>
      </c>
      <c r="AN43" s="0"/>
    </row>
    <row r="44" customFormat="false" ht="15" hidden="false" customHeight="false" outlineLevel="0" collapsed="false">
      <c r="M44" s="284" t="n">
        <v>37154</v>
      </c>
      <c r="N44" s="274"/>
      <c r="O44" s="169"/>
      <c r="P44" s="285"/>
      <c r="Q44" s="169" t="n">
        <v>30156</v>
      </c>
      <c r="R44" s="285" t="n">
        <v>7766</v>
      </c>
      <c r="S44" s="169" t="n">
        <v>4140</v>
      </c>
      <c r="T44" s="285" t="n">
        <v>0</v>
      </c>
      <c r="U44" s="169" t="n">
        <v>218</v>
      </c>
      <c r="V44" s="285" t="n">
        <v>0</v>
      </c>
      <c r="W44" s="169" t="n">
        <v>7000</v>
      </c>
      <c r="X44" s="285"/>
      <c r="Y44" s="169" t="n">
        <v>100</v>
      </c>
      <c r="Z44" s="285"/>
      <c r="AA44" s="169" t="n">
        <v>1246</v>
      </c>
      <c r="AB44" s="285"/>
      <c r="AC44" s="169" t="n">
        <v>3331</v>
      </c>
      <c r="AD44" s="287"/>
      <c r="AE44" s="285" t="n">
        <v>53957</v>
      </c>
      <c r="AF44" s="169"/>
      <c r="AG44" s="274"/>
      <c r="AH44" s="274"/>
      <c r="AI44" s="274"/>
      <c r="AJ44" s="274"/>
      <c r="AK44" s="170"/>
      <c r="AL44" s="285" t="n">
        <v>53957</v>
      </c>
      <c r="AM44" s="1" t="n">
        <v>39</v>
      </c>
      <c r="AN44" s="0"/>
    </row>
    <row r="45" customFormat="false" ht="15" hidden="false" customHeight="false" outlineLevel="0" collapsed="false">
      <c r="M45" s="280"/>
      <c r="N45" s="46"/>
      <c r="O45" s="170"/>
      <c r="P45" s="281"/>
      <c r="Q45" s="170" t="n">
        <v>22</v>
      </c>
      <c r="R45" s="281" t="n">
        <v>0</v>
      </c>
      <c r="S45" s="170" t="n">
        <v>4803</v>
      </c>
      <c r="T45" s="281" t="n">
        <v>8288</v>
      </c>
      <c r="U45" s="170" t="n">
        <v>0</v>
      </c>
      <c r="V45" s="281" t="n">
        <v>956</v>
      </c>
      <c r="W45" s="170" t="n">
        <v>0</v>
      </c>
      <c r="X45" s="281"/>
      <c r="Y45" s="170" t="n">
        <v>0</v>
      </c>
      <c r="Z45" s="281"/>
      <c r="AA45" s="170" t="n">
        <v>1666</v>
      </c>
      <c r="AB45" s="281"/>
      <c r="AC45" s="170" t="n">
        <v>0</v>
      </c>
      <c r="AD45" s="283"/>
      <c r="AE45" s="281" t="n">
        <v>15735</v>
      </c>
      <c r="AF45" s="170"/>
      <c r="AG45" s="46"/>
      <c r="AH45" s="46"/>
      <c r="AI45" s="46"/>
      <c r="AJ45" s="46"/>
      <c r="AK45" s="170"/>
      <c r="AL45" s="281" t="n">
        <v>15735</v>
      </c>
      <c r="AM45" s="1" t="n">
        <v>40</v>
      </c>
      <c r="AN45" s="0"/>
    </row>
    <row r="46" customFormat="false" ht="15" hidden="false" customHeight="false" outlineLevel="0" collapsed="false">
      <c r="L46" s="1" t="s">
        <v>146</v>
      </c>
      <c r="M46" s="284" t="n">
        <v>37155</v>
      </c>
      <c r="N46" s="274"/>
      <c r="O46" s="169"/>
      <c r="P46" s="285"/>
      <c r="Q46" s="169" t="n">
        <v>37544</v>
      </c>
      <c r="R46" s="285" t="n">
        <v>16946</v>
      </c>
      <c r="S46" s="169" t="n">
        <v>2962</v>
      </c>
      <c r="T46" s="285" t="n">
        <v>0</v>
      </c>
      <c r="U46" s="169" t="n">
        <v>21150</v>
      </c>
      <c r="V46" s="285"/>
      <c r="W46" s="169"/>
      <c r="X46" s="285"/>
      <c r="Y46" s="169" t="n">
        <v>100</v>
      </c>
      <c r="Z46" s="285"/>
      <c r="AA46" s="169" t="n">
        <v>18332</v>
      </c>
      <c r="AB46" s="285"/>
      <c r="AC46" s="169" t="n">
        <v>2384</v>
      </c>
      <c r="AD46" s="287"/>
      <c r="AE46" s="285" t="n">
        <v>99418</v>
      </c>
      <c r="AF46" s="169"/>
      <c r="AG46" s="274"/>
      <c r="AH46" s="274"/>
      <c r="AI46" s="274"/>
      <c r="AJ46" s="274"/>
      <c r="AK46" s="170"/>
      <c r="AL46" s="285" t="n">
        <v>99418</v>
      </c>
      <c r="AM46" s="1" t="n">
        <v>41</v>
      </c>
      <c r="AN46" s="0"/>
    </row>
    <row r="47" customFormat="false" ht="15" hidden="false" customHeight="false" outlineLevel="0" collapsed="false">
      <c r="M47" s="343"/>
      <c r="N47" s="46"/>
      <c r="O47" s="170"/>
      <c r="P47" s="281"/>
      <c r="Q47" s="170" t="n">
        <v>17422</v>
      </c>
      <c r="R47" s="281" t="n">
        <v>0</v>
      </c>
      <c r="S47" s="170" t="n">
        <v>0</v>
      </c>
      <c r="T47" s="281" t="n">
        <v>9001</v>
      </c>
      <c r="U47" s="170" t="n">
        <v>0</v>
      </c>
      <c r="V47" s="281"/>
      <c r="W47" s="170"/>
      <c r="X47" s="281"/>
      <c r="Y47" s="170" t="n">
        <v>0</v>
      </c>
      <c r="Z47" s="281"/>
      <c r="AA47" s="170" t="n">
        <v>1465</v>
      </c>
      <c r="AB47" s="281"/>
      <c r="AC47" s="170" t="n">
        <v>0</v>
      </c>
      <c r="AD47" s="283"/>
      <c r="AE47" s="344" t="n">
        <v>27888</v>
      </c>
      <c r="AF47" s="170"/>
      <c r="AG47" s="46"/>
      <c r="AH47" s="46"/>
      <c r="AI47" s="46"/>
      <c r="AJ47" s="46"/>
      <c r="AK47" s="170"/>
      <c r="AL47" s="344" t="n">
        <v>27888</v>
      </c>
      <c r="AM47" s="1" t="n">
        <v>42</v>
      </c>
      <c r="AN47" s="0"/>
    </row>
    <row r="48" customFormat="false" ht="15" hidden="false" customHeight="false" outlineLevel="0" collapsed="false">
      <c r="L48" s="1" t="s">
        <v>146</v>
      </c>
      <c r="M48" s="345" t="n">
        <v>37156</v>
      </c>
      <c r="N48" s="274"/>
      <c r="O48" s="169"/>
      <c r="P48" s="285"/>
      <c r="Q48" s="169" t="n">
        <v>7574</v>
      </c>
      <c r="R48" s="285"/>
      <c r="S48" s="169" t="n">
        <v>2758</v>
      </c>
      <c r="T48" s="285"/>
      <c r="U48" s="169" t="n">
        <v>438</v>
      </c>
      <c r="V48" s="285" t="n">
        <v>0</v>
      </c>
      <c r="W48" s="169" t="n">
        <v>688</v>
      </c>
      <c r="X48" s="285"/>
      <c r="Y48" s="169" t="n">
        <v>74</v>
      </c>
      <c r="Z48" s="285"/>
      <c r="AA48" s="169" t="n">
        <v>1357</v>
      </c>
      <c r="AB48" s="285"/>
      <c r="AC48" s="169" t="n">
        <v>2218</v>
      </c>
      <c r="AD48" s="287"/>
      <c r="AE48" s="285" t="n">
        <v>15107</v>
      </c>
      <c r="AF48" s="169"/>
      <c r="AG48" s="274"/>
      <c r="AH48" s="274"/>
      <c r="AI48" s="274"/>
      <c r="AJ48" s="274"/>
      <c r="AK48" s="170"/>
      <c r="AL48" s="285" t="n">
        <v>15107</v>
      </c>
      <c r="AM48" s="1" t="n">
        <v>43</v>
      </c>
      <c r="AN48" s="0"/>
    </row>
    <row r="49" customFormat="false" ht="15" hidden="false" customHeight="false" outlineLevel="0" collapsed="false">
      <c r="M49" s="343"/>
      <c r="N49" s="46"/>
      <c r="O49" s="170"/>
      <c r="P49" s="281"/>
      <c r="Q49" s="170" t="n">
        <v>4903</v>
      </c>
      <c r="R49" s="281"/>
      <c r="S49" s="170" t="n">
        <v>0</v>
      </c>
      <c r="T49" s="281"/>
      <c r="U49" s="170" t="n">
        <v>0</v>
      </c>
      <c r="V49" s="281" t="n">
        <v>1936</v>
      </c>
      <c r="W49" s="170" t="n">
        <v>0</v>
      </c>
      <c r="X49" s="281"/>
      <c r="Y49" s="170" t="n">
        <v>0</v>
      </c>
      <c r="Z49" s="281"/>
      <c r="AA49" s="170" t="n">
        <v>0</v>
      </c>
      <c r="AB49" s="281"/>
      <c r="AC49" s="170" t="n">
        <v>0</v>
      </c>
      <c r="AD49" s="283"/>
      <c r="AE49" s="281" t="n">
        <v>6839</v>
      </c>
      <c r="AF49" s="346"/>
      <c r="AG49" s="46"/>
      <c r="AH49" s="46"/>
      <c r="AI49" s="46"/>
      <c r="AJ49" s="46"/>
      <c r="AK49" s="170"/>
      <c r="AL49" s="281" t="n">
        <v>6839</v>
      </c>
      <c r="AM49" s="1" t="n">
        <v>44</v>
      </c>
      <c r="AN49" s="0"/>
    </row>
    <row r="50" customFormat="false" ht="15" hidden="false" customHeight="false" outlineLevel="0" collapsed="false">
      <c r="L50" s="1" t="s">
        <v>146</v>
      </c>
      <c r="M50" s="345" t="n">
        <v>37157</v>
      </c>
      <c r="N50" s="169"/>
      <c r="O50" s="169"/>
      <c r="P50" s="285"/>
      <c r="Q50" s="169" t="n">
        <v>2537</v>
      </c>
      <c r="R50" s="285"/>
      <c r="S50" s="169" t="n">
        <v>4860</v>
      </c>
      <c r="T50" s="285"/>
      <c r="U50" s="169" t="n">
        <v>0</v>
      </c>
      <c r="V50" s="285" t="n">
        <v>0</v>
      </c>
      <c r="W50" s="169" t="n">
        <v>489</v>
      </c>
      <c r="X50" s="285"/>
      <c r="Y50" s="169" t="n">
        <v>96</v>
      </c>
      <c r="Z50" s="285"/>
      <c r="AA50" s="169" t="n">
        <v>848</v>
      </c>
      <c r="AB50" s="285"/>
      <c r="AC50" s="169" t="n">
        <v>3911</v>
      </c>
      <c r="AD50" s="287"/>
      <c r="AE50" s="285" t="n">
        <v>12741</v>
      </c>
      <c r="AF50" s="169"/>
      <c r="AG50" s="274"/>
      <c r="AH50" s="274"/>
      <c r="AI50" s="274"/>
      <c r="AJ50" s="274"/>
      <c r="AK50" s="170"/>
      <c r="AL50" s="285" t="n">
        <v>12741</v>
      </c>
      <c r="AM50" s="1" t="n">
        <v>45</v>
      </c>
      <c r="AN50" s="0"/>
    </row>
    <row r="51" customFormat="false" ht="15" hidden="false" customHeight="false" outlineLevel="0" collapsed="false">
      <c r="M51" s="343"/>
      <c r="N51" s="46"/>
      <c r="O51" s="170"/>
      <c r="P51" s="281"/>
      <c r="Q51" s="170" t="n">
        <v>3683</v>
      </c>
      <c r="R51" s="281"/>
      <c r="S51" s="170" t="n">
        <v>0</v>
      </c>
      <c r="T51" s="281"/>
      <c r="U51" s="170" t="n">
        <v>1552</v>
      </c>
      <c r="V51" s="281" t="n">
        <v>4782</v>
      </c>
      <c r="W51" s="170" t="n">
        <v>0</v>
      </c>
      <c r="X51" s="281"/>
      <c r="Y51" s="170" t="n">
        <v>0</v>
      </c>
      <c r="Z51" s="281"/>
      <c r="AA51" s="170" t="n">
        <v>0</v>
      </c>
      <c r="AB51" s="281"/>
      <c r="AC51" s="170" t="n">
        <v>0</v>
      </c>
      <c r="AD51" s="283"/>
      <c r="AE51" s="281" t="n">
        <v>10017</v>
      </c>
      <c r="AF51" s="170"/>
      <c r="AG51" s="46"/>
      <c r="AH51" s="46"/>
      <c r="AI51" s="46"/>
      <c r="AJ51" s="46"/>
      <c r="AK51" s="170"/>
      <c r="AL51" s="281" t="n">
        <v>10017</v>
      </c>
      <c r="AM51" s="1" t="n">
        <v>46</v>
      </c>
      <c r="AN51" s="0"/>
    </row>
    <row r="52" customFormat="false" ht="15" hidden="false" customHeight="false" outlineLevel="0" collapsed="false">
      <c r="M52" s="345" t="n">
        <v>37158</v>
      </c>
      <c r="N52" s="169"/>
      <c r="O52" s="169"/>
      <c r="P52" s="285"/>
      <c r="Q52" s="169" t="n">
        <v>8092</v>
      </c>
      <c r="R52" s="285"/>
      <c r="S52" s="169" t="n">
        <v>2119</v>
      </c>
      <c r="T52" s="285" t="n">
        <v>0</v>
      </c>
      <c r="U52" s="169" t="n">
        <v>0</v>
      </c>
      <c r="V52" s="285" t="n">
        <v>0</v>
      </c>
      <c r="W52" s="169" t="n">
        <v>0</v>
      </c>
      <c r="X52" s="285"/>
      <c r="Y52" s="169" t="n">
        <v>100</v>
      </c>
      <c r="Z52" s="285"/>
      <c r="AA52" s="169" t="n">
        <v>3542</v>
      </c>
      <c r="AB52" s="285"/>
      <c r="AC52" s="169" t="n">
        <v>1705</v>
      </c>
      <c r="AD52" s="287"/>
      <c r="AE52" s="285" t="n">
        <v>15558</v>
      </c>
      <c r="AF52" s="169"/>
      <c r="AG52" s="274"/>
      <c r="AH52" s="274"/>
      <c r="AI52" s="274"/>
      <c r="AJ52" s="274"/>
      <c r="AK52" s="170"/>
      <c r="AL52" s="285" t="n">
        <v>15558</v>
      </c>
      <c r="AM52" s="1" t="n">
        <v>47</v>
      </c>
      <c r="AN52" s="0"/>
    </row>
    <row r="53" customFormat="false" ht="15" hidden="false" customHeight="false" outlineLevel="0" collapsed="false">
      <c r="M53" s="343"/>
      <c r="N53" s="170"/>
      <c r="O53" s="170"/>
      <c r="P53" s="281"/>
      <c r="Q53" s="170" t="n">
        <v>8532</v>
      </c>
      <c r="R53" s="281"/>
      <c r="S53" s="170" t="n">
        <v>0</v>
      </c>
      <c r="T53" s="281" t="n">
        <v>25000</v>
      </c>
      <c r="U53" s="170" t="n">
        <v>11346</v>
      </c>
      <c r="V53" s="281" t="n">
        <v>4790</v>
      </c>
      <c r="W53" s="170" t="n">
        <v>3027</v>
      </c>
      <c r="X53" s="281"/>
      <c r="Y53" s="170" t="n">
        <v>0</v>
      </c>
      <c r="Z53" s="281"/>
      <c r="AA53" s="170" t="n">
        <v>3601</v>
      </c>
      <c r="AB53" s="281"/>
      <c r="AC53" s="170" t="n">
        <v>0</v>
      </c>
      <c r="AD53" s="283"/>
      <c r="AE53" s="281" t="n">
        <v>56296</v>
      </c>
      <c r="AF53" s="170"/>
      <c r="AG53" s="46"/>
      <c r="AH53" s="46"/>
      <c r="AI53" s="46"/>
      <c r="AJ53" s="46"/>
      <c r="AK53" s="170"/>
      <c r="AL53" s="281" t="n">
        <v>56296</v>
      </c>
      <c r="AM53" s="1" t="n">
        <v>48</v>
      </c>
      <c r="AN53" s="0"/>
    </row>
    <row r="54" customFormat="false" ht="15" hidden="false" customHeight="false" outlineLevel="0" collapsed="false">
      <c r="F54" s="347"/>
      <c r="M54" s="345" t="n">
        <v>37159</v>
      </c>
      <c r="N54" s="169"/>
      <c r="O54" s="169"/>
      <c r="P54" s="169"/>
      <c r="Q54" s="169" t="n">
        <v>30315</v>
      </c>
      <c r="R54" s="169" t="n">
        <v>33202</v>
      </c>
      <c r="S54" s="169" t="n">
        <v>14264</v>
      </c>
      <c r="T54" s="169" t="n">
        <v>0</v>
      </c>
      <c r="U54" s="169" t="n">
        <v>0</v>
      </c>
      <c r="V54" s="169" t="n">
        <v>0</v>
      </c>
      <c r="W54" s="169" t="n">
        <v>0</v>
      </c>
      <c r="X54" s="169"/>
      <c r="Y54" s="169" t="n">
        <v>100</v>
      </c>
      <c r="Z54" s="169"/>
      <c r="AA54" s="169" t="n">
        <v>9149</v>
      </c>
      <c r="AB54" s="169"/>
      <c r="AC54" s="169"/>
      <c r="AD54" s="287"/>
      <c r="AE54" s="285" t="n">
        <v>87030</v>
      </c>
      <c r="AF54" s="169"/>
      <c r="AG54" s="274"/>
      <c r="AH54" s="274"/>
      <c r="AI54" s="274"/>
      <c r="AJ54" s="274"/>
      <c r="AK54" s="170"/>
      <c r="AL54" s="285" t="n">
        <v>87030</v>
      </c>
      <c r="AM54" s="1" t="n">
        <v>49</v>
      </c>
      <c r="AN54" s="0"/>
    </row>
    <row r="55" customFormat="false" ht="15" hidden="false" customHeight="false" outlineLevel="0" collapsed="false">
      <c r="M55" s="343"/>
      <c r="N55" s="170"/>
      <c r="O55" s="348"/>
      <c r="P55" s="309"/>
      <c r="Q55" s="170" t="n">
        <v>15314</v>
      </c>
      <c r="R55" s="170" t="n">
        <v>0</v>
      </c>
      <c r="S55" s="170" t="n">
        <v>34328</v>
      </c>
      <c r="T55" s="170" t="n">
        <v>5201</v>
      </c>
      <c r="U55" s="170" t="n">
        <v>29389</v>
      </c>
      <c r="V55" s="170" t="n">
        <v>3544</v>
      </c>
      <c r="W55" s="170" t="n">
        <v>2747</v>
      </c>
      <c r="X55" s="170"/>
      <c r="Y55" s="170" t="n">
        <v>0</v>
      </c>
      <c r="Z55" s="170"/>
      <c r="AA55" s="170" t="n">
        <v>4236</v>
      </c>
      <c r="AB55" s="170"/>
      <c r="AC55" s="170"/>
      <c r="AD55" s="283"/>
      <c r="AE55" s="281" t="n">
        <v>94759</v>
      </c>
      <c r="AF55" s="170"/>
      <c r="AG55" s="46"/>
      <c r="AH55" s="46"/>
      <c r="AI55" s="46"/>
      <c r="AJ55" s="46"/>
      <c r="AK55" s="170"/>
      <c r="AL55" s="281" t="n">
        <v>94759</v>
      </c>
      <c r="AM55" s="1" t="n">
        <v>50</v>
      </c>
      <c r="AN55" s="0"/>
    </row>
    <row r="56" customFormat="false" ht="15" hidden="false" customHeight="false" outlineLevel="0" collapsed="false">
      <c r="M56" s="345" t="n">
        <v>37160</v>
      </c>
      <c r="N56" s="169"/>
      <c r="O56" s="169"/>
      <c r="P56" s="169"/>
      <c r="Q56" s="169" t="n">
        <v>13228</v>
      </c>
      <c r="R56" s="169" t="n">
        <v>34508</v>
      </c>
      <c r="S56" s="169" t="n">
        <v>3870</v>
      </c>
      <c r="T56" s="169" t="n">
        <v>23218</v>
      </c>
      <c r="U56" s="169" t="n">
        <v>0</v>
      </c>
      <c r="V56" s="169" t="n">
        <v>0</v>
      </c>
      <c r="W56" s="169" t="n">
        <v>0</v>
      </c>
      <c r="X56" s="169"/>
      <c r="Y56" s="169" t="n">
        <v>100</v>
      </c>
      <c r="Z56" s="169" t="n">
        <v>5000</v>
      </c>
      <c r="AA56" s="169" t="n">
        <v>16725</v>
      </c>
      <c r="AB56" s="169"/>
      <c r="AC56" s="169" t="n">
        <v>0</v>
      </c>
      <c r="AD56" s="287"/>
      <c r="AE56" s="285" t="n">
        <v>96649</v>
      </c>
      <c r="AF56" s="169"/>
      <c r="AG56" s="274"/>
      <c r="AH56" s="274"/>
      <c r="AI56" s="274"/>
      <c r="AJ56" s="274"/>
      <c r="AK56" s="170"/>
      <c r="AL56" s="285" t="n">
        <v>96649</v>
      </c>
      <c r="AN56" s="0"/>
    </row>
    <row r="57" customFormat="false" ht="15" hidden="false" customHeight="false" outlineLevel="0" collapsed="false">
      <c r="M57" s="343"/>
      <c r="N57" s="170"/>
      <c r="O57" s="170"/>
      <c r="P57" s="170"/>
      <c r="Q57" s="170" t="n">
        <v>6361</v>
      </c>
      <c r="R57" s="170" t="n">
        <v>3506</v>
      </c>
      <c r="S57" s="170" t="n">
        <v>17735</v>
      </c>
      <c r="T57" s="170" t="n">
        <v>3865</v>
      </c>
      <c r="U57" s="170" t="n">
        <v>17692</v>
      </c>
      <c r="V57" s="170" t="n">
        <v>683</v>
      </c>
      <c r="W57" s="170" t="n">
        <v>676</v>
      </c>
      <c r="X57" s="170"/>
      <c r="Y57" s="170" t="n">
        <v>0</v>
      </c>
      <c r="Z57" s="170" t="n">
        <v>0</v>
      </c>
      <c r="AA57" s="170" t="n">
        <v>12690</v>
      </c>
      <c r="AB57" s="170"/>
      <c r="AC57" s="170" t="n">
        <v>5000</v>
      </c>
      <c r="AD57" s="283"/>
      <c r="AE57" s="281" t="n">
        <v>68208</v>
      </c>
      <c r="AF57" s="170"/>
      <c r="AG57" s="46"/>
      <c r="AH57" s="46"/>
      <c r="AI57" s="46"/>
      <c r="AJ57" s="46"/>
      <c r="AK57" s="170"/>
      <c r="AL57" s="281" t="n">
        <v>68208</v>
      </c>
      <c r="AN57" s="0"/>
    </row>
    <row r="58" customFormat="false" ht="15" hidden="false" customHeight="false" outlineLevel="0" collapsed="false">
      <c r="M58" s="345" t="n">
        <v>37161</v>
      </c>
      <c r="N58" s="169"/>
      <c r="O58" s="169"/>
      <c r="P58" s="169"/>
      <c r="Q58" s="274" t="n">
        <v>21988</v>
      </c>
      <c r="R58" s="274" t="n">
        <v>15000</v>
      </c>
      <c r="S58" s="274" t="n">
        <v>846</v>
      </c>
      <c r="T58" s="169" t="n">
        <v>11823</v>
      </c>
      <c r="U58" s="274" t="n">
        <v>48</v>
      </c>
      <c r="V58" s="274" t="n">
        <v>0</v>
      </c>
      <c r="W58" s="274" t="n">
        <v>0</v>
      </c>
      <c r="X58" s="274"/>
      <c r="Y58" s="274" t="n">
        <v>118</v>
      </c>
      <c r="Z58" s="274"/>
      <c r="AA58" s="274" t="n">
        <v>5209</v>
      </c>
      <c r="AB58" s="274"/>
      <c r="AC58" s="274" t="n">
        <v>3513</v>
      </c>
      <c r="AD58" s="169"/>
      <c r="AE58" s="349" t="n">
        <v>58545</v>
      </c>
      <c r="AF58" s="274"/>
      <c r="AG58" s="274"/>
      <c r="AH58" s="274"/>
      <c r="AI58" s="274"/>
      <c r="AJ58" s="274"/>
      <c r="AK58" s="283"/>
      <c r="AL58" s="349" t="n">
        <v>58545</v>
      </c>
      <c r="AN58" s="0"/>
    </row>
    <row r="59" customFormat="false" ht="15" hidden="false" customHeight="false" outlineLevel="0" collapsed="false">
      <c r="M59" s="343"/>
      <c r="N59" s="170"/>
      <c r="O59" s="170"/>
      <c r="P59" s="46"/>
      <c r="Q59" s="46" t="n">
        <v>9912</v>
      </c>
      <c r="R59" s="46" t="n">
        <v>0</v>
      </c>
      <c r="S59" s="46" t="n">
        <v>6692</v>
      </c>
      <c r="T59" s="46" t="n">
        <v>0</v>
      </c>
      <c r="U59" s="46" t="n">
        <v>6850</v>
      </c>
      <c r="V59" s="46" t="n">
        <v>3978</v>
      </c>
      <c r="W59" s="46" t="n">
        <v>1271</v>
      </c>
      <c r="X59" s="46"/>
      <c r="Y59" s="46" t="n">
        <v>0</v>
      </c>
      <c r="Z59" s="46"/>
      <c r="AA59" s="46" t="n">
        <v>4185</v>
      </c>
      <c r="AB59" s="46"/>
      <c r="AC59" s="46" t="n">
        <v>0</v>
      </c>
      <c r="AD59" s="46"/>
      <c r="AE59" s="307" t="n">
        <v>32888</v>
      </c>
      <c r="AF59" s="46"/>
      <c r="AG59" s="46"/>
      <c r="AH59" s="46"/>
      <c r="AI59" s="46"/>
      <c r="AJ59" s="46"/>
      <c r="AK59" s="283"/>
      <c r="AL59" s="307" t="n">
        <v>32888</v>
      </c>
      <c r="AN59" s="0"/>
    </row>
    <row r="60" customFormat="false" ht="15" hidden="false" customHeight="false" outlineLevel="0" collapsed="false">
      <c r="M60" s="345" t="n">
        <v>37162</v>
      </c>
      <c r="N60" s="169"/>
      <c r="O60" s="169"/>
      <c r="P60" s="169"/>
      <c r="Q60" s="274" t="n">
        <v>16406</v>
      </c>
      <c r="R60" s="274" t="n">
        <v>0</v>
      </c>
      <c r="S60" s="274" t="n">
        <v>0</v>
      </c>
      <c r="T60" s="169" t="n">
        <v>7031</v>
      </c>
      <c r="U60" s="274" t="n">
        <v>0</v>
      </c>
      <c r="V60" s="274"/>
      <c r="W60" s="274"/>
      <c r="X60" s="274"/>
      <c r="Y60" s="274" t="n">
        <v>118</v>
      </c>
      <c r="Z60" s="274" t="n">
        <v>0</v>
      </c>
      <c r="AA60" s="274" t="n">
        <v>9923</v>
      </c>
      <c r="AB60" s="274"/>
      <c r="AC60" s="274" t="n">
        <v>0</v>
      </c>
      <c r="AD60" s="169" t="n">
        <v>634</v>
      </c>
      <c r="AE60" s="349" t="n">
        <v>34112</v>
      </c>
      <c r="AF60" s="274"/>
      <c r="AG60" s="274"/>
      <c r="AH60" s="274"/>
      <c r="AI60" s="274"/>
      <c r="AJ60" s="274"/>
      <c r="AK60" s="170"/>
      <c r="AL60" s="349" t="n">
        <v>34112</v>
      </c>
      <c r="AN60" s="1" t="n">
        <f aca="false">SUM(AN6:AN59)</f>
        <v>1332.203</v>
      </c>
      <c r="AO60" s="1" t="n">
        <f aca="false">SUM(AO6:AO59)</f>
        <v>-1338.97</v>
      </c>
    </row>
    <row r="61" customFormat="false" ht="15" hidden="false" customHeight="false" outlineLevel="0" collapsed="false">
      <c r="M61" s="343"/>
      <c r="N61" s="170"/>
      <c r="O61" s="170"/>
      <c r="P61" s="170"/>
      <c r="Q61" s="46" t="n">
        <v>3193</v>
      </c>
      <c r="R61" s="46" t="n">
        <v>5087</v>
      </c>
      <c r="S61" s="46" t="n">
        <v>9256</v>
      </c>
      <c r="T61" s="46" t="n">
        <v>19886</v>
      </c>
      <c r="U61" s="46" t="n">
        <v>11198</v>
      </c>
      <c r="V61" s="46"/>
      <c r="W61" s="46"/>
      <c r="X61" s="46"/>
      <c r="Y61" s="46" t="n">
        <v>0</v>
      </c>
      <c r="Z61" s="46" t="n">
        <v>6915</v>
      </c>
      <c r="AA61" s="46" t="n">
        <v>2000</v>
      </c>
      <c r="AB61" s="46"/>
      <c r="AC61" s="46" t="n">
        <v>3645</v>
      </c>
      <c r="AD61" s="170" t="n">
        <v>0</v>
      </c>
      <c r="AE61" s="350" t="n">
        <v>61180</v>
      </c>
      <c r="AF61" s="46"/>
      <c r="AG61" s="46"/>
      <c r="AH61" s="46"/>
      <c r="AI61" s="46"/>
      <c r="AJ61" s="46"/>
      <c r="AK61" s="170"/>
      <c r="AL61" s="350" t="n">
        <v>61180</v>
      </c>
    </row>
    <row r="62" customFormat="false" ht="15" hidden="false" customHeight="false" outlineLevel="0" collapsed="false">
      <c r="I62" s="7"/>
      <c r="J62" s="7"/>
      <c r="M62" s="345" t="n">
        <v>37163</v>
      </c>
      <c r="N62" s="351"/>
      <c r="O62" s="352"/>
      <c r="P62" s="352"/>
      <c r="Q62" s="353" t="n">
        <v>28392</v>
      </c>
      <c r="R62" s="353" t="n">
        <v>4998</v>
      </c>
      <c r="S62" s="353" t="n">
        <v>0</v>
      </c>
      <c r="T62" s="352" t="n">
        <v>33860</v>
      </c>
      <c r="U62" s="353" t="n">
        <v>928</v>
      </c>
      <c r="V62" s="353"/>
      <c r="W62" s="353"/>
      <c r="X62" s="353"/>
      <c r="Y62" s="353" t="n">
        <v>118</v>
      </c>
      <c r="Z62" s="353"/>
      <c r="AA62" s="353" t="n">
        <v>8961</v>
      </c>
      <c r="AB62" s="353"/>
      <c r="AC62" s="353" t="n">
        <v>0</v>
      </c>
      <c r="AD62" s="352" t="n">
        <v>577</v>
      </c>
      <c r="AE62" s="353" t="n">
        <v>77834</v>
      </c>
      <c r="AF62" s="274"/>
      <c r="AG62" s="274"/>
      <c r="AH62" s="274"/>
      <c r="AI62" s="274"/>
      <c r="AJ62" s="274"/>
      <c r="AK62" s="170"/>
      <c r="AL62" s="353" t="n">
        <v>77834</v>
      </c>
    </row>
    <row r="63" customFormat="false" ht="15" hidden="false" customHeight="false" outlineLevel="0" collapsed="false">
      <c r="M63" s="354"/>
      <c r="N63" s="355"/>
      <c r="O63" s="356"/>
      <c r="P63" s="356"/>
      <c r="Q63" s="94" t="n">
        <v>6758</v>
      </c>
      <c r="R63" s="94" t="n">
        <v>0</v>
      </c>
      <c r="S63" s="94" t="n">
        <v>9256</v>
      </c>
      <c r="T63" s="94" t="n">
        <v>16460</v>
      </c>
      <c r="U63" s="94" t="n">
        <v>0</v>
      </c>
      <c r="V63" s="94"/>
      <c r="W63" s="94"/>
      <c r="X63" s="94"/>
      <c r="Y63" s="94" t="n">
        <v>0</v>
      </c>
      <c r="Z63" s="94"/>
      <c r="AA63" s="94" t="n">
        <v>1460</v>
      </c>
      <c r="AB63" s="94"/>
      <c r="AC63" s="94" t="n">
        <v>3645</v>
      </c>
      <c r="AD63" s="356" t="n">
        <v>0</v>
      </c>
      <c r="AE63" s="357" t="n">
        <v>37579</v>
      </c>
      <c r="AF63" s="46"/>
      <c r="AG63" s="46"/>
      <c r="AH63" s="46"/>
      <c r="AI63" s="46"/>
      <c r="AJ63" s="46"/>
      <c r="AK63" s="170"/>
      <c r="AL63" s="357" t="n">
        <v>37579</v>
      </c>
    </row>
    <row r="64" customFormat="false" ht="15" hidden="false" customHeight="false" outlineLevel="0" collapsed="false">
      <c r="M64" s="358" t="n">
        <v>37164</v>
      </c>
      <c r="N64" s="274"/>
      <c r="O64" s="274"/>
      <c r="P64" s="274"/>
      <c r="Q64" s="274" t="n">
        <v>18677</v>
      </c>
      <c r="R64" s="169" t="n">
        <v>5000</v>
      </c>
      <c r="S64" s="169" t="n">
        <v>0</v>
      </c>
      <c r="T64" s="169" t="n">
        <v>10994</v>
      </c>
      <c r="U64" s="274" t="n">
        <v>933</v>
      </c>
      <c r="V64" s="274"/>
      <c r="W64" s="274"/>
      <c r="X64" s="169"/>
      <c r="Y64" s="274" t="n">
        <v>118</v>
      </c>
      <c r="Z64" s="274"/>
      <c r="AA64" s="274" t="n">
        <v>7945</v>
      </c>
      <c r="AB64" s="274"/>
      <c r="AC64" s="274" t="n">
        <v>0</v>
      </c>
      <c r="AD64" s="274" t="n">
        <v>355</v>
      </c>
      <c r="AE64" s="274" t="n">
        <v>44022</v>
      </c>
      <c r="AF64" s="274"/>
      <c r="AG64" s="274"/>
      <c r="AH64" s="274"/>
      <c r="AI64" s="274"/>
      <c r="AJ64" s="274"/>
      <c r="AK64" s="170"/>
      <c r="AL64" s="274" t="n">
        <v>44022</v>
      </c>
    </row>
    <row r="65" customFormat="false" ht="15" hidden="false" customHeight="false" outlineLevel="0" collapsed="false">
      <c r="M65" s="359"/>
      <c r="N65" s="46"/>
      <c r="O65" s="46"/>
      <c r="P65" s="46"/>
      <c r="Q65" s="46" t="n">
        <v>7474</v>
      </c>
      <c r="R65" s="170" t="n">
        <v>0</v>
      </c>
      <c r="S65" s="170" t="n">
        <v>9256</v>
      </c>
      <c r="T65" s="170" t="n">
        <v>21459</v>
      </c>
      <c r="U65" s="46" t="n">
        <v>0</v>
      </c>
      <c r="V65" s="46"/>
      <c r="W65" s="46"/>
      <c r="X65" s="46"/>
      <c r="Y65" s="46" t="n">
        <v>0</v>
      </c>
      <c r="Z65" s="46"/>
      <c r="AA65" s="46" t="n">
        <v>0</v>
      </c>
      <c r="AB65" s="46"/>
      <c r="AC65" s="46" t="n">
        <v>3645</v>
      </c>
      <c r="AD65" s="46" t="n">
        <v>0</v>
      </c>
      <c r="AE65" s="46" t="n">
        <v>41834</v>
      </c>
      <c r="AF65" s="46"/>
      <c r="AG65" s="46"/>
      <c r="AH65" s="46"/>
      <c r="AI65" s="46"/>
      <c r="AJ65" s="46"/>
      <c r="AK65" s="170"/>
      <c r="AL65" s="46" t="n">
        <v>41834</v>
      </c>
    </row>
    <row r="66" customFormat="false" ht="15" hidden="false" customHeight="false" outlineLevel="0" collapsed="false">
      <c r="M66" s="358"/>
      <c r="N66" s="274" t="s">
        <v>175</v>
      </c>
      <c r="O66" s="274"/>
      <c r="P66" s="274" t="n">
        <v>1168</v>
      </c>
      <c r="Q66" s="274" t="n">
        <v>335027</v>
      </c>
      <c r="R66" s="274" t="n">
        <v>146675</v>
      </c>
      <c r="S66" s="274" t="n">
        <v>116890</v>
      </c>
      <c r="T66" s="169" t="n">
        <v>240654</v>
      </c>
      <c r="U66" s="169" t="n">
        <v>51700</v>
      </c>
      <c r="V66" s="169" t="n">
        <v>3</v>
      </c>
      <c r="W66" s="274" t="n">
        <v>13177</v>
      </c>
      <c r="X66" s="274" t="n">
        <v>9</v>
      </c>
      <c r="Y66" s="274" t="n">
        <v>2438</v>
      </c>
      <c r="Z66" s="169" t="n">
        <v>52639</v>
      </c>
      <c r="AA66" s="274" t="n">
        <v>213170</v>
      </c>
      <c r="AB66" s="274" t="n">
        <v>0</v>
      </c>
      <c r="AC66" s="274" t="n">
        <v>157087</v>
      </c>
      <c r="AD66" s="274" t="n">
        <v>1566</v>
      </c>
      <c r="AE66" s="274" t="n">
        <v>1332203</v>
      </c>
      <c r="AF66" s="274"/>
      <c r="AG66" s="274"/>
      <c r="AH66" s="274"/>
      <c r="AI66" s="274"/>
      <c r="AJ66" s="274"/>
      <c r="AK66" s="170"/>
    </row>
    <row r="67" customFormat="false" ht="15" hidden="false" customHeight="false" outlineLevel="0" collapsed="false">
      <c r="M67" s="359"/>
      <c r="N67" s="46" t="s">
        <v>175</v>
      </c>
      <c r="O67" s="46"/>
      <c r="P67" s="46" t="n">
        <v>0</v>
      </c>
      <c r="Q67" s="46" t="n">
        <v>288976</v>
      </c>
      <c r="R67" s="46" t="n">
        <v>99361</v>
      </c>
      <c r="S67" s="46" t="n">
        <v>118739</v>
      </c>
      <c r="T67" s="46" t="n">
        <v>199007</v>
      </c>
      <c r="U67" s="46" t="n">
        <v>286186</v>
      </c>
      <c r="V67" s="46" t="n">
        <v>28769</v>
      </c>
      <c r="W67" s="46" t="n">
        <v>19552</v>
      </c>
      <c r="X67" s="46" t="n">
        <v>1132</v>
      </c>
      <c r="Y67" s="46" t="n">
        <v>7113</v>
      </c>
      <c r="Z67" s="46" t="n">
        <v>52054</v>
      </c>
      <c r="AA67" s="46" t="n">
        <v>200486</v>
      </c>
      <c r="AB67" s="46" t="n">
        <v>432</v>
      </c>
      <c r="AC67" s="46" t="n">
        <v>37163</v>
      </c>
      <c r="AD67" s="46" t="n">
        <v>0</v>
      </c>
      <c r="AE67" s="46" t="n">
        <v>1338970</v>
      </c>
      <c r="AF67" s="46"/>
      <c r="AG67" s="46"/>
      <c r="AH67" s="46"/>
      <c r="AI67" s="46"/>
      <c r="AJ67" s="46"/>
      <c r="AK67" s="170"/>
    </row>
    <row r="68" customFormat="false" ht="15" hidden="false" customHeight="false" outlineLevel="0" collapsed="false">
      <c r="M68" s="358"/>
      <c r="N68" s="274"/>
      <c r="O68" s="274"/>
      <c r="P68" s="274"/>
      <c r="Q68" s="274"/>
      <c r="R68" s="274"/>
      <c r="S68" s="274"/>
      <c r="T68" s="169"/>
      <c r="U68" s="169"/>
      <c r="V68" s="169"/>
      <c r="W68" s="274"/>
      <c r="X68" s="274"/>
      <c r="Y68" s="274"/>
      <c r="Z68" s="169"/>
      <c r="AA68" s="274"/>
      <c r="AB68" s="274"/>
      <c r="AC68" s="274"/>
      <c r="AD68" s="274"/>
      <c r="AE68" s="274"/>
      <c r="AF68" s="274"/>
      <c r="AG68" s="274"/>
      <c r="AH68" s="274"/>
      <c r="AI68" s="274"/>
      <c r="AJ68" s="274"/>
    </row>
    <row r="69" customFormat="false" ht="15" hidden="false" customHeight="false" outlineLevel="0" collapsed="false">
      <c r="M69" s="359"/>
      <c r="N69" s="46"/>
      <c r="O69" s="46"/>
      <c r="P69" s="46"/>
      <c r="Q69" s="46"/>
      <c r="R69" s="46"/>
      <c r="S69" s="46"/>
      <c r="T69" s="170"/>
      <c r="U69" s="170"/>
      <c r="V69" s="170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</row>
    <row r="70" customFormat="false" ht="15" hidden="false" customHeight="false" outlineLevel="0" collapsed="false">
      <c r="M70" s="360"/>
      <c r="V70" s="160"/>
      <c r="W70" s="160"/>
      <c r="X70" s="160"/>
    </row>
    <row r="71" customFormat="false" ht="15" hidden="false" customHeight="false" outlineLevel="0" collapsed="false">
      <c r="M71" s="360"/>
      <c r="V71" s="160"/>
      <c r="W71" s="160"/>
      <c r="X71" s="160"/>
    </row>
    <row r="72" customFormat="false" ht="15" hidden="false" customHeight="false" outlineLevel="0" collapsed="false">
      <c r="M72" s="361"/>
      <c r="V72" s="160"/>
      <c r="W72" s="160"/>
      <c r="X72" s="160"/>
    </row>
    <row r="73" customFormat="false" ht="15" hidden="false" customHeight="false" outlineLevel="0" collapsed="false">
      <c r="M73" s="360"/>
      <c r="V73" s="160"/>
      <c r="W73" s="160"/>
      <c r="X73" s="160"/>
    </row>
    <row r="74" customFormat="false" ht="15" hidden="false" customHeight="false" outlineLevel="0" collapsed="false">
      <c r="M74" s="360"/>
      <c r="V74" s="160"/>
      <c r="W74" s="160"/>
      <c r="X74" s="160"/>
    </row>
    <row r="75" customFormat="false" ht="15" hidden="false" customHeight="false" outlineLevel="0" collapsed="false">
      <c r="V75" s="160"/>
      <c r="W75" s="160"/>
      <c r="X75" s="160"/>
    </row>
    <row r="76" customFormat="false" ht="15" hidden="false" customHeight="false" outlineLevel="0" collapsed="false">
      <c r="W76" s="160"/>
      <c r="X76" s="160"/>
    </row>
    <row r="77" customFormat="false" ht="15" hidden="false" customHeight="false" outlineLevel="0" collapsed="false">
      <c r="W77" s="160"/>
      <c r="X77" s="160"/>
    </row>
    <row r="78" customFormat="false" ht="15" hidden="false" customHeight="false" outlineLevel="0" collapsed="false">
      <c r="W78" s="160"/>
      <c r="X78" s="160"/>
    </row>
    <row r="79" customFormat="false" ht="15" hidden="false" customHeight="false" outlineLevel="0" collapsed="false">
      <c r="W79" s="160"/>
      <c r="X79" s="160"/>
    </row>
    <row r="80" customFormat="false" ht="15" hidden="false" customHeight="false" outlineLevel="0" collapsed="false">
      <c r="W80" s="160"/>
      <c r="X80" s="160"/>
    </row>
    <row r="81" customFormat="false" ht="15" hidden="false" customHeight="false" outlineLevel="0" collapsed="false">
      <c r="W81" s="160"/>
      <c r="X81" s="160"/>
    </row>
    <row r="82" customFormat="false" ht="15" hidden="false" customHeight="false" outlineLevel="0" collapsed="false">
      <c r="W82" s="160"/>
      <c r="X82" s="160"/>
    </row>
    <row r="83" customFormat="false" ht="15" hidden="false" customHeight="false" outlineLevel="0" collapsed="false">
      <c r="W83" s="160"/>
      <c r="X83" s="160"/>
    </row>
    <row r="84" customFormat="false" ht="15" hidden="false" customHeight="false" outlineLevel="0" collapsed="false">
      <c r="W84" s="160"/>
      <c r="X84" s="160"/>
    </row>
    <row r="85" customFormat="false" ht="15" hidden="false" customHeight="false" outlineLevel="0" collapsed="false">
      <c r="W85" s="160"/>
      <c r="X85" s="160"/>
    </row>
    <row r="86" customFormat="false" ht="15" hidden="false" customHeight="false" outlineLevel="0" collapsed="false">
      <c r="W86" s="160"/>
      <c r="X86" s="160"/>
    </row>
    <row r="87" customFormat="false" ht="15" hidden="false" customHeight="false" outlineLevel="0" collapsed="false">
      <c r="M87" s="362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</row>
    <row r="88" customFormat="false" ht="15" hidden="false" customHeight="false" outlineLevel="0" collapsed="false">
      <c r="M88" s="363"/>
      <c r="N88" s="363"/>
      <c r="O88" s="363"/>
      <c r="P88" s="363"/>
      <c r="Q88" s="363"/>
      <c r="R88" s="363"/>
      <c r="S88" s="363"/>
      <c r="T88" s="363"/>
      <c r="U88" s="363"/>
      <c r="V88" s="363"/>
      <c r="W88" s="363"/>
      <c r="X88" s="363"/>
      <c r="Y88" s="363"/>
      <c r="Z88" s="363"/>
      <c r="AA88" s="363"/>
      <c r="AB88" s="363"/>
      <c r="AC88" s="363"/>
      <c r="AD88" s="363"/>
      <c r="AE88" s="363"/>
      <c r="AF88" s="362"/>
      <c r="AG88" s="362"/>
      <c r="AH88" s="362"/>
      <c r="AI88" s="0"/>
    </row>
    <row r="89" customFormat="false" ht="30" hidden="false" customHeight="false" outlineLevel="0" collapsed="false">
      <c r="M89" s="363"/>
      <c r="N89" s="363"/>
      <c r="O89" s="363"/>
      <c r="P89" s="363"/>
      <c r="Q89" s="363"/>
      <c r="R89" s="363"/>
      <c r="S89" s="363"/>
      <c r="T89" s="363"/>
      <c r="U89" s="363"/>
      <c r="V89" s="363"/>
      <c r="W89" s="363"/>
      <c r="X89" s="363"/>
      <c r="Y89" s="363"/>
      <c r="Z89" s="363"/>
      <c r="AA89" s="363"/>
      <c r="AB89" s="363"/>
      <c r="AC89" s="363"/>
      <c r="AD89" s="363"/>
      <c r="AE89" s="363"/>
      <c r="AF89" s="364" t="s">
        <v>172</v>
      </c>
      <c r="AG89" s="362"/>
      <c r="AH89" s="362"/>
      <c r="AI89" s="362"/>
    </row>
    <row r="90" customFormat="false" ht="15" hidden="false" customHeight="false" outlineLevel="0" collapsed="false">
      <c r="M90" s="363"/>
      <c r="N90" s="365"/>
      <c r="O90" s="365"/>
      <c r="P90" s="365"/>
      <c r="Q90" s="365"/>
      <c r="R90" s="365"/>
      <c r="S90" s="365"/>
      <c r="T90" s="365"/>
      <c r="U90" s="365"/>
      <c r="V90" s="365"/>
      <c r="W90" s="365"/>
      <c r="X90" s="365"/>
      <c r="Y90" s="365"/>
      <c r="Z90" s="365"/>
      <c r="AA90" s="365"/>
      <c r="AB90" s="365"/>
      <c r="AC90" s="365"/>
      <c r="AD90" s="365"/>
      <c r="AE90" s="365"/>
      <c r="AF90" s="362"/>
      <c r="AG90" s="362"/>
      <c r="AH90" s="362"/>
      <c r="AI90" s="362"/>
    </row>
    <row r="91" customFormat="false" ht="15" hidden="false" customHeight="false" outlineLevel="0" collapsed="false">
      <c r="M91" s="363"/>
      <c r="N91" s="366"/>
      <c r="O91" s="367"/>
      <c r="P91" s="367"/>
      <c r="Q91" s="368" t="n">
        <v>98</v>
      </c>
      <c r="R91" s="368" t="n">
        <v>62389</v>
      </c>
      <c r="S91" s="368" t="n">
        <v>62996</v>
      </c>
      <c r="T91" s="368" t="n">
        <v>62998</v>
      </c>
      <c r="U91" s="368" t="n">
        <v>63001</v>
      </c>
      <c r="V91" s="368" t="n">
        <v>71319</v>
      </c>
      <c r="W91" s="368" t="n">
        <v>71320</v>
      </c>
      <c r="X91" s="368" t="n">
        <v>71322</v>
      </c>
      <c r="Y91" s="368" t="n">
        <v>71323</v>
      </c>
      <c r="Z91" s="368" t="n">
        <v>71327</v>
      </c>
      <c r="AA91" s="368" t="n">
        <v>71330</v>
      </c>
      <c r="AB91" s="368" t="n">
        <v>71456</v>
      </c>
      <c r="AC91" s="368" t="n">
        <v>71459</v>
      </c>
      <c r="AD91" s="368" t="n">
        <v>71460</v>
      </c>
      <c r="AE91" s="368" t="n">
        <v>78122</v>
      </c>
      <c r="AF91" s="368" t="n">
        <v>78124</v>
      </c>
      <c r="AG91" s="369" t="s">
        <v>175</v>
      </c>
      <c r="AH91" s="370"/>
      <c r="AI91" s="363"/>
    </row>
    <row r="92" customFormat="false" ht="15" hidden="false" customHeight="false" outlineLevel="0" collapsed="false">
      <c r="M92" s="363"/>
      <c r="N92" s="371" t="n">
        <v>37043</v>
      </c>
      <c r="O92" s="372"/>
      <c r="P92" s="372"/>
      <c r="Q92" s="373" t="n">
        <v>2762</v>
      </c>
      <c r="R92" s="373" t="n">
        <v>31271</v>
      </c>
      <c r="S92" s="373"/>
      <c r="T92" s="373"/>
      <c r="U92" s="373" t="n">
        <v>1589</v>
      </c>
      <c r="V92" s="373"/>
      <c r="W92" s="373" t="n">
        <v>24312</v>
      </c>
      <c r="X92" s="373"/>
      <c r="Y92" s="373" t="n">
        <v>383</v>
      </c>
      <c r="Z92" s="373"/>
      <c r="AA92" s="373" t="n">
        <v>0</v>
      </c>
      <c r="AB92" s="373" t="n">
        <v>21632</v>
      </c>
      <c r="AC92" s="373" t="n">
        <v>82437</v>
      </c>
      <c r="AD92" s="373" t="n">
        <v>32859</v>
      </c>
      <c r="AE92" s="373" t="n">
        <v>96901</v>
      </c>
      <c r="AF92" s="373"/>
      <c r="AG92" s="373" t="n">
        <v>294146</v>
      </c>
      <c r="AH92" s="370"/>
      <c r="AI92" s="363"/>
      <c r="AJ92" s="373" t="n">
        <v>294146</v>
      </c>
    </row>
    <row r="93" customFormat="false" ht="15" hidden="false" customHeight="false" outlineLevel="0" collapsed="false">
      <c r="M93" s="363"/>
      <c r="N93" s="374"/>
      <c r="O93" s="369"/>
      <c r="P93" s="375"/>
      <c r="Q93" s="373" t="n">
        <v>13273</v>
      </c>
      <c r="R93" s="373" t="n">
        <v>10215</v>
      </c>
      <c r="S93" s="373"/>
      <c r="T93" s="373"/>
      <c r="U93" s="373" t="n">
        <v>80316</v>
      </c>
      <c r="V93" s="373"/>
      <c r="W93" s="373" t="n">
        <v>0</v>
      </c>
      <c r="X93" s="373"/>
      <c r="Y93" s="373" t="n">
        <v>0</v>
      </c>
      <c r="Z93" s="373"/>
      <c r="AA93" s="373" t="n">
        <v>20</v>
      </c>
      <c r="AB93" s="373" t="n">
        <v>15158</v>
      </c>
      <c r="AC93" s="373" t="n">
        <v>1183</v>
      </c>
      <c r="AD93" s="373" t="n">
        <v>5000</v>
      </c>
      <c r="AE93" s="373" t="n">
        <v>0</v>
      </c>
      <c r="AF93" s="373"/>
      <c r="AG93" s="373" t="n">
        <v>125165</v>
      </c>
      <c r="AH93" s="370"/>
      <c r="AI93" s="363"/>
      <c r="AJ93" s="373" t="n">
        <v>125165</v>
      </c>
    </row>
    <row r="94" customFormat="false" ht="15" hidden="false" customHeight="false" outlineLevel="0" collapsed="false">
      <c r="M94" s="363"/>
      <c r="N94" s="371" t="n">
        <v>37044</v>
      </c>
      <c r="O94" s="372"/>
      <c r="P94" s="372"/>
      <c r="Q94" s="373" t="n">
        <v>1847</v>
      </c>
      <c r="R94" s="373" t="n">
        <v>6096</v>
      </c>
      <c r="S94" s="373" t="n">
        <v>16249</v>
      </c>
      <c r="T94" s="373" t="n">
        <v>8347</v>
      </c>
      <c r="U94" s="373" t="n">
        <v>109938</v>
      </c>
      <c r="V94" s="373"/>
      <c r="W94" s="373" t="n">
        <v>0</v>
      </c>
      <c r="X94" s="373"/>
      <c r="Y94" s="373"/>
      <c r="Z94" s="373" t="n">
        <v>13875</v>
      </c>
      <c r="AA94" s="373"/>
      <c r="AB94" s="373" t="n">
        <v>54389</v>
      </c>
      <c r="AC94" s="373" t="n">
        <v>2100</v>
      </c>
      <c r="AD94" s="373" t="n">
        <v>0</v>
      </c>
      <c r="AE94" s="373" t="n">
        <v>14758</v>
      </c>
      <c r="AF94" s="373"/>
      <c r="AG94" s="373" t="n">
        <v>227599</v>
      </c>
      <c r="AH94" s="370"/>
      <c r="AI94" s="363"/>
      <c r="AJ94" s="373" t="n">
        <v>227599</v>
      </c>
    </row>
    <row r="95" customFormat="false" ht="15" hidden="false" customHeight="false" outlineLevel="0" collapsed="false">
      <c r="M95" s="363"/>
      <c r="N95" s="374"/>
      <c r="O95" s="369"/>
      <c r="P95" s="375"/>
      <c r="Q95" s="373" t="n">
        <v>1941</v>
      </c>
      <c r="R95" s="373" t="n">
        <v>3972</v>
      </c>
      <c r="S95" s="373" t="n">
        <v>0</v>
      </c>
      <c r="T95" s="373" t="n">
        <v>0</v>
      </c>
      <c r="U95" s="373" t="n">
        <v>143496</v>
      </c>
      <c r="V95" s="373"/>
      <c r="W95" s="373" t="n">
        <v>7283</v>
      </c>
      <c r="X95" s="373"/>
      <c r="Y95" s="373"/>
      <c r="Z95" s="373" t="n">
        <v>0</v>
      </c>
      <c r="AA95" s="373"/>
      <c r="AB95" s="373" t="n">
        <v>19212</v>
      </c>
      <c r="AC95" s="373" t="n">
        <v>9482</v>
      </c>
      <c r="AD95" s="373" t="n">
        <v>5000</v>
      </c>
      <c r="AE95" s="373" t="n">
        <v>0</v>
      </c>
      <c r="AF95" s="373"/>
      <c r="AG95" s="373" t="n">
        <v>190386</v>
      </c>
      <c r="AH95" s="370"/>
      <c r="AI95" s="363"/>
      <c r="AJ95" s="373" t="n">
        <v>190386</v>
      </c>
    </row>
    <row r="96" customFormat="false" ht="15" hidden="false" customHeight="false" outlineLevel="0" collapsed="false">
      <c r="M96" s="363"/>
      <c r="N96" s="371" t="n">
        <v>37045</v>
      </c>
      <c r="O96" s="372"/>
      <c r="P96" s="372"/>
      <c r="Q96" s="373" t="n">
        <v>2940</v>
      </c>
      <c r="R96" s="373" t="n">
        <v>4482</v>
      </c>
      <c r="S96" s="373" t="n">
        <v>11470</v>
      </c>
      <c r="T96" s="373" t="n">
        <v>9195</v>
      </c>
      <c r="U96" s="373" t="n">
        <v>109458</v>
      </c>
      <c r="V96" s="373"/>
      <c r="W96" s="373" t="n">
        <v>0</v>
      </c>
      <c r="X96" s="373" t="n">
        <v>27000</v>
      </c>
      <c r="Y96" s="373" t="n">
        <v>19772</v>
      </c>
      <c r="Z96" s="373" t="n">
        <v>13875</v>
      </c>
      <c r="AA96" s="373"/>
      <c r="AB96" s="373" t="n">
        <v>77546</v>
      </c>
      <c r="AC96" s="373" t="n">
        <v>981</v>
      </c>
      <c r="AD96" s="373" t="n">
        <v>0</v>
      </c>
      <c r="AE96" s="373" t="n">
        <v>14758</v>
      </c>
      <c r="AF96" s="373"/>
      <c r="AG96" s="373" t="n">
        <v>291477</v>
      </c>
      <c r="AH96" s="370"/>
      <c r="AI96" s="363"/>
      <c r="AJ96" s="373" t="n">
        <v>291477</v>
      </c>
    </row>
    <row r="97" customFormat="false" ht="15" hidden="false" customHeight="false" outlineLevel="0" collapsed="false">
      <c r="M97" s="363"/>
      <c r="N97" s="374"/>
      <c r="O97" s="369"/>
      <c r="P97" s="375"/>
      <c r="Q97" s="373" t="n">
        <v>2131</v>
      </c>
      <c r="R97" s="373" t="n">
        <v>3441</v>
      </c>
      <c r="S97" s="373" t="n">
        <v>0</v>
      </c>
      <c r="T97" s="373" t="n">
        <v>0</v>
      </c>
      <c r="U97" s="373" t="n">
        <v>143648</v>
      </c>
      <c r="V97" s="373"/>
      <c r="W97" s="373" t="n">
        <v>61855</v>
      </c>
      <c r="X97" s="373" t="n">
        <v>0</v>
      </c>
      <c r="Y97" s="373" t="n">
        <v>0</v>
      </c>
      <c r="Z97" s="373" t="n">
        <v>0</v>
      </c>
      <c r="AA97" s="373"/>
      <c r="AB97" s="373" t="n">
        <v>5247</v>
      </c>
      <c r="AC97" s="373" t="n">
        <v>11195</v>
      </c>
      <c r="AD97" s="373" t="n">
        <v>5000</v>
      </c>
      <c r="AE97" s="373" t="n">
        <v>0</v>
      </c>
      <c r="AF97" s="373"/>
      <c r="AG97" s="373" t="n">
        <v>232517</v>
      </c>
      <c r="AH97" s="370"/>
      <c r="AI97" s="363"/>
      <c r="AJ97" s="373" t="n">
        <v>232517</v>
      </c>
    </row>
    <row r="98" customFormat="false" ht="15" hidden="false" customHeight="false" outlineLevel="0" collapsed="false">
      <c r="M98" s="363"/>
      <c r="N98" s="371" t="n">
        <v>37046</v>
      </c>
      <c r="O98" s="372"/>
      <c r="P98" s="372"/>
      <c r="Q98" s="373" t="n">
        <v>296</v>
      </c>
      <c r="R98" s="373" t="n">
        <v>30818</v>
      </c>
      <c r="S98" s="373" t="n">
        <v>3652</v>
      </c>
      <c r="T98" s="373" t="n">
        <v>0</v>
      </c>
      <c r="U98" s="373" t="n">
        <v>0</v>
      </c>
      <c r="V98" s="373"/>
      <c r="W98" s="373" t="n">
        <v>0</v>
      </c>
      <c r="X98" s="373"/>
      <c r="Y98" s="373"/>
      <c r="Z98" s="373" t="n">
        <v>7310</v>
      </c>
      <c r="AA98" s="373"/>
      <c r="AB98" s="373" t="n">
        <v>0</v>
      </c>
      <c r="AC98" s="373" t="n">
        <v>6</v>
      </c>
      <c r="AD98" s="373" t="n">
        <v>0</v>
      </c>
      <c r="AE98" s="373" t="n">
        <v>14758</v>
      </c>
      <c r="AF98" s="373"/>
      <c r="AG98" s="373" t="n">
        <v>56840</v>
      </c>
      <c r="AH98" s="370"/>
      <c r="AI98" s="363"/>
      <c r="AJ98" s="373" t="n">
        <v>56840</v>
      </c>
    </row>
    <row r="99" customFormat="false" ht="15" hidden="false" customHeight="false" outlineLevel="0" collapsed="false">
      <c r="M99" s="363"/>
      <c r="N99" s="374"/>
      <c r="O99" s="369"/>
      <c r="P99" s="375"/>
      <c r="Q99" s="373" t="n">
        <v>3036</v>
      </c>
      <c r="R99" s="373" t="n">
        <v>20379</v>
      </c>
      <c r="S99" s="373" t="n">
        <v>0</v>
      </c>
      <c r="T99" s="373" t="n">
        <v>38068</v>
      </c>
      <c r="U99" s="373" t="n">
        <v>152427</v>
      </c>
      <c r="V99" s="373"/>
      <c r="W99" s="373" t="n">
        <v>35644</v>
      </c>
      <c r="X99" s="373"/>
      <c r="Y99" s="373"/>
      <c r="Z99" s="373" t="n">
        <v>0</v>
      </c>
      <c r="AA99" s="373"/>
      <c r="AB99" s="373" t="n">
        <v>76246</v>
      </c>
      <c r="AC99" s="373" t="n">
        <v>33701</v>
      </c>
      <c r="AD99" s="373" t="n">
        <v>5000</v>
      </c>
      <c r="AE99" s="373" t="n">
        <v>0</v>
      </c>
      <c r="AF99" s="373"/>
      <c r="AG99" s="373" t="n">
        <v>364501</v>
      </c>
      <c r="AH99" s="370"/>
      <c r="AI99" s="363"/>
      <c r="AJ99" s="373" t="n">
        <v>364501</v>
      </c>
    </row>
    <row r="100" customFormat="false" ht="15" hidden="false" customHeight="false" outlineLevel="0" collapsed="false">
      <c r="M100" s="363"/>
      <c r="N100" s="371" t="n">
        <v>37047</v>
      </c>
      <c r="O100" s="372"/>
      <c r="P100" s="372"/>
      <c r="Q100" s="373" t="n">
        <v>100</v>
      </c>
      <c r="R100" s="373" t="n">
        <v>28226</v>
      </c>
      <c r="S100" s="373" t="n">
        <v>0</v>
      </c>
      <c r="T100" s="373"/>
      <c r="U100" s="373" t="n">
        <v>94435</v>
      </c>
      <c r="V100" s="373"/>
      <c r="W100" s="373" t="n">
        <v>7091</v>
      </c>
      <c r="X100" s="373"/>
      <c r="Y100" s="373" t="n">
        <v>0</v>
      </c>
      <c r="Z100" s="373" t="n">
        <v>0</v>
      </c>
      <c r="AA100" s="373"/>
      <c r="AB100" s="373" t="n">
        <v>9871</v>
      </c>
      <c r="AC100" s="373" t="n">
        <v>843</v>
      </c>
      <c r="AD100" s="373" t="n">
        <v>0</v>
      </c>
      <c r="AE100" s="373" t="n">
        <v>21815</v>
      </c>
      <c r="AF100" s="373"/>
      <c r="AG100" s="373" t="n">
        <v>162381</v>
      </c>
      <c r="AH100" s="370"/>
      <c r="AI100" s="363"/>
      <c r="AJ100" s="373" t="n">
        <v>162381</v>
      </c>
    </row>
    <row r="101" customFormat="false" ht="15" hidden="false" customHeight="false" outlineLevel="0" collapsed="false">
      <c r="M101" s="363"/>
      <c r="N101" s="374"/>
      <c r="O101" s="369"/>
      <c r="P101" s="375"/>
      <c r="Q101" s="373" t="n">
        <v>3163</v>
      </c>
      <c r="R101" s="373" t="n">
        <v>2267</v>
      </c>
      <c r="S101" s="373" t="n">
        <v>6092</v>
      </c>
      <c r="T101" s="373"/>
      <c r="U101" s="373" t="n">
        <v>16460</v>
      </c>
      <c r="V101" s="373"/>
      <c r="W101" s="373" t="n">
        <v>0</v>
      </c>
      <c r="X101" s="373"/>
      <c r="Y101" s="373" t="n">
        <v>4882</v>
      </c>
      <c r="Z101" s="373" t="n">
        <v>6597</v>
      </c>
      <c r="AA101" s="373"/>
      <c r="AB101" s="373" t="n">
        <v>0</v>
      </c>
      <c r="AC101" s="373" t="n">
        <v>36521</v>
      </c>
      <c r="AD101" s="373" t="n">
        <v>5000</v>
      </c>
      <c r="AE101" s="373" t="n">
        <v>0</v>
      </c>
      <c r="AF101" s="373"/>
      <c r="AG101" s="373" t="n">
        <v>80982</v>
      </c>
      <c r="AH101" s="370"/>
      <c r="AI101" s="363"/>
      <c r="AJ101" s="373" t="n">
        <v>80982</v>
      </c>
    </row>
    <row r="102" customFormat="false" ht="15" hidden="false" customHeight="false" outlineLevel="0" collapsed="false">
      <c r="M102" s="363"/>
      <c r="N102" s="371" t="n">
        <v>37048</v>
      </c>
      <c r="O102" s="372"/>
      <c r="P102" s="372"/>
      <c r="Q102" s="373" t="n">
        <v>988</v>
      </c>
      <c r="R102" s="373" t="n">
        <v>22182</v>
      </c>
      <c r="S102" s="373" t="n">
        <v>0</v>
      </c>
      <c r="T102" s="373" t="n">
        <v>0</v>
      </c>
      <c r="U102" s="373" t="n">
        <v>28992</v>
      </c>
      <c r="V102" s="373" t="n">
        <v>7000</v>
      </c>
      <c r="W102" s="373" t="n">
        <v>7967</v>
      </c>
      <c r="X102" s="373"/>
      <c r="Y102" s="373"/>
      <c r="Z102" s="373" t="n">
        <v>0</v>
      </c>
      <c r="AA102" s="373"/>
      <c r="AB102" s="373"/>
      <c r="AC102" s="373" t="n">
        <v>58</v>
      </c>
      <c r="AD102" s="373" t="n">
        <v>0</v>
      </c>
      <c r="AE102" s="373"/>
      <c r="AF102" s="373"/>
      <c r="AG102" s="373" t="n">
        <v>67187</v>
      </c>
      <c r="AH102" s="370"/>
      <c r="AI102" s="363"/>
      <c r="AJ102" s="373" t="n">
        <v>67187</v>
      </c>
    </row>
    <row r="103" customFormat="false" ht="15" hidden="false" customHeight="false" outlineLevel="0" collapsed="false">
      <c r="M103" s="363"/>
      <c r="N103" s="374"/>
      <c r="O103" s="369"/>
      <c r="P103" s="375"/>
      <c r="Q103" s="373" t="n">
        <v>8329</v>
      </c>
      <c r="R103" s="373" t="n">
        <v>24925</v>
      </c>
      <c r="S103" s="373" t="n">
        <v>9276</v>
      </c>
      <c r="T103" s="373" t="n">
        <v>16032</v>
      </c>
      <c r="U103" s="373" t="n">
        <v>33490</v>
      </c>
      <c r="V103" s="373" t="n">
        <v>0</v>
      </c>
      <c r="W103" s="373" t="n">
        <v>0</v>
      </c>
      <c r="X103" s="373"/>
      <c r="Y103" s="373"/>
      <c r="Z103" s="373" t="n">
        <v>11750</v>
      </c>
      <c r="AA103" s="373"/>
      <c r="AB103" s="373"/>
      <c r="AC103" s="373" t="n">
        <v>14992</v>
      </c>
      <c r="AD103" s="373" t="n">
        <v>5000</v>
      </c>
      <c r="AE103" s="373"/>
      <c r="AF103" s="373"/>
      <c r="AG103" s="373" t="n">
        <v>123794</v>
      </c>
      <c r="AH103" s="370"/>
      <c r="AI103" s="363"/>
      <c r="AJ103" s="373" t="n">
        <v>123794</v>
      </c>
    </row>
    <row r="104" customFormat="false" ht="15" hidden="false" customHeight="false" outlineLevel="0" collapsed="false">
      <c r="M104" s="363"/>
      <c r="N104" s="371" t="n">
        <v>37049</v>
      </c>
      <c r="O104" s="372"/>
      <c r="P104" s="372"/>
      <c r="Q104" s="373" t="n">
        <v>1599</v>
      </c>
      <c r="R104" s="373" t="n">
        <v>28702</v>
      </c>
      <c r="S104" s="373" t="n">
        <v>0</v>
      </c>
      <c r="T104" s="373" t="n">
        <v>0</v>
      </c>
      <c r="U104" s="373" t="n">
        <v>78212</v>
      </c>
      <c r="V104" s="373" t="n">
        <v>0</v>
      </c>
      <c r="W104" s="373" t="n">
        <v>18307</v>
      </c>
      <c r="X104" s="373"/>
      <c r="Y104" s="373"/>
      <c r="Z104" s="373" t="n">
        <v>19951</v>
      </c>
      <c r="AA104" s="373" t="n">
        <v>0</v>
      </c>
      <c r="AB104" s="373"/>
      <c r="AC104" s="373" t="n">
        <v>24791</v>
      </c>
      <c r="AD104" s="373" t="n">
        <v>0</v>
      </c>
      <c r="AE104" s="373" t="n">
        <v>0</v>
      </c>
      <c r="AF104" s="373"/>
      <c r="AG104" s="373" t="n">
        <v>171562</v>
      </c>
      <c r="AH104" s="370"/>
      <c r="AI104" s="363"/>
      <c r="AJ104" s="373" t="n">
        <v>171562</v>
      </c>
    </row>
    <row r="105" customFormat="false" ht="15" hidden="false" customHeight="false" outlineLevel="0" collapsed="false">
      <c r="M105" s="363"/>
      <c r="N105" s="374"/>
      <c r="O105" s="369"/>
      <c r="P105" s="375"/>
      <c r="Q105" s="373" t="n">
        <v>291095</v>
      </c>
      <c r="R105" s="373" t="n">
        <v>27431</v>
      </c>
      <c r="S105" s="373" t="n">
        <v>19131</v>
      </c>
      <c r="T105" s="373" t="n">
        <v>4627</v>
      </c>
      <c r="U105" s="373" t="n">
        <v>26756</v>
      </c>
      <c r="V105" s="373" t="n">
        <v>292</v>
      </c>
      <c r="W105" s="373" t="n">
        <v>0</v>
      </c>
      <c r="X105" s="373"/>
      <c r="Y105" s="373"/>
      <c r="Z105" s="373" t="n">
        <v>14106</v>
      </c>
      <c r="AA105" s="373" t="n">
        <v>547</v>
      </c>
      <c r="AB105" s="373"/>
      <c r="AC105" s="373" t="n">
        <v>2271</v>
      </c>
      <c r="AD105" s="373" t="n">
        <v>5000</v>
      </c>
      <c r="AE105" s="373" t="n">
        <v>5093</v>
      </c>
      <c r="AF105" s="373"/>
      <c r="AG105" s="373" t="n">
        <v>396349</v>
      </c>
      <c r="AH105" s="370"/>
      <c r="AI105" s="363"/>
      <c r="AJ105" s="373" t="n">
        <v>396349</v>
      </c>
    </row>
    <row r="106" customFormat="false" ht="15" hidden="false" customHeight="false" outlineLevel="0" collapsed="false">
      <c r="M106" s="363"/>
      <c r="N106" s="371" t="n">
        <v>37050</v>
      </c>
      <c r="O106" s="372"/>
      <c r="P106" s="372"/>
      <c r="Q106" s="373" t="n">
        <v>4276</v>
      </c>
      <c r="R106" s="373" t="n">
        <v>3027</v>
      </c>
      <c r="S106" s="373" t="n">
        <v>0</v>
      </c>
      <c r="T106" s="373" t="n">
        <v>1091</v>
      </c>
      <c r="U106" s="373" t="n">
        <v>8033</v>
      </c>
      <c r="V106" s="373" t="n">
        <v>0</v>
      </c>
      <c r="W106" s="373" t="n">
        <v>6338</v>
      </c>
      <c r="X106" s="373" t="n">
        <v>25000</v>
      </c>
      <c r="Y106" s="373"/>
      <c r="Z106" s="373" t="n">
        <v>4541</v>
      </c>
      <c r="AA106" s="373"/>
      <c r="AB106" s="373" t="n">
        <v>4321</v>
      </c>
      <c r="AC106" s="373" t="n">
        <v>3489</v>
      </c>
      <c r="AD106" s="373" t="n">
        <v>0</v>
      </c>
      <c r="AE106" s="373"/>
      <c r="AF106" s="373"/>
      <c r="AG106" s="373" t="n">
        <v>60116</v>
      </c>
      <c r="AH106" s="370"/>
      <c r="AI106" s="363"/>
      <c r="AJ106" s="373" t="n">
        <v>60116</v>
      </c>
    </row>
    <row r="107" customFormat="false" ht="15" hidden="false" customHeight="false" outlineLevel="0" collapsed="false">
      <c r="M107" s="363"/>
      <c r="N107" s="374"/>
      <c r="O107" s="369"/>
      <c r="P107" s="375"/>
      <c r="Q107" s="373" t="n">
        <v>2457</v>
      </c>
      <c r="R107" s="373" t="n">
        <v>3101</v>
      </c>
      <c r="S107" s="373" t="n">
        <v>21455</v>
      </c>
      <c r="T107" s="373" t="n">
        <v>25784</v>
      </c>
      <c r="U107" s="373" t="n">
        <v>64491</v>
      </c>
      <c r="V107" s="373" t="n">
        <v>1155</v>
      </c>
      <c r="W107" s="373" t="n">
        <v>0</v>
      </c>
      <c r="X107" s="373" t="n">
        <v>0</v>
      </c>
      <c r="Y107" s="373"/>
      <c r="Z107" s="373" t="n">
        <v>5556</v>
      </c>
      <c r="AA107" s="373"/>
      <c r="AB107" s="373" t="n">
        <v>33973</v>
      </c>
      <c r="AC107" s="373" t="n">
        <v>42873</v>
      </c>
      <c r="AD107" s="373" t="n">
        <v>5000</v>
      </c>
      <c r="AE107" s="373"/>
      <c r="AF107" s="373"/>
      <c r="AG107" s="373" t="n">
        <v>205845</v>
      </c>
      <c r="AH107" s="370"/>
      <c r="AI107" s="363"/>
      <c r="AJ107" s="373" t="n">
        <v>205845</v>
      </c>
    </row>
    <row r="108" customFormat="false" ht="15" hidden="false" customHeight="false" outlineLevel="0" collapsed="false">
      <c r="M108" s="363"/>
      <c r="N108" s="371" t="n">
        <v>37051</v>
      </c>
      <c r="O108" s="372"/>
      <c r="P108" s="372"/>
      <c r="Q108" s="373" t="n">
        <v>448</v>
      </c>
      <c r="R108" s="373" t="n">
        <v>2571</v>
      </c>
      <c r="S108" s="373" t="n">
        <v>0</v>
      </c>
      <c r="T108" s="373" t="n">
        <v>0</v>
      </c>
      <c r="U108" s="373" t="n">
        <v>8103</v>
      </c>
      <c r="V108" s="373"/>
      <c r="W108" s="373" t="n">
        <v>3680</v>
      </c>
      <c r="X108" s="373"/>
      <c r="Y108" s="373" t="n">
        <v>0</v>
      </c>
      <c r="Z108" s="373" t="n">
        <v>2874</v>
      </c>
      <c r="AA108" s="373" t="n">
        <v>0</v>
      </c>
      <c r="AB108" s="373" t="n">
        <v>27772</v>
      </c>
      <c r="AC108" s="373" t="n">
        <v>680</v>
      </c>
      <c r="AD108" s="373" t="n">
        <v>0</v>
      </c>
      <c r="AE108" s="373"/>
      <c r="AF108" s="373"/>
      <c r="AG108" s="373" t="n">
        <v>46128</v>
      </c>
      <c r="AH108" s="370"/>
      <c r="AI108" s="363"/>
      <c r="AJ108" s="373" t="n">
        <v>46128</v>
      </c>
    </row>
    <row r="109" customFormat="false" ht="15" hidden="false" customHeight="false" outlineLevel="0" collapsed="false">
      <c r="M109" s="363"/>
      <c r="N109" s="374"/>
      <c r="O109" s="369"/>
      <c r="P109" s="375"/>
      <c r="Q109" s="373" t="n">
        <v>1993</v>
      </c>
      <c r="R109" s="373" t="n">
        <v>13956</v>
      </c>
      <c r="S109" s="373" t="n">
        <v>13000</v>
      </c>
      <c r="T109" s="373" t="n">
        <v>13202</v>
      </c>
      <c r="U109" s="373" t="n">
        <v>0</v>
      </c>
      <c r="V109" s="373"/>
      <c r="W109" s="373" t="n">
        <v>10417</v>
      </c>
      <c r="X109" s="373"/>
      <c r="Y109" s="373" t="n">
        <v>706</v>
      </c>
      <c r="Z109" s="373" t="n">
        <v>0</v>
      </c>
      <c r="AA109" s="373" t="n">
        <v>160</v>
      </c>
      <c r="AB109" s="373" t="n">
        <v>0</v>
      </c>
      <c r="AC109" s="373" t="n">
        <v>18681</v>
      </c>
      <c r="AD109" s="373" t="n">
        <v>5000</v>
      </c>
      <c r="AE109" s="373"/>
      <c r="AF109" s="373"/>
      <c r="AG109" s="373" t="n">
        <v>77115</v>
      </c>
      <c r="AH109" s="370"/>
      <c r="AI109" s="363"/>
      <c r="AJ109" s="373" t="n">
        <v>77115</v>
      </c>
    </row>
    <row r="110" customFormat="false" ht="15" hidden="false" customHeight="false" outlineLevel="0" collapsed="false">
      <c r="M110" s="363"/>
      <c r="N110" s="371" t="n">
        <v>37052</v>
      </c>
      <c r="O110" s="372"/>
      <c r="P110" s="372"/>
      <c r="Q110" s="373" t="n">
        <v>448</v>
      </c>
      <c r="R110" s="373" t="n">
        <v>2571</v>
      </c>
      <c r="S110" s="373" t="n">
        <v>0</v>
      </c>
      <c r="T110" s="373" t="n">
        <v>0</v>
      </c>
      <c r="U110" s="373" t="n">
        <v>8103</v>
      </c>
      <c r="V110" s="373"/>
      <c r="W110" s="373" t="n">
        <v>3680</v>
      </c>
      <c r="X110" s="373"/>
      <c r="Y110" s="373" t="n">
        <v>0</v>
      </c>
      <c r="Z110" s="373" t="n">
        <v>2874</v>
      </c>
      <c r="AA110" s="373" t="n">
        <v>0</v>
      </c>
      <c r="AB110" s="373" t="n">
        <v>9601</v>
      </c>
      <c r="AC110" s="373" t="n">
        <v>680</v>
      </c>
      <c r="AD110" s="373" t="n">
        <v>0</v>
      </c>
      <c r="AE110" s="373"/>
      <c r="AF110" s="373"/>
      <c r="AG110" s="373" t="n">
        <v>27957</v>
      </c>
      <c r="AH110" s="370"/>
      <c r="AI110" s="363"/>
      <c r="AJ110" s="373" t="n">
        <v>27957</v>
      </c>
    </row>
    <row r="111" customFormat="false" ht="15" hidden="false" customHeight="false" outlineLevel="0" collapsed="false">
      <c r="M111" s="363"/>
      <c r="N111" s="374"/>
      <c r="O111" s="369"/>
      <c r="P111" s="375"/>
      <c r="Q111" s="373" t="n">
        <v>6190</v>
      </c>
      <c r="R111" s="373" t="n">
        <v>13956</v>
      </c>
      <c r="S111" s="373" t="n">
        <v>13000</v>
      </c>
      <c r="T111" s="373" t="n">
        <v>13202</v>
      </c>
      <c r="U111" s="373" t="n">
        <v>0</v>
      </c>
      <c r="V111" s="373"/>
      <c r="W111" s="373" t="n">
        <v>10417</v>
      </c>
      <c r="X111" s="373"/>
      <c r="Y111" s="373" t="n">
        <v>803</v>
      </c>
      <c r="Z111" s="373" t="n">
        <v>0</v>
      </c>
      <c r="AA111" s="373" t="n">
        <v>160</v>
      </c>
      <c r="AB111" s="373" t="n">
        <v>3151</v>
      </c>
      <c r="AC111" s="373" t="n">
        <v>6995</v>
      </c>
      <c r="AD111" s="373" t="n">
        <v>5000</v>
      </c>
      <c r="AE111" s="373"/>
      <c r="AF111" s="373"/>
      <c r="AG111" s="373" t="n">
        <v>72874</v>
      </c>
      <c r="AH111" s="370"/>
      <c r="AI111" s="363"/>
      <c r="AJ111" s="373" t="n">
        <v>72874</v>
      </c>
    </row>
    <row r="112" customFormat="false" ht="15" hidden="false" customHeight="false" outlineLevel="0" collapsed="false">
      <c r="M112" s="363"/>
      <c r="N112" s="371" t="n">
        <v>37053</v>
      </c>
      <c r="O112" s="372"/>
      <c r="P112" s="372"/>
      <c r="Q112" s="373" t="n">
        <v>804</v>
      </c>
      <c r="R112" s="373" t="n">
        <v>8069</v>
      </c>
      <c r="S112" s="373" t="n">
        <v>0</v>
      </c>
      <c r="T112" s="373" t="n">
        <v>0</v>
      </c>
      <c r="U112" s="373" t="n">
        <v>19659</v>
      </c>
      <c r="V112" s="373" t="n">
        <v>0</v>
      </c>
      <c r="W112" s="373" t="n">
        <v>0</v>
      </c>
      <c r="X112" s="373" t="n">
        <v>331</v>
      </c>
      <c r="Y112" s="373" t="n">
        <v>159</v>
      </c>
      <c r="Z112" s="373"/>
      <c r="AA112" s="373" t="n">
        <v>4238</v>
      </c>
      <c r="AB112" s="373"/>
      <c r="AC112" s="373" t="n">
        <v>3443</v>
      </c>
      <c r="AD112" s="373" t="n">
        <v>0</v>
      </c>
      <c r="AE112" s="373"/>
      <c r="AF112" s="373"/>
      <c r="AG112" s="373" t="n">
        <v>36703</v>
      </c>
      <c r="AH112" s="370"/>
      <c r="AI112" s="363"/>
      <c r="AJ112" s="373" t="n">
        <v>36703</v>
      </c>
    </row>
    <row r="113" customFormat="false" ht="15" hidden="false" customHeight="false" outlineLevel="0" collapsed="false">
      <c r="M113" s="363"/>
      <c r="N113" s="374"/>
      <c r="O113" s="369"/>
      <c r="P113" s="375"/>
      <c r="Q113" s="373" t="n">
        <v>12381</v>
      </c>
      <c r="R113" s="373" t="n">
        <v>14642</v>
      </c>
      <c r="S113" s="373" t="n">
        <v>17624</v>
      </c>
      <c r="T113" s="373" t="n">
        <v>31529</v>
      </c>
      <c r="U113" s="373" t="n">
        <v>128952</v>
      </c>
      <c r="V113" s="373" t="n">
        <v>5300</v>
      </c>
      <c r="W113" s="373" t="n">
        <v>39836</v>
      </c>
      <c r="X113" s="373" t="n">
        <v>6973</v>
      </c>
      <c r="Y113" s="373" t="n">
        <v>20224</v>
      </c>
      <c r="Z113" s="373"/>
      <c r="AA113" s="373" t="n">
        <v>346</v>
      </c>
      <c r="AB113" s="373"/>
      <c r="AC113" s="373" t="n">
        <v>3871</v>
      </c>
      <c r="AD113" s="373" t="n">
        <v>5000</v>
      </c>
      <c r="AE113" s="373"/>
      <c r="AF113" s="373"/>
      <c r="AG113" s="373" t="n">
        <v>286678</v>
      </c>
      <c r="AH113" s="370"/>
      <c r="AI113" s="363"/>
      <c r="AJ113" s="373" t="n">
        <v>286678</v>
      </c>
    </row>
    <row r="114" customFormat="false" ht="15" hidden="false" customHeight="false" outlineLevel="0" collapsed="false">
      <c r="M114" s="363"/>
      <c r="N114" s="371" t="n">
        <v>37054</v>
      </c>
      <c r="O114" s="372"/>
      <c r="P114" s="372"/>
      <c r="Q114" s="373" t="n">
        <v>200</v>
      </c>
      <c r="R114" s="373" t="n">
        <v>10106</v>
      </c>
      <c r="S114" s="373" t="n">
        <v>0</v>
      </c>
      <c r="T114" s="373" t="n">
        <v>1644</v>
      </c>
      <c r="U114" s="373" t="n">
        <v>79718</v>
      </c>
      <c r="V114" s="373" t="n">
        <v>0</v>
      </c>
      <c r="W114" s="373" t="n">
        <v>0</v>
      </c>
      <c r="X114" s="373"/>
      <c r="Y114" s="373"/>
      <c r="Z114" s="373"/>
      <c r="AA114" s="373" t="n">
        <v>0</v>
      </c>
      <c r="AB114" s="373"/>
      <c r="AC114" s="373" t="n">
        <v>1831</v>
      </c>
      <c r="AD114" s="373" t="n">
        <v>0</v>
      </c>
      <c r="AE114" s="373" t="n">
        <v>0</v>
      </c>
      <c r="AF114" s="373"/>
      <c r="AG114" s="373" t="n">
        <v>93499</v>
      </c>
      <c r="AH114" s="370"/>
      <c r="AI114" s="363"/>
      <c r="AJ114" s="373" t="n">
        <v>93499</v>
      </c>
    </row>
    <row r="115" customFormat="false" ht="15" hidden="false" customHeight="false" outlineLevel="0" collapsed="false">
      <c r="M115" s="363"/>
      <c r="N115" s="374"/>
      <c r="O115" s="369"/>
      <c r="P115" s="375"/>
      <c r="Q115" s="373" t="n">
        <v>2609</v>
      </c>
      <c r="R115" s="373" t="n">
        <v>39486</v>
      </c>
      <c r="S115" s="373" t="n">
        <v>20000</v>
      </c>
      <c r="T115" s="373" t="n">
        <v>17923</v>
      </c>
      <c r="U115" s="373" t="n">
        <v>0</v>
      </c>
      <c r="V115" s="373" t="n">
        <v>496</v>
      </c>
      <c r="W115" s="373" t="n">
        <v>9421</v>
      </c>
      <c r="X115" s="373"/>
      <c r="Y115" s="373"/>
      <c r="Z115" s="373"/>
      <c r="AA115" s="373" t="n">
        <v>2136</v>
      </c>
      <c r="AB115" s="373"/>
      <c r="AC115" s="373" t="n">
        <v>10004</v>
      </c>
      <c r="AD115" s="373" t="n">
        <v>5000</v>
      </c>
      <c r="AE115" s="373" t="n">
        <v>5065</v>
      </c>
      <c r="AF115" s="373"/>
      <c r="AG115" s="373" t="n">
        <v>112140</v>
      </c>
      <c r="AH115" s="370"/>
      <c r="AI115" s="363"/>
      <c r="AJ115" s="373" t="n">
        <v>112140</v>
      </c>
    </row>
    <row r="116" customFormat="false" ht="15" hidden="false" customHeight="false" outlineLevel="0" collapsed="false">
      <c r="M116" s="363"/>
      <c r="N116" s="371" t="n">
        <v>37055</v>
      </c>
      <c r="O116" s="372"/>
      <c r="P116" s="372"/>
      <c r="Q116" s="373" t="n">
        <v>0</v>
      </c>
      <c r="R116" s="373" t="n">
        <v>10648</v>
      </c>
      <c r="S116" s="373" t="n">
        <v>0</v>
      </c>
      <c r="T116" s="373" t="n">
        <v>0</v>
      </c>
      <c r="U116" s="373" t="n">
        <v>94983</v>
      </c>
      <c r="V116" s="373" t="n">
        <v>0</v>
      </c>
      <c r="W116" s="373" t="n">
        <v>0</v>
      </c>
      <c r="X116" s="373"/>
      <c r="Y116" s="373" t="n">
        <v>330</v>
      </c>
      <c r="Z116" s="373" t="n">
        <v>4222</v>
      </c>
      <c r="AA116" s="373"/>
      <c r="AB116" s="373"/>
      <c r="AC116" s="373" t="n">
        <v>7978</v>
      </c>
      <c r="AD116" s="373" t="n">
        <v>0</v>
      </c>
      <c r="AE116" s="373" t="n">
        <v>0</v>
      </c>
      <c r="AF116" s="373"/>
      <c r="AG116" s="373" t="n">
        <v>118161</v>
      </c>
      <c r="AH116" s="370"/>
      <c r="AI116" s="363"/>
      <c r="AJ116" s="373" t="n">
        <v>118161</v>
      </c>
    </row>
    <row r="117" customFormat="false" ht="15" hidden="false" customHeight="false" outlineLevel="0" collapsed="false">
      <c r="M117" s="363"/>
      <c r="N117" s="374"/>
      <c r="O117" s="369"/>
      <c r="P117" s="375"/>
      <c r="Q117" s="373" t="n">
        <v>4265</v>
      </c>
      <c r="R117" s="373" t="n">
        <v>7919</v>
      </c>
      <c r="S117" s="373" t="n">
        <v>20000</v>
      </c>
      <c r="T117" s="373" t="n">
        <v>15482</v>
      </c>
      <c r="U117" s="373" t="n">
        <v>30225</v>
      </c>
      <c r="V117" s="373" t="n">
        <v>253</v>
      </c>
      <c r="W117" s="373" t="n">
        <v>10657</v>
      </c>
      <c r="X117" s="373"/>
      <c r="Y117" s="373" t="n">
        <v>224</v>
      </c>
      <c r="Z117" s="373" t="n">
        <v>0</v>
      </c>
      <c r="AA117" s="373"/>
      <c r="AB117" s="373"/>
      <c r="AC117" s="373" t="n">
        <v>8716</v>
      </c>
      <c r="AD117" s="373" t="n">
        <v>5000</v>
      </c>
      <c r="AE117" s="373" t="n">
        <v>5065</v>
      </c>
      <c r="AF117" s="373"/>
      <c r="AG117" s="373" t="n">
        <v>107806</v>
      </c>
      <c r="AH117" s="370"/>
      <c r="AI117" s="363"/>
      <c r="AJ117" s="373" t="n">
        <v>107806</v>
      </c>
    </row>
    <row r="118" customFormat="false" ht="15" hidden="false" customHeight="false" outlineLevel="0" collapsed="false">
      <c r="M118" s="363"/>
      <c r="N118" s="371" t="n">
        <v>37056</v>
      </c>
      <c r="O118" s="372"/>
      <c r="P118" s="372"/>
      <c r="Q118" s="373" t="n">
        <v>0</v>
      </c>
      <c r="R118" s="373" t="n">
        <v>18620</v>
      </c>
      <c r="S118" s="373" t="n">
        <v>0</v>
      </c>
      <c r="T118" s="373" t="n">
        <v>0</v>
      </c>
      <c r="U118" s="373" t="n">
        <v>154362</v>
      </c>
      <c r="V118" s="373" t="n">
        <v>425</v>
      </c>
      <c r="W118" s="373" t="n">
        <v>19631</v>
      </c>
      <c r="X118" s="373" t="n">
        <v>6224</v>
      </c>
      <c r="Y118" s="373" t="n">
        <v>972</v>
      </c>
      <c r="Z118" s="373" t="n">
        <v>3868</v>
      </c>
      <c r="AA118" s="373"/>
      <c r="AB118" s="373" t="n">
        <v>17412</v>
      </c>
      <c r="AC118" s="373" t="n">
        <v>4153</v>
      </c>
      <c r="AD118" s="373" t="n">
        <v>0</v>
      </c>
      <c r="AE118" s="373" t="n">
        <v>0</v>
      </c>
      <c r="AF118" s="373"/>
      <c r="AG118" s="373" t="n">
        <v>225667</v>
      </c>
      <c r="AH118" s="370"/>
      <c r="AI118" s="363"/>
      <c r="AJ118" s="373" t="n">
        <v>225667</v>
      </c>
    </row>
    <row r="119" customFormat="false" ht="15" hidden="false" customHeight="false" outlineLevel="0" collapsed="false">
      <c r="M119" s="363"/>
      <c r="N119" s="374"/>
      <c r="O119" s="369"/>
      <c r="P119" s="375"/>
      <c r="Q119" s="373" t="n">
        <v>2619</v>
      </c>
      <c r="R119" s="373" t="n">
        <v>41804</v>
      </c>
      <c r="S119" s="373" t="n">
        <v>10000</v>
      </c>
      <c r="T119" s="373" t="n">
        <v>110044</v>
      </c>
      <c r="U119" s="373" t="n">
        <v>1749</v>
      </c>
      <c r="V119" s="373" t="n">
        <v>0</v>
      </c>
      <c r="W119" s="373" t="n">
        <v>0</v>
      </c>
      <c r="X119" s="373" t="n">
        <v>0</v>
      </c>
      <c r="Y119" s="373" t="n">
        <v>0</v>
      </c>
      <c r="Z119" s="373" t="n">
        <v>0</v>
      </c>
      <c r="AA119" s="373"/>
      <c r="AB119" s="373" t="n">
        <v>0</v>
      </c>
      <c r="AC119" s="373" t="n">
        <v>4946</v>
      </c>
      <c r="AD119" s="373" t="n">
        <v>5000</v>
      </c>
      <c r="AE119" s="373" t="n">
        <v>5065</v>
      </c>
      <c r="AF119" s="373"/>
      <c r="AG119" s="373" t="n">
        <v>181227</v>
      </c>
      <c r="AH119" s="370"/>
      <c r="AI119" s="363"/>
      <c r="AJ119" s="373" t="n">
        <v>181227</v>
      </c>
    </row>
    <row r="120" customFormat="false" ht="15" hidden="false" customHeight="false" outlineLevel="0" collapsed="false">
      <c r="M120" s="363"/>
      <c r="N120" s="371" t="n">
        <v>37057</v>
      </c>
      <c r="O120" s="372"/>
      <c r="P120" s="372"/>
      <c r="Q120" s="373" t="n">
        <v>0</v>
      </c>
      <c r="R120" s="373" t="n">
        <v>11907</v>
      </c>
      <c r="S120" s="373" t="n">
        <v>0</v>
      </c>
      <c r="T120" s="373" t="n">
        <v>0</v>
      </c>
      <c r="U120" s="373" t="n">
        <v>57879</v>
      </c>
      <c r="V120" s="373"/>
      <c r="W120" s="373" t="n">
        <v>37438</v>
      </c>
      <c r="X120" s="373" t="n">
        <v>3092</v>
      </c>
      <c r="Y120" s="373" t="n">
        <v>1507</v>
      </c>
      <c r="Z120" s="373" t="n">
        <v>5056</v>
      </c>
      <c r="AA120" s="373"/>
      <c r="AB120" s="373"/>
      <c r="AC120" s="373" t="n">
        <v>19292</v>
      </c>
      <c r="AD120" s="373" t="n">
        <v>0</v>
      </c>
      <c r="AE120" s="373" t="n">
        <v>0</v>
      </c>
      <c r="AF120" s="373" t="n">
        <v>0</v>
      </c>
      <c r="AG120" s="373" t="n">
        <v>136171</v>
      </c>
      <c r="AH120" s="370"/>
      <c r="AI120" s="363"/>
      <c r="AJ120" s="373" t="n">
        <v>136171</v>
      </c>
    </row>
    <row r="121" customFormat="false" ht="15" hidden="false" customHeight="false" outlineLevel="0" collapsed="false">
      <c r="M121" s="363"/>
      <c r="N121" s="374"/>
      <c r="O121" s="369"/>
      <c r="P121" s="375"/>
      <c r="Q121" s="373" t="n">
        <v>1360</v>
      </c>
      <c r="R121" s="373" t="n">
        <v>8788</v>
      </c>
      <c r="S121" s="373" t="n">
        <v>10000</v>
      </c>
      <c r="T121" s="373" t="n">
        <v>98587</v>
      </c>
      <c r="U121" s="373" t="n">
        <v>0</v>
      </c>
      <c r="V121" s="373"/>
      <c r="W121" s="373" t="n">
        <v>0</v>
      </c>
      <c r="X121" s="373" t="n">
        <v>0</v>
      </c>
      <c r="Y121" s="373" t="n">
        <v>0</v>
      </c>
      <c r="Z121" s="373" t="n">
        <v>7381</v>
      </c>
      <c r="AA121" s="373"/>
      <c r="AB121" s="373"/>
      <c r="AC121" s="373" t="n">
        <v>1264</v>
      </c>
      <c r="AD121" s="373" t="n">
        <v>5000</v>
      </c>
      <c r="AE121" s="373" t="n">
        <v>5065</v>
      </c>
      <c r="AF121" s="373" t="n">
        <v>50327</v>
      </c>
      <c r="AG121" s="373" t="n">
        <v>187772</v>
      </c>
      <c r="AH121" s="370"/>
      <c r="AI121" s="363"/>
      <c r="AJ121" s="373" t="n">
        <v>187772</v>
      </c>
    </row>
    <row r="122" customFormat="false" ht="15" hidden="false" customHeight="false" outlineLevel="0" collapsed="false">
      <c r="M122" s="363"/>
      <c r="N122" s="371" t="n">
        <v>37058</v>
      </c>
      <c r="O122" s="372"/>
      <c r="P122" s="372"/>
      <c r="Q122" s="373" t="n">
        <v>0</v>
      </c>
      <c r="R122" s="373" t="n">
        <v>0</v>
      </c>
      <c r="S122" s="373"/>
      <c r="T122" s="373" t="n">
        <v>0</v>
      </c>
      <c r="U122" s="373" t="n">
        <v>0</v>
      </c>
      <c r="V122" s="373"/>
      <c r="W122" s="373"/>
      <c r="X122" s="373"/>
      <c r="Y122" s="373"/>
      <c r="Z122" s="373"/>
      <c r="AA122" s="373"/>
      <c r="AB122" s="373"/>
      <c r="AC122" s="373" t="n">
        <v>0</v>
      </c>
      <c r="AD122" s="373" t="n">
        <v>0</v>
      </c>
      <c r="AE122" s="373" t="n">
        <v>0</v>
      </c>
      <c r="AF122" s="373"/>
      <c r="AG122" s="373" t="n">
        <v>0</v>
      </c>
      <c r="AH122" s="370"/>
      <c r="AI122" s="363"/>
      <c r="AJ122" s="373" t="n">
        <v>0</v>
      </c>
    </row>
    <row r="123" customFormat="false" ht="15" hidden="false" customHeight="false" outlineLevel="0" collapsed="false">
      <c r="M123" s="363"/>
      <c r="N123" s="374"/>
      <c r="O123" s="369"/>
      <c r="P123" s="375"/>
      <c r="Q123" s="373" t="n">
        <v>131</v>
      </c>
      <c r="R123" s="373" t="n">
        <v>13314</v>
      </c>
      <c r="S123" s="373"/>
      <c r="T123" s="373" t="n">
        <v>49712</v>
      </c>
      <c r="U123" s="373" t="n">
        <v>6085</v>
      </c>
      <c r="V123" s="373"/>
      <c r="W123" s="373"/>
      <c r="X123" s="373"/>
      <c r="Y123" s="373"/>
      <c r="Z123" s="373"/>
      <c r="AA123" s="373"/>
      <c r="AB123" s="373"/>
      <c r="AC123" s="373" t="n">
        <v>70</v>
      </c>
      <c r="AD123" s="373" t="n">
        <v>5000</v>
      </c>
      <c r="AE123" s="373" t="n">
        <v>5065</v>
      </c>
      <c r="AF123" s="373"/>
      <c r="AG123" s="373" t="n">
        <v>79377</v>
      </c>
      <c r="AH123" s="370"/>
      <c r="AI123" s="363"/>
      <c r="AJ123" s="373" t="n">
        <v>79377</v>
      </c>
    </row>
    <row r="124" customFormat="false" ht="15" hidden="false" customHeight="false" outlineLevel="0" collapsed="false">
      <c r="M124" s="363"/>
      <c r="N124" s="371" t="n">
        <v>37059</v>
      </c>
      <c r="O124" s="372"/>
      <c r="P124" s="372"/>
      <c r="Q124" s="373" t="n">
        <v>0</v>
      </c>
      <c r="R124" s="373" t="n">
        <v>0</v>
      </c>
      <c r="S124" s="373"/>
      <c r="T124" s="373" t="n">
        <v>0</v>
      </c>
      <c r="U124" s="373" t="n">
        <v>0</v>
      </c>
      <c r="V124" s="373"/>
      <c r="W124" s="373" t="n">
        <v>0</v>
      </c>
      <c r="X124" s="373"/>
      <c r="Y124" s="373"/>
      <c r="Z124" s="373"/>
      <c r="AA124" s="373"/>
      <c r="AB124" s="373"/>
      <c r="AC124" s="373" t="n">
        <v>0</v>
      </c>
      <c r="AD124" s="373" t="n">
        <v>0</v>
      </c>
      <c r="AE124" s="373" t="n">
        <v>0</v>
      </c>
      <c r="AF124" s="373"/>
      <c r="AG124" s="373" t="n">
        <v>0</v>
      </c>
      <c r="AH124" s="370"/>
      <c r="AI124" s="363"/>
      <c r="AJ124" s="373" t="n">
        <v>0</v>
      </c>
    </row>
    <row r="125" customFormat="false" ht="15" hidden="false" customHeight="false" outlineLevel="0" collapsed="false">
      <c r="M125" s="363"/>
      <c r="N125" s="374"/>
      <c r="O125" s="369"/>
      <c r="P125" s="375"/>
      <c r="Q125" s="373" t="n">
        <v>1905</v>
      </c>
      <c r="R125" s="373" t="n">
        <v>12845</v>
      </c>
      <c r="S125" s="373"/>
      <c r="T125" s="373" t="n">
        <v>49712</v>
      </c>
      <c r="U125" s="373" t="n">
        <v>7848</v>
      </c>
      <c r="V125" s="373"/>
      <c r="W125" s="373" t="n">
        <v>117</v>
      </c>
      <c r="X125" s="373"/>
      <c r="Y125" s="373"/>
      <c r="Z125" s="373"/>
      <c r="AA125" s="373"/>
      <c r="AB125" s="373"/>
      <c r="AC125" s="373" t="n">
        <v>1161</v>
      </c>
      <c r="AD125" s="373" t="n">
        <v>5000</v>
      </c>
      <c r="AE125" s="373" t="n">
        <v>5065</v>
      </c>
      <c r="AF125" s="373"/>
      <c r="AG125" s="373" t="n">
        <v>83653</v>
      </c>
      <c r="AH125" s="370"/>
      <c r="AI125" s="363"/>
      <c r="AJ125" s="373" t="n">
        <v>83653</v>
      </c>
    </row>
    <row r="126" customFormat="false" ht="15" hidden="false" customHeight="false" outlineLevel="0" collapsed="false">
      <c r="M126" s="363"/>
      <c r="N126" s="371" t="n">
        <v>37060</v>
      </c>
      <c r="O126" s="372"/>
      <c r="P126" s="372"/>
      <c r="Q126" s="373" t="n">
        <v>0</v>
      </c>
      <c r="R126" s="373" t="n">
        <v>3849</v>
      </c>
      <c r="S126" s="373" t="n">
        <v>0</v>
      </c>
      <c r="T126" s="373" t="n">
        <v>0</v>
      </c>
      <c r="U126" s="373" t="n">
        <v>4140</v>
      </c>
      <c r="V126" s="373"/>
      <c r="W126" s="373" t="n">
        <v>0</v>
      </c>
      <c r="X126" s="373"/>
      <c r="Y126" s="373" t="n">
        <v>997</v>
      </c>
      <c r="Z126" s="373" t="n">
        <v>0</v>
      </c>
      <c r="AA126" s="373"/>
      <c r="AB126" s="373" t="n">
        <v>0</v>
      </c>
      <c r="AC126" s="373" t="n">
        <v>8104</v>
      </c>
      <c r="AD126" s="373" t="n">
        <v>0</v>
      </c>
      <c r="AE126" s="373" t="n">
        <v>0</v>
      </c>
      <c r="AF126" s="373"/>
      <c r="AG126" s="373" t="n">
        <v>17090</v>
      </c>
      <c r="AH126" s="370"/>
      <c r="AI126" s="363"/>
      <c r="AJ126" s="373" t="n">
        <v>17090</v>
      </c>
    </row>
    <row r="127" customFormat="false" ht="15" hidden="false" customHeight="false" outlineLevel="0" collapsed="false">
      <c r="M127" s="363"/>
      <c r="N127" s="374"/>
      <c r="O127" s="369"/>
      <c r="P127" s="375"/>
      <c r="Q127" s="373" t="n">
        <v>9718</v>
      </c>
      <c r="R127" s="373" t="n">
        <v>36515</v>
      </c>
      <c r="S127" s="373" t="n">
        <v>7763</v>
      </c>
      <c r="T127" s="373" t="n">
        <v>90013</v>
      </c>
      <c r="U127" s="373" t="n">
        <v>123783</v>
      </c>
      <c r="V127" s="373"/>
      <c r="W127" s="373" t="n">
        <v>9634</v>
      </c>
      <c r="X127" s="373"/>
      <c r="Y127" s="373" t="n">
        <v>0</v>
      </c>
      <c r="Z127" s="373" t="n">
        <v>4923</v>
      </c>
      <c r="AA127" s="373"/>
      <c r="AB127" s="373" t="n">
        <v>30000</v>
      </c>
      <c r="AC127" s="373" t="n">
        <v>6356</v>
      </c>
      <c r="AD127" s="373" t="n">
        <v>5000</v>
      </c>
      <c r="AE127" s="373" t="n">
        <v>5065</v>
      </c>
      <c r="AF127" s="373"/>
      <c r="AG127" s="373" t="n">
        <v>328770</v>
      </c>
      <c r="AH127" s="370"/>
      <c r="AI127" s="363"/>
      <c r="AJ127" s="373" t="n">
        <v>328770</v>
      </c>
    </row>
    <row r="128" customFormat="false" ht="15" hidden="false" customHeight="false" outlineLevel="0" collapsed="false">
      <c r="M128" s="363"/>
      <c r="N128" s="371" t="n">
        <v>37061</v>
      </c>
      <c r="O128" s="372"/>
      <c r="P128" s="372"/>
      <c r="Q128" s="373" t="n">
        <v>0</v>
      </c>
      <c r="R128" s="373" t="n">
        <v>6566</v>
      </c>
      <c r="S128" s="373" t="n">
        <v>0</v>
      </c>
      <c r="T128" s="373" t="n">
        <v>8748</v>
      </c>
      <c r="U128" s="373" t="n">
        <v>68781</v>
      </c>
      <c r="V128" s="373"/>
      <c r="W128" s="373" t="n">
        <v>429</v>
      </c>
      <c r="X128" s="373" t="n">
        <v>10729</v>
      </c>
      <c r="Y128" s="373" t="n">
        <v>6450</v>
      </c>
      <c r="Z128" s="373"/>
      <c r="AA128" s="373"/>
      <c r="AB128" s="373"/>
      <c r="AC128" s="373" t="n">
        <v>30244</v>
      </c>
      <c r="AD128" s="373" t="n">
        <v>0</v>
      </c>
      <c r="AE128" s="373"/>
      <c r="AF128" s="373"/>
      <c r="AG128" s="373" t="n">
        <v>131947</v>
      </c>
      <c r="AH128" s="370"/>
      <c r="AI128" s="363"/>
      <c r="AJ128" s="373" t="n">
        <v>131947</v>
      </c>
    </row>
    <row r="129" customFormat="false" ht="15" hidden="false" customHeight="false" outlineLevel="0" collapsed="false">
      <c r="M129" s="363"/>
      <c r="N129" s="374"/>
      <c r="O129" s="369"/>
      <c r="P129" s="375"/>
      <c r="Q129" s="373" t="n">
        <v>2562</v>
      </c>
      <c r="R129" s="373" t="n">
        <v>29023</v>
      </c>
      <c r="S129" s="373" t="n">
        <v>10000</v>
      </c>
      <c r="T129" s="373" t="n">
        <v>32976</v>
      </c>
      <c r="U129" s="373" t="n">
        <v>20633</v>
      </c>
      <c r="V129" s="373"/>
      <c r="W129" s="373" t="n">
        <v>10056</v>
      </c>
      <c r="X129" s="373" t="n">
        <v>0</v>
      </c>
      <c r="Y129" s="373" t="n">
        <v>131</v>
      </c>
      <c r="Z129" s="373"/>
      <c r="AA129" s="373"/>
      <c r="AB129" s="373"/>
      <c r="AC129" s="373" t="n">
        <v>4584</v>
      </c>
      <c r="AD129" s="373" t="n">
        <v>5000</v>
      </c>
      <c r="AE129" s="373"/>
      <c r="AF129" s="373"/>
      <c r="AG129" s="373" t="n">
        <v>114965</v>
      </c>
      <c r="AH129" s="370"/>
      <c r="AI129" s="363"/>
      <c r="AJ129" s="373" t="n">
        <v>114965</v>
      </c>
    </row>
    <row r="130" customFormat="false" ht="15" hidden="false" customHeight="false" outlineLevel="0" collapsed="false">
      <c r="M130" s="363"/>
      <c r="N130" s="371" t="n">
        <v>37062</v>
      </c>
      <c r="O130" s="372"/>
      <c r="P130" s="372"/>
      <c r="Q130" s="373" t="n">
        <v>0</v>
      </c>
      <c r="R130" s="373" t="n">
        <v>61962</v>
      </c>
      <c r="S130" s="373"/>
      <c r="T130" s="373" t="n">
        <v>14443</v>
      </c>
      <c r="U130" s="373" t="n">
        <v>56421</v>
      </c>
      <c r="V130" s="373" t="n">
        <v>0</v>
      </c>
      <c r="W130" s="373" t="n">
        <v>56</v>
      </c>
      <c r="X130" s="373"/>
      <c r="Y130" s="373"/>
      <c r="Z130" s="373" t="n">
        <v>1637</v>
      </c>
      <c r="AA130" s="373"/>
      <c r="AB130" s="373"/>
      <c r="AC130" s="373" t="n">
        <v>11</v>
      </c>
      <c r="AD130" s="373" t="n">
        <v>0</v>
      </c>
      <c r="AE130" s="373"/>
      <c r="AF130" s="373"/>
      <c r="AG130" s="373" t="n">
        <v>134530</v>
      </c>
      <c r="AH130" s="370"/>
      <c r="AI130" s="363"/>
      <c r="AJ130" s="373" t="n">
        <v>134530</v>
      </c>
    </row>
    <row r="131" customFormat="false" ht="15" hidden="false" customHeight="false" outlineLevel="0" collapsed="false">
      <c r="M131" s="363"/>
      <c r="N131" s="374"/>
      <c r="O131" s="369"/>
      <c r="P131" s="375"/>
      <c r="Q131" s="373" t="n">
        <v>3206</v>
      </c>
      <c r="R131" s="373" t="n">
        <v>1328</v>
      </c>
      <c r="S131" s="373"/>
      <c r="T131" s="373" t="n">
        <v>50628</v>
      </c>
      <c r="U131" s="373" t="n">
        <v>10136</v>
      </c>
      <c r="V131" s="373" t="n">
        <v>128</v>
      </c>
      <c r="W131" s="373" t="n">
        <v>8465</v>
      </c>
      <c r="X131" s="373"/>
      <c r="Y131" s="373"/>
      <c r="Z131" s="373" t="n">
        <v>0</v>
      </c>
      <c r="AA131" s="373"/>
      <c r="AB131" s="373"/>
      <c r="AC131" s="373" t="n">
        <v>10535</v>
      </c>
      <c r="AD131" s="373" t="n">
        <v>5000</v>
      </c>
      <c r="AE131" s="373"/>
      <c r="AF131" s="373"/>
      <c r="AG131" s="373" t="n">
        <v>89426</v>
      </c>
      <c r="AH131" s="370"/>
      <c r="AI131" s="363"/>
      <c r="AJ131" s="373" t="n">
        <v>89426</v>
      </c>
    </row>
    <row r="132" customFormat="false" ht="15" hidden="false" customHeight="false" outlineLevel="0" collapsed="false">
      <c r="M132" s="363"/>
      <c r="N132" s="371" t="n">
        <v>37063</v>
      </c>
      <c r="O132" s="372"/>
      <c r="P132" s="372"/>
      <c r="Q132" s="373" t="n">
        <v>0</v>
      </c>
      <c r="R132" s="373" t="n">
        <v>9353</v>
      </c>
      <c r="S132" s="373"/>
      <c r="T132" s="373" t="n">
        <v>6375</v>
      </c>
      <c r="U132" s="373" t="n">
        <v>16689</v>
      </c>
      <c r="V132" s="373"/>
      <c r="W132" s="373" t="n">
        <v>0</v>
      </c>
      <c r="X132" s="373"/>
      <c r="Y132" s="373" t="n">
        <v>0</v>
      </c>
      <c r="Z132" s="373" t="n">
        <v>1547</v>
      </c>
      <c r="AA132" s="373"/>
      <c r="AB132" s="373" t="n">
        <v>3027</v>
      </c>
      <c r="AC132" s="373" t="n">
        <v>947</v>
      </c>
      <c r="AD132" s="373" t="n">
        <v>0</v>
      </c>
      <c r="AE132" s="373"/>
      <c r="AF132" s="373"/>
      <c r="AG132" s="373" t="n">
        <v>37938</v>
      </c>
      <c r="AH132" s="370"/>
      <c r="AI132" s="363"/>
      <c r="AJ132" s="373" t="n">
        <v>37938</v>
      </c>
    </row>
    <row r="133" customFormat="false" ht="15" hidden="false" customHeight="false" outlineLevel="0" collapsed="false">
      <c r="M133" s="363"/>
      <c r="N133" s="374"/>
      <c r="O133" s="369"/>
      <c r="P133" s="375"/>
      <c r="Q133" s="373" t="n">
        <v>4569</v>
      </c>
      <c r="R133" s="373" t="n">
        <v>4647</v>
      </c>
      <c r="S133" s="373"/>
      <c r="T133" s="373" t="n">
        <v>0</v>
      </c>
      <c r="U133" s="373" t="n">
        <v>38</v>
      </c>
      <c r="V133" s="373"/>
      <c r="W133" s="373" t="n">
        <v>22183</v>
      </c>
      <c r="X133" s="373"/>
      <c r="Y133" s="373" t="n">
        <v>1504</v>
      </c>
      <c r="Z133" s="373" t="n">
        <v>0</v>
      </c>
      <c r="AA133" s="373"/>
      <c r="AB133" s="373" t="n">
        <v>0</v>
      </c>
      <c r="AC133" s="373" t="n">
        <v>12838</v>
      </c>
      <c r="AD133" s="373" t="n">
        <v>5000</v>
      </c>
      <c r="AE133" s="373"/>
      <c r="AF133" s="373"/>
      <c r="AG133" s="373" t="n">
        <v>50779</v>
      </c>
      <c r="AH133" s="370"/>
      <c r="AI133" s="363"/>
      <c r="AJ133" s="373" t="n">
        <v>50779</v>
      </c>
    </row>
    <row r="134" customFormat="false" ht="15" hidden="false" customHeight="false" outlineLevel="0" collapsed="false">
      <c r="M134" s="363"/>
      <c r="N134" s="371" t="n">
        <v>37064</v>
      </c>
      <c r="O134" s="372"/>
      <c r="P134" s="372"/>
      <c r="Q134" s="373" t="n">
        <v>0</v>
      </c>
      <c r="R134" s="373" t="n">
        <v>25968</v>
      </c>
      <c r="S134" s="373" t="n">
        <v>0</v>
      </c>
      <c r="T134" s="373" t="n">
        <v>23828</v>
      </c>
      <c r="U134" s="373" t="n">
        <v>49212</v>
      </c>
      <c r="V134" s="373"/>
      <c r="W134" s="373" t="n">
        <v>0</v>
      </c>
      <c r="X134" s="373"/>
      <c r="Y134" s="373" t="n">
        <v>1228</v>
      </c>
      <c r="Z134" s="373" t="n">
        <v>5942</v>
      </c>
      <c r="AA134" s="373"/>
      <c r="AB134" s="373"/>
      <c r="AC134" s="373" t="n">
        <v>4392</v>
      </c>
      <c r="AD134" s="373" t="n">
        <v>0</v>
      </c>
      <c r="AE134" s="373"/>
      <c r="AF134" s="373"/>
      <c r="AG134" s="373" t="n">
        <v>110570</v>
      </c>
      <c r="AH134" s="370"/>
      <c r="AI134" s="363"/>
      <c r="AJ134" s="373" t="n">
        <v>110570</v>
      </c>
    </row>
    <row r="135" customFormat="false" ht="15" hidden="false" customHeight="false" outlineLevel="0" collapsed="false">
      <c r="M135" s="363"/>
      <c r="N135" s="374"/>
      <c r="O135" s="369"/>
      <c r="P135" s="375"/>
      <c r="Q135" s="373" t="n">
        <v>1675</v>
      </c>
      <c r="R135" s="373" t="n">
        <v>51708</v>
      </c>
      <c r="S135" s="373" t="n">
        <v>74715</v>
      </c>
      <c r="T135" s="373" t="n">
        <v>0</v>
      </c>
      <c r="U135" s="373" t="n">
        <v>3568</v>
      </c>
      <c r="V135" s="373"/>
      <c r="W135" s="373" t="n">
        <v>7689</v>
      </c>
      <c r="X135" s="373"/>
      <c r="Y135" s="373" t="n">
        <v>0</v>
      </c>
      <c r="Z135" s="373" t="n">
        <v>9843</v>
      </c>
      <c r="AA135" s="373"/>
      <c r="AB135" s="373"/>
      <c r="AC135" s="373" t="n">
        <v>1237</v>
      </c>
      <c r="AD135" s="373" t="n">
        <v>5000</v>
      </c>
      <c r="AE135" s="373"/>
      <c r="AF135" s="373"/>
      <c r="AG135" s="373" t="n">
        <v>155435</v>
      </c>
      <c r="AH135" s="370"/>
      <c r="AI135" s="363"/>
      <c r="AJ135" s="373" t="n">
        <v>155435</v>
      </c>
    </row>
    <row r="136" customFormat="false" ht="15" hidden="false" customHeight="false" outlineLevel="0" collapsed="false">
      <c r="M136" s="363"/>
      <c r="N136" s="371" t="n">
        <v>37065</v>
      </c>
      <c r="O136" s="372"/>
      <c r="P136" s="372"/>
      <c r="Q136" s="373" t="n">
        <v>0</v>
      </c>
      <c r="R136" s="373" t="n">
        <v>582</v>
      </c>
      <c r="S136" s="373" t="n">
        <v>0</v>
      </c>
      <c r="T136" s="373" t="n">
        <v>36260</v>
      </c>
      <c r="U136" s="373" t="n">
        <v>11034</v>
      </c>
      <c r="V136" s="373"/>
      <c r="W136" s="373" t="n">
        <v>0</v>
      </c>
      <c r="X136" s="373"/>
      <c r="Y136" s="373" t="n">
        <v>735</v>
      </c>
      <c r="Z136" s="373" t="n">
        <v>0</v>
      </c>
      <c r="AA136" s="373"/>
      <c r="AB136" s="373" t="n">
        <v>1777</v>
      </c>
      <c r="AC136" s="373" t="n">
        <v>0</v>
      </c>
      <c r="AD136" s="373" t="n">
        <v>0</v>
      </c>
      <c r="AE136" s="373"/>
      <c r="AF136" s="373"/>
      <c r="AG136" s="373" t="n">
        <v>50388</v>
      </c>
      <c r="AH136" s="370"/>
      <c r="AI136" s="363"/>
      <c r="AJ136" s="373" t="n">
        <v>50388</v>
      </c>
    </row>
    <row r="137" customFormat="false" ht="15" hidden="false" customHeight="false" outlineLevel="0" collapsed="false">
      <c r="M137" s="363"/>
      <c r="N137" s="374"/>
      <c r="O137" s="369"/>
      <c r="P137" s="375"/>
      <c r="Q137" s="373" t="n">
        <v>131</v>
      </c>
      <c r="R137" s="373" t="n">
        <v>30040</v>
      </c>
      <c r="S137" s="373" t="n">
        <v>56014</v>
      </c>
      <c r="T137" s="373" t="n">
        <v>0</v>
      </c>
      <c r="U137" s="373" t="n">
        <v>0</v>
      </c>
      <c r="V137" s="373"/>
      <c r="W137" s="373" t="n">
        <v>13604</v>
      </c>
      <c r="X137" s="373"/>
      <c r="Y137" s="373" t="n">
        <v>0</v>
      </c>
      <c r="Z137" s="373" t="n">
        <v>432</v>
      </c>
      <c r="AA137" s="373"/>
      <c r="AB137" s="373" t="n">
        <v>0</v>
      </c>
      <c r="AC137" s="373" t="n">
        <v>3380</v>
      </c>
      <c r="AD137" s="373" t="n">
        <v>5000</v>
      </c>
      <c r="AE137" s="373"/>
      <c r="AF137" s="373"/>
      <c r="AG137" s="373" t="n">
        <v>108601</v>
      </c>
      <c r="AH137" s="370"/>
      <c r="AI137" s="363"/>
      <c r="AJ137" s="373" t="n">
        <v>108601</v>
      </c>
    </row>
    <row r="138" customFormat="false" ht="15" hidden="false" customHeight="false" outlineLevel="0" collapsed="false">
      <c r="M138" s="363"/>
      <c r="N138" s="371" t="n">
        <v>37066</v>
      </c>
      <c r="O138" s="372"/>
      <c r="P138" s="372"/>
      <c r="Q138" s="373" t="n">
        <v>0</v>
      </c>
      <c r="R138" s="373" t="n">
        <v>1036</v>
      </c>
      <c r="S138" s="373" t="n">
        <v>0</v>
      </c>
      <c r="T138" s="373" t="n">
        <v>36587</v>
      </c>
      <c r="U138" s="373" t="n">
        <v>3037</v>
      </c>
      <c r="V138" s="373"/>
      <c r="W138" s="373" t="n">
        <v>852</v>
      </c>
      <c r="X138" s="373"/>
      <c r="Y138" s="373" t="n">
        <v>819</v>
      </c>
      <c r="Z138" s="373" t="n">
        <v>0</v>
      </c>
      <c r="AA138" s="373"/>
      <c r="AB138" s="373"/>
      <c r="AC138" s="373" t="n">
        <v>25</v>
      </c>
      <c r="AD138" s="373" t="n">
        <v>0</v>
      </c>
      <c r="AE138" s="373"/>
      <c r="AF138" s="373"/>
      <c r="AG138" s="373" t="n">
        <v>42356</v>
      </c>
      <c r="AH138" s="370"/>
      <c r="AI138" s="363"/>
      <c r="AJ138" s="373" t="n">
        <v>42356</v>
      </c>
    </row>
    <row r="139" customFormat="false" ht="15" hidden="false" customHeight="false" outlineLevel="0" collapsed="false">
      <c r="M139" s="363"/>
      <c r="N139" s="374"/>
      <c r="O139" s="369"/>
      <c r="P139" s="375"/>
      <c r="Q139" s="373" t="n">
        <v>217</v>
      </c>
      <c r="R139" s="373" t="n">
        <v>20302</v>
      </c>
      <c r="S139" s="373" t="n">
        <v>56014</v>
      </c>
      <c r="T139" s="373" t="n">
        <v>0</v>
      </c>
      <c r="U139" s="373" t="n">
        <v>0</v>
      </c>
      <c r="V139" s="373"/>
      <c r="W139" s="373" t="n">
        <v>0</v>
      </c>
      <c r="X139" s="373"/>
      <c r="Y139" s="373" t="n">
        <v>0</v>
      </c>
      <c r="Z139" s="373" t="n">
        <v>1023</v>
      </c>
      <c r="AA139" s="373"/>
      <c r="AB139" s="373"/>
      <c r="AC139" s="373" t="n">
        <v>1724</v>
      </c>
      <c r="AD139" s="373" t="n">
        <v>5000</v>
      </c>
      <c r="AE139" s="373"/>
      <c r="AF139" s="373"/>
      <c r="AG139" s="373" t="n">
        <v>84280</v>
      </c>
      <c r="AH139" s="370"/>
      <c r="AI139" s="363"/>
      <c r="AJ139" s="373" t="n">
        <v>84280</v>
      </c>
    </row>
    <row r="140" customFormat="false" ht="15" hidden="false" customHeight="false" outlineLevel="0" collapsed="false">
      <c r="M140" s="363"/>
      <c r="N140" s="371" t="n">
        <v>37067</v>
      </c>
      <c r="O140" s="372"/>
      <c r="P140" s="372"/>
      <c r="Q140" s="373" t="n">
        <v>0</v>
      </c>
      <c r="R140" s="373" t="n">
        <v>8799</v>
      </c>
      <c r="S140" s="373" t="n">
        <v>0</v>
      </c>
      <c r="T140" s="373" t="n">
        <v>36750</v>
      </c>
      <c r="U140" s="373" t="n">
        <v>40243</v>
      </c>
      <c r="V140" s="373"/>
      <c r="W140" s="373" t="n">
        <v>1814</v>
      </c>
      <c r="X140" s="373"/>
      <c r="Y140" s="373" t="n">
        <v>1265</v>
      </c>
      <c r="Z140" s="373" t="n">
        <v>0</v>
      </c>
      <c r="AA140" s="373"/>
      <c r="AB140" s="373" t="n">
        <v>7677</v>
      </c>
      <c r="AC140" s="373" t="n">
        <v>0</v>
      </c>
      <c r="AD140" s="373" t="n">
        <v>0</v>
      </c>
      <c r="AE140" s="373"/>
      <c r="AF140" s="373"/>
      <c r="AG140" s="373" t="n">
        <v>96548</v>
      </c>
      <c r="AH140" s="370"/>
      <c r="AI140" s="363"/>
      <c r="AJ140" s="373" t="n">
        <v>96548</v>
      </c>
    </row>
    <row r="141" customFormat="false" ht="15" hidden="false" customHeight="false" outlineLevel="0" collapsed="false">
      <c r="M141" s="363"/>
      <c r="N141" s="374"/>
      <c r="O141" s="369"/>
      <c r="P141" s="375"/>
      <c r="Q141" s="373" t="n">
        <v>681</v>
      </c>
      <c r="R141" s="373" t="n">
        <v>62156</v>
      </c>
      <c r="S141" s="373" t="n">
        <v>64407</v>
      </c>
      <c r="T141" s="373" t="n">
        <v>0</v>
      </c>
      <c r="U141" s="373" t="n">
        <v>83461</v>
      </c>
      <c r="V141" s="373"/>
      <c r="W141" s="373" t="n">
        <v>77473</v>
      </c>
      <c r="X141" s="373"/>
      <c r="Y141" s="373" t="n">
        <v>0</v>
      </c>
      <c r="Z141" s="373" t="n">
        <v>384</v>
      </c>
      <c r="AA141" s="373"/>
      <c r="AB141" s="373" t="n">
        <v>0</v>
      </c>
      <c r="AC141" s="373" t="n">
        <v>6342</v>
      </c>
      <c r="AD141" s="373" t="n">
        <v>5000</v>
      </c>
      <c r="AE141" s="373"/>
      <c r="AF141" s="373"/>
      <c r="AG141" s="373" t="n">
        <v>299904</v>
      </c>
      <c r="AH141" s="370"/>
      <c r="AI141" s="363"/>
      <c r="AJ141" s="373" t="n">
        <v>299904</v>
      </c>
    </row>
    <row r="142" customFormat="false" ht="15" hidden="false" customHeight="false" outlineLevel="0" collapsed="false">
      <c r="M142" s="363"/>
      <c r="N142" s="371" t="n">
        <v>37068</v>
      </c>
      <c r="O142" s="372"/>
      <c r="P142" s="372"/>
      <c r="Q142" s="373" t="n">
        <v>0</v>
      </c>
      <c r="R142" s="373" t="n">
        <v>40003</v>
      </c>
      <c r="S142" s="373" t="n">
        <v>0</v>
      </c>
      <c r="T142" s="373" t="n">
        <v>13349</v>
      </c>
      <c r="U142" s="373" t="n">
        <v>77168</v>
      </c>
      <c r="V142" s="373"/>
      <c r="W142" s="373" t="n">
        <v>2325</v>
      </c>
      <c r="X142" s="373" t="n">
        <v>15</v>
      </c>
      <c r="Y142" s="373" t="n">
        <v>1533</v>
      </c>
      <c r="Z142" s="373" t="n">
        <v>4328</v>
      </c>
      <c r="AA142" s="373"/>
      <c r="AB142" s="373" t="n">
        <v>17308</v>
      </c>
      <c r="AC142" s="373" t="n">
        <v>10799</v>
      </c>
      <c r="AD142" s="373" t="n">
        <v>0</v>
      </c>
      <c r="AE142" s="373"/>
      <c r="AF142" s="373"/>
      <c r="AG142" s="373" t="n">
        <v>166828</v>
      </c>
      <c r="AH142" s="370"/>
      <c r="AI142" s="363"/>
      <c r="AJ142" s="373" t="n">
        <v>166828</v>
      </c>
    </row>
    <row r="143" customFormat="false" ht="15" hidden="false" customHeight="false" outlineLevel="0" collapsed="false">
      <c r="M143" s="363"/>
      <c r="N143" s="369"/>
      <c r="O143" s="369"/>
      <c r="P143" s="375"/>
      <c r="Q143" s="373" t="n">
        <v>869</v>
      </c>
      <c r="R143" s="373" t="n">
        <v>32805</v>
      </c>
      <c r="S143" s="373" t="n">
        <v>52466</v>
      </c>
      <c r="T143" s="373" t="n">
        <v>0</v>
      </c>
      <c r="U143" s="373" t="n">
        <v>21629</v>
      </c>
      <c r="V143" s="373"/>
      <c r="W143" s="373" t="n">
        <v>37683</v>
      </c>
      <c r="X143" s="373" t="n">
        <v>0</v>
      </c>
      <c r="Y143" s="373" t="n">
        <v>2500</v>
      </c>
      <c r="Z143" s="373" t="n">
        <v>1442</v>
      </c>
      <c r="AA143" s="373"/>
      <c r="AB143" s="373" t="n">
        <v>0</v>
      </c>
      <c r="AC143" s="373" t="n">
        <v>4185</v>
      </c>
      <c r="AD143" s="373" t="n">
        <v>5000</v>
      </c>
      <c r="AE143" s="373"/>
      <c r="AF143" s="373"/>
      <c r="AG143" s="373" t="n">
        <v>158579</v>
      </c>
      <c r="AH143" s="370"/>
      <c r="AI143" s="363"/>
      <c r="AJ143" s="373" t="n">
        <v>158579</v>
      </c>
    </row>
    <row r="144" customFormat="false" ht="15" hidden="false" customHeight="false" outlineLevel="0" collapsed="false">
      <c r="M144" s="363"/>
      <c r="N144" s="369"/>
      <c r="O144" s="376" t="s">
        <v>175</v>
      </c>
      <c r="P144" s="369"/>
      <c r="Q144" s="373" t="n">
        <v>16708</v>
      </c>
      <c r="R144" s="373" t="n">
        <v>377414</v>
      </c>
      <c r="S144" s="373" t="n">
        <v>31371</v>
      </c>
      <c r="T144" s="373" t="n">
        <v>196617</v>
      </c>
      <c r="U144" s="373" t="n">
        <v>1180189</v>
      </c>
      <c r="V144" s="373" t="n">
        <v>7425</v>
      </c>
      <c r="W144" s="373" t="n">
        <v>133920</v>
      </c>
      <c r="X144" s="373" t="n">
        <v>72391</v>
      </c>
      <c r="Y144" s="373" t="n">
        <v>36150</v>
      </c>
      <c r="Z144" s="373" t="n">
        <v>91900</v>
      </c>
      <c r="AA144" s="373" t="n">
        <v>4238</v>
      </c>
      <c r="AB144" s="373" t="n">
        <v>252333</v>
      </c>
      <c r="AC144" s="373" t="n">
        <v>207284</v>
      </c>
      <c r="AD144" s="373" t="n">
        <v>32859</v>
      </c>
      <c r="AE144" s="373" t="n">
        <v>162990</v>
      </c>
      <c r="AF144" s="373" t="n">
        <v>0</v>
      </c>
      <c r="AG144" s="377" t="n">
        <v>2803789</v>
      </c>
      <c r="AH144" s="370"/>
      <c r="AI144" s="363"/>
    </row>
    <row r="145" customFormat="false" ht="15" hidden="false" customHeight="false" outlineLevel="0" collapsed="false">
      <c r="M145" s="363"/>
      <c r="N145" s="369"/>
      <c r="O145" s="376" t="s">
        <v>175</v>
      </c>
      <c r="P145" s="369"/>
      <c r="Q145" s="373" t="n">
        <v>382506</v>
      </c>
      <c r="R145" s="373" t="n">
        <v>530965</v>
      </c>
      <c r="S145" s="373" t="n">
        <v>480957</v>
      </c>
      <c r="T145" s="373" t="n">
        <v>657521</v>
      </c>
      <c r="U145" s="373" t="n">
        <v>1099191</v>
      </c>
      <c r="V145" s="373" t="n">
        <v>7624</v>
      </c>
      <c r="W145" s="373" t="n">
        <v>372434</v>
      </c>
      <c r="X145" s="373" t="n">
        <v>6973</v>
      </c>
      <c r="Y145" s="373" t="n">
        <v>30974</v>
      </c>
      <c r="Z145" s="373" t="n">
        <v>63437</v>
      </c>
      <c r="AA145" s="373" t="n">
        <v>3369</v>
      </c>
      <c r="AB145" s="373" t="n">
        <v>182987</v>
      </c>
      <c r="AC145" s="373" t="n">
        <v>259107</v>
      </c>
      <c r="AD145" s="373" t="n">
        <v>130000</v>
      </c>
      <c r="AE145" s="373" t="n">
        <v>40548</v>
      </c>
      <c r="AF145" s="373" t="n">
        <v>50327</v>
      </c>
      <c r="AG145" s="377" t="n">
        <v>4298920</v>
      </c>
      <c r="AH145" s="370"/>
      <c r="AI145" s="363"/>
    </row>
    <row r="146" customFormat="false" ht="15" hidden="false" customHeight="false" outlineLevel="0" collapsed="false">
      <c r="M146" s="363"/>
      <c r="N146" s="378"/>
      <c r="O146" s="378"/>
      <c r="P146" s="378"/>
      <c r="Q146" s="378"/>
      <c r="R146" s="378"/>
      <c r="S146" s="378"/>
      <c r="T146" s="378"/>
      <c r="U146" s="378"/>
      <c r="V146" s="378"/>
      <c r="W146" s="378"/>
      <c r="X146" s="378"/>
      <c r="Y146" s="378"/>
      <c r="Z146" s="378"/>
      <c r="AA146" s="378"/>
      <c r="AB146" s="378"/>
      <c r="AC146" s="378"/>
      <c r="AD146" s="378"/>
      <c r="AE146" s="378"/>
      <c r="AF146" s="362"/>
      <c r="AG146" s="362"/>
      <c r="AH146" s="362"/>
      <c r="AI146" s="362"/>
    </row>
  </sheetData>
  <mergeCells count="10">
    <mergeCell ref="E16:F16"/>
    <mergeCell ref="E22:H22"/>
    <mergeCell ref="J29:K29"/>
    <mergeCell ref="M88:M146"/>
    <mergeCell ref="N88:AE88"/>
    <mergeCell ref="N89:AE89"/>
    <mergeCell ref="N90:AE90"/>
    <mergeCell ref="AH91:AH145"/>
    <mergeCell ref="AI91:AI145"/>
    <mergeCell ref="N146:AE146"/>
  </mergeCells>
  <printOptions headings="false" gridLines="false" gridLinesSet="true" horizontalCentered="false" verticalCentered="false"/>
  <pageMargins left="0.25" right="0" top="0.75" bottom="0.75" header="0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>&amp;RSEPTEMBER 2001 STORAGE
&amp;D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AH1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2" min="4" style="0" width="10.85"/>
    <col collapsed="false" customWidth="true" hidden="false" outlineLevel="0" max="34" min="33" style="0" width="11.28"/>
  </cols>
  <sheetData>
    <row r="1" customFormat="false" ht="12.75" hidden="false" customHeight="false" outlineLevel="0" collapsed="false">
      <c r="A1" s="0" t="s">
        <v>199</v>
      </c>
    </row>
    <row r="2" customFormat="false" ht="12.75" hidden="false" customHeight="false" outlineLevel="0" collapsed="false">
      <c r="D2" s="379" t="n">
        <v>37135</v>
      </c>
      <c r="E2" s="379" t="n">
        <v>37136</v>
      </c>
      <c r="F2" s="379" t="n">
        <v>37137</v>
      </c>
      <c r="G2" s="379" t="n">
        <v>37138</v>
      </c>
      <c r="H2" s="379" t="n">
        <v>37139</v>
      </c>
      <c r="I2" s="379" t="n">
        <v>37140</v>
      </c>
      <c r="J2" s="379" t="n">
        <v>37141</v>
      </c>
      <c r="K2" s="379" t="n">
        <v>37142</v>
      </c>
      <c r="L2" s="379" t="n">
        <v>37143</v>
      </c>
      <c r="M2" s="379" t="n">
        <v>37144</v>
      </c>
      <c r="N2" s="379" t="n">
        <v>37145</v>
      </c>
      <c r="O2" s="379" t="n">
        <v>37146</v>
      </c>
      <c r="P2" s="379" t="n">
        <v>37147</v>
      </c>
      <c r="Q2" s="379" t="n">
        <v>37148</v>
      </c>
      <c r="R2" s="379" t="n">
        <v>37149</v>
      </c>
      <c r="S2" s="379" t="n">
        <v>37150</v>
      </c>
      <c r="T2" s="379" t="n">
        <v>37151</v>
      </c>
      <c r="U2" s="379" t="n">
        <v>37152</v>
      </c>
      <c r="V2" s="379" t="n">
        <v>37153</v>
      </c>
      <c r="W2" s="379" t="n">
        <v>37154</v>
      </c>
      <c r="X2" s="379" t="n">
        <v>37155</v>
      </c>
      <c r="Y2" s="379" t="n">
        <v>37156</v>
      </c>
      <c r="Z2" s="379" t="n">
        <v>37157</v>
      </c>
      <c r="AA2" s="379" t="n">
        <v>37158</v>
      </c>
      <c r="AB2" s="379" t="n">
        <v>37159</v>
      </c>
      <c r="AC2" s="379" t="n">
        <v>37160</v>
      </c>
      <c r="AD2" s="379" t="n">
        <v>37161</v>
      </c>
      <c r="AE2" s="379" t="n">
        <v>37162</v>
      </c>
      <c r="AF2" s="0" t="n">
        <v>37163</v>
      </c>
      <c r="AG2" s="0" t="n">
        <v>37164</v>
      </c>
      <c r="AH2" s="0" t="s">
        <v>175</v>
      </c>
    </row>
    <row r="3" customFormat="false" ht="12.75" hidden="false" customHeight="false" outlineLevel="0" collapsed="false">
      <c r="A3" s="0" t="s">
        <v>200</v>
      </c>
      <c r="B3" s="0" t="n">
        <v>106881</v>
      </c>
      <c r="C3" s="0" t="s">
        <v>201</v>
      </c>
      <c r="D3" s="0" t="n">
        <v>16667</v>
      </c>
      <c r="E3" s="0" t="n">
        <v>16667</v>
      </c>
      <c r="F3" s="0" t="n">
        <v>16667</v>
      </c>
      <c r="G3" s="0" t="n">
        <v>16667</v>
      </c>
      <c r="H3" s="0" t="n">
        <v>16667</v>
      </c>
      <c r="I3" s="0" t="n">
        <v>16667</v>
      </c>
      <c r="J3" s="0" t="n">
        <v>16667</v>
      </c>
      <c r="K3" s="0" t="n">
        <v>16667</v>
      </c>
      <c r="L3" s="0" t="n">
        <v>16667</v>
      </c>
      <c r="M3" s="0" t="n">
        <v>16667</v>
      </c>
      <c r="N3" s="0" t="n">
        <v>16667</v>
      </c>
      <c r="O3" s="0" t="n">
        <v>16667</v>
      </c>
      <c r="P3" s="0" t="n">
        <v>16667</v>
      </c>
      <c r="Q3" s="0" t="n">
        <v>16667</v>
      </c>
      <c r="R3" s="0" t="n">
        <v>16667</v>
      </c>
      <c r="S3" s="0" t="n">
        <v>16667</v>
      </c>
      <c r="T3" s="0" t="n">
        <v>16667</v>
      </c>
      <c r="U3" s="0" t="n">
        <v>16667</v>
      </c>
      <c r="V3" s="0" t="n">
        <v>16667</v>
      </c>
      <c r="W3" s="0" t="n">
        <v>16667</v>
      </c>
      <c r="X3" s="0" t="n">
        <v>16667</v>
      </c>
      <c r="Y3" s="0" t="n">
        <v>16667</v>
      </c>
      <c r="Z3" s="0" t="n">
        <v>16667</v>
      </c>
      <c r="AA3" s="0" t="n">
        <v>16667</v>
      </c>
      <c r="AB3" s="0" t="n">
        <v>16667</v>
      </c>
      <c r="AC3" s="0" t="n">
        <v>16667</v>
      </c>
      <c r="AD3" s="0" t="n">
        <v>16667</v>
      </c>
      <c r="AE3" s="0" t="n">
        <v>16667</v>
      </c>
      <c r="AF3" s="0" t="n">
        <v>16667</v>
      </c>
      <c r="AG3" s="0" t="n">
        <v>16667</v>
      </c>
      <c r="AH3" s="0" t="n">
        <v>500010</v>
      </c>
    </row>
    <row r="4" customFormat="false" ht="12.75" hidden="false" customHeight="false" outlineLevel="0" collapsed="false">
      <c r="B4" s="0" t="n">
        <v>62389</v>
      </c>
      <c r="C4" s="0" t="s">
        <v>202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2.75" hidden="false" customHeight="false" outlineLevel="0" collapsed="false">
      <c r="A5" s="0" t="s">
        <v>200</v>
      </c>
      <c r="B5" s="0" t="n">
        <v>107831</v>
      </c>
      <c r="C5" s="0" t="s">
        <v>201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0</v>
      </c>
    </row>
    <row r="6" customFormat="false" ht="12.75" hidden="false" customHeight="false" outlineLevel="0" collapsed="false">
      <c r="B6" s="0" t="n">
        <v>62389</v>
      </c>
      <c r="C6" s="0" t="s">
        <v>202</v>
      </c>
      <c r="D6" s="0" t="n">
        <v>5000</v>
      </c>
      <c r="E6" s="0" t="n">
        <v>5000</v>
      </c>
      <c r="F6" s="0" t="n">
        <v>5000</v>
      </c>
      <c r="G6" s="0" t="n">
        <v>5000</v>
      </c>
      <c r="H6" s="0" t="n">
        <v>5000</v>
      </c>
      <c r="I6" s="0" t="n">
        <v>5000</v>
      </c>
      <c r="J6" s="0" t="n">
        <v>5000</v>
      </c>
      <c r="K6" s="0" t="n">
        <v>5000</v>
      </c>
      <c r="L6" s="0" t="n">
        <v>5000</v>
      </c>
      <c r="M6" s="0" t="n">
        <v>5000</v>
      </c>
      <c r="N6" s="0" t="n">
        <v>5000</v>
      </c>
      <c r="O6" s="0" t="n">
        <v>5000</v>
      </c>
      <c r="P6" s="0" t="n">
        <v>5000</v>
      </c>
      <c r="Q6" s="0" t="n">
        <v>5000</v>
      </c>
      <c r="R6" s="0" t="n">
        <v>5000</v>
      </c>
      <c r="S6" s="0" t="n">
        <v>5000</v>
      </c>
      <c r="T6" s="0" t="n">
        <v>5000</v>
      </c>
      <c r="U6" s="0" t="n">
        <v>5000</v>
      </c>
      <c r="V6" s="0" t="n">
        <v>5000</v>
      </c>
      <c r="W6" s="0" t="n">
        <v>5000</v>
      </c>
      <c r="X6" s="0" t="n">
        <v>5000</v>
      </c>
      <c r="Y6" s="0" t="n">
        <v>5000</v>
      </c>
      <c r="Z6" s="0" t="n">
        <v>5000</v>
      </c>
      <c r="AA6" s="0" t="n">
        <v>5000</v>
      </c>
      <c r="AB6" s="0" t="n">
        <v>5000</v>
      </c>
      <c r="AC6" s="0" t="n">
        <v>5000</v>
      </c>
      <c r="AD6" s="0" t="n">
        <v>5000</v>
      </c>
      <c r="AE6" s="0" t="n">
        <v>5000</v>
      </c>
      <c r="AF6" s="0" t="n">
        <v>5000</v>
      </c>
      <c r="AG6" s="0" t="n">
        <v>5000</v>
      </c>
      <c r="AH6" s="0" t="n">
        <v>150000</v>
      </c>
    </row>
    <row r="7" customFormat="false" ht="12.75" hidden="false" customHeight="false" outlineLevel="0" collapsed="false">
      <c r="A7" s="0" t="s">
        <v>200</v>
      </c>
      <c r="B7" s="0" t="n">
        <v>107907</v>
      </c>
      <c r="C7" s="0" t="s">
        <v>201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2.75" hidden="false" customHeight="false" outlineLevel="0" collapsed="false">
      <c r="B8" s="0" t="n">
        <v>62389</v>
      </c>
      <c r="C8" s="0" t="s">
        <v>202</v>
      </c>
      <c r="D8" s="0" t="n">
        <v>2354</v>
      </c>
      <c r="E8" s="0" t="n">
        <v>2354</v>
      </c>
      <c r="F8" s="0" t="n">
        <v>2354</v>
      </c>
      <c r="G8" s="0" t="n">
        <v>2354</v>
      </c>
      <c r="H8" s="0" t="n">
        <v>2354</v>
      </c>
      <c r="I8" s="0" t="n">
        <v>2354</v>
      </c>
      <c r="J8" s="0" t="n">
        <v>2354</v>
      </c>
      <c r="K8" s="0" t="n">
        <v>2354</v>
      </c>
      <c r="L8" s="0" t="n">
        <v>2354</v>
      </c>
      <c r="M8" s="0" t="n">
        <v>2354</v>
      </c>
      <c r="N8" s="0" t="n">
        <v>2354</v>
      </c>
      <c r="O8" s="0" t="n">
        <v>2354</v>
      </c>
      <c r="P8" s="0" t="n">
        <v>2354</v>
      </c>
      <c r="Q8" s="0" t="n">
        <v>2354</v>
      </c>
      <c r="R8" s="0" t="n">
        <v>2354</v>
      </c>
      <c r="S8" s="0" t="n">
        <v>2354</v>
      </c>
      <c r="T8" s="0" t="n">
        <v>2354</v>
      </c>
      <c r="U8" s="0" t="n">
        <v>2354</v>
      </c>
      <c r="V8" s="0" t="n">
        <v>2354</v>
      </c>
      <c r="W8" s="0" t="n">
        <v>2354</v>
      </c>
      <c r="X8" s="0" t="n">
        <v>2354</v>
      </c>
      <c r="Y8" s="0" t="n">
        <v>2354</v>
      </c>
      <c r="Z8" s="0" t="n">
        <v>2354</v>
      </c>
      <c r="AA8" s="0" t="n">
        <v>2354</v>
      </c>
      <c r="AB8" s="0" t="n">
        <v>2354</v>
      </c>
      <c r="AC8" s="0" t="n">
        <v>2354</v>
      </c>
      <c r="AD8" s="0" t="n">
        <v>2354</v>
      </c>
      <c r="AE8" s="0" t="n">
        <v>2354</v>
      </c>
      <c r="AF8" s="0" t="n">
        <v>2354</v>
      </c>
      <c r="AG8" s="0" t="n">
        <v>2354</v>
      </c>
      <c r="AH8" s="0" t="n">
        <v>70620</v>
      </c>
    </row>
    <row r="9" customFormat="false" ht="12.75" hidden="false" customHeight="false" outlineLevel="0" collapsed="false">
      <c r="A9" s="0" t="s">
        <v>200</v>
      </c>
      <c r="B9" s="0" t="n">
        <v>108016</v>
      </c>
      <c r="C9" s="0" t="s">
        <v>201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0</v>
      </c>
    </row>
    <row r="10" customFormat="false" ht="12.75" hidden="false" customHeight="false" outlineLevel="0" collapsed="false">
      <c r="B10" s="0" t="n">
        <v>62389</v>
      </c>
      <c r="C10" s="0" t="s">
        <v>202</v>
      </c>
      <c r="D10" s="0" t="n">
        <v>5375</v>
      </c>
      <c r="E10" s="0" t="n">
        <v>5375</v>
      </c>
      <c r="F10" s="0" t="n">
        <v>5375</v>
      </c>
      <c r="G10" s="0" t="n">
        <v>5375</v>
      </c>
      <c r="H10" s="0" t="n">
        <v>5375</v>
      </c>
      <c r="I10" s="0" t="n">
        <v>5375</v>
      </c>
      <c r="J10" s="0" t="n">
        <v>5375</v>
      </c>
      <c r="K10" s="0" t="n">
        <v>5375</v>
      </c>
      <c r="L10" s="0" t="n">
        <v>5375</v>
      </c>
      <c r="M10" s="0" t="n">
        <v>5375</v>
      </c>
      <c r="N10" s="0" t="n">
        <v>5375</v>
      </c>
      <c r="O10" s="0" t="n">
        <v>5375</v>
      </c>
      <c r="P10" s="0" t="n">
        <v>5375</v>
      </c>
      <c r="Q10" s="0" t="n">
        <v>5375</v>
      </c>
      <c r="R10" s="0" t="n">
        <v>5375</v>
      </c>
      <c r="S10" s="0" t="n">
        <v>5375</v>
      </c>
      <c r="T10" s="0" t="n">
        <v>5375</v>
      </c>
      <c r="U10" s="0" t="n">
        <v>5375</v>
      </c>
      <c r="V10" s="0" t="n">
        <v>5375</v>
      </c>
      <c r="W10" s="0" t="n">
        <v>5375</v>
      </c>
      <c r="X10" s="0" t="n">
        <v>5375</v>
      </c>
      <c r="Y10" s="0" t="n">
        <v>5375</v>
      </c>
      <c r="Z10" s="0" t="n">
        <v>5375</v>
      </c>
      <c r="AA10" s="0" t="n">
        <v>5375</v>
      </c>
      <c r="AB10" s="0" t="n">
        <v>5375</v>
      </c>
      <c r="AC10" s="0" t="n">
        <v>5375</v>
      </c>
      <c r="AD10" s="0" t="n">
        <v>5375</v>
      </c>
      <c r="AE10" s="0" t="n">
        <v>5375</v>
      </c>
      <c r="AF10" s="0" t="n">
        <v>5375</v>
      </c>
      <c r="AG10" s="0" t="n">
        <v>5375</v>
      </c>
      <c r="AH10" s="0" t="n">
        <v>161250</v>
      </c>
    </row>
    <row r="11" customFormat="false" ht="12.75" hidden="false" customHeight="false" outlineLevel="0" collapsed="false">
      <c r="A11" s="0" t="s">
        <v>200</v>
      </c>
      <c r="B11" s="0" t="n">
        <v>108027</v>
      </c>
      <c r="C11" s="0" t="s">
        <v>201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10333</v>
      </c>
      <c r="I11" s="0" t="n">
        <v>10333</v>
      </c>
      <c r="J11" s="0" t="n">
        <v>10333</v>
      </c>
      <c r="K11" s="0" t="n">
        <v>10333</v>
      </c>
      <c r="L11" s="0" t="n">
        <v>10333</v>
      </c>
      <c r="M11" s="0" t="n">
        <v>10333</v>
      </c>
      <c r="N11" s="0" t="n">
        <v>10333</v>
      </c>
      <c r="O11" s="0" t="n">
        <v>10333</v>
      </c>
      <c r="P11" s="0" t="n">
        <v>10333</v>
      </c>
      <c r="Q11" s="0" t="n">
        <v>10333</v>
      </c>
      <c r="R11" s="0" t="n">
        <v>10333</v>
      </c>
      <c r="S11" s="0" t="n">
        <v>10333</v>
      </c>
      <c r="T11" s="0" t="n">
        <v>10333</v>
      </c>
      <c r="U11" s="0" t="n">
        <v>10333</v>
      </c>
      <c r="V11" s="0" t="n">
        <v>10333</v>
      </c>
      <c r="W11" s="0" t="n">
        <v>10333</v>
      </c>
      <c r="X11" s="0" t="n">
        <v>15500</v>
      </c>
      <c r="Y11" s="0" t="n">
        <v>15500</v>
      </c>
      <c r="Z11" s="0" t="n">
        <v>15500</v>
      </c>
      <c r="AA11" s="0" t="n">
        <v>15500</v>
      </c>
      <c r="AB11" s="0" t="n">
        <v>15500</v>
      </c>
      <c r="AC11" s="0" t="n">
        <v>15500</v>
      </c>
      <c r="AD11" s="0" t="n">
        <v>15500</v>
      </c>
      <c r="AE11" s="0" t="n">
        <v>15500</v>
      </c>
      <c r="AF11" s="0" t="n">
        <v>15500</v>
      </c>
      <c r="AG11" s="0" t="n">
        <v>15500</v>
      </c>
      <c r="AH11" s="0" t="n">
        <v>320328</v>
      </c>
    </row>
    <row r="12" customFormat="false" ht="12.75" hidden="false" customHeight="false" outlineLevel="0" collapsed="false">
      <c r="B12" s="0" t="n">
        <v>62389</v>
      </c>
      <c r="C12" s="0" t="s">
        <v>202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0</v>
      </c>
    </row>
    <row r="13" customFormat="false" ht="12.75" hidden="false" customHeight="false" outlineLevel="0" collapsed="false">
      <c r="A13" s="0" t="s">
        <v>200</v>
      </c>
      <c r="B13" s="0" t="n">
        <v>108028</v>
      </c>
      <c r="C13" s="0" t="s">
        <v>201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0</v>
      </c>
    </row>
    <row r="14" customFormat="false" ht="12.75" hidden="false" customHeight="false" outlineLevel="0" collapsed="false">
      <c r="B14" s="0" t="n">
        <v>62389</v>
      </c>
      <c r="C14" s="0" t="s">
        <v>202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10333</v>
      </c>
      <c r="I14" s="0" t="n">
        <v>10333</v>
      </c>
      <c r="J14" s="0" t="n">
        <v>10333</v>
      </c>
      <c r="K14" s="0" t="n">
        <v>10333</v>
      </c>
      <c r="L14" s="0" t="n">
        <v>10333</v>
      </c>
      <c r="M14" s="0" t="n">
        <v>10333</v>
      </c>
      <c r="N14" s="0" t="n">
        <v>10333</v>
      </c>
      <c r="O14" s="0" t="n">
        <v>10333</v>
      </c>
      <c r="P14" s="0" t="n">
        <v>10333</v>
      </c>
      <c r="Q14" s="0" t="n">
        <v>10333</v>
      </c>
      <c r="R14" s="0" t="n">
        <v>10333</v>
      </c>
      <c r="S14" s="0" t="n">
        <v>10333</v>
      </c>
      <c r="T14" s="0" t="n">
        <v>10333</v>
      </c>
      <c r="U14" s="0" t="n">
        <v>10333</v>
      </c>
      <c r="V14" s="0" t="n">
        <v>10333</v>
      </c>
      <c r="W14" s="0" t="n">
        <v>10333</v>
      </c>
      <c r="X14" s="0" t="n">
        <v>15500</v>
      </c>
      <c r="Y14" s="0" t="n">
        <v>15500</v>
      </c>
      <c r="Z14" s="0" t="n">
        <v>15500</v>
      </c>
      <c r="AA14" s="0" t="n">
        <v>15500</v>
      </c>
      <c r="AB14" s="0" t="n">
        <v>15500</v>
      </c>
      <c r="AC14" s="0" t="n">
        <v>15500</v>
      </c>
      <c r="AD14" s="0" t="n">
        <v>15500</v>
      </c>
      <c r="AE14" s="0" t="n">
        <v>15500</v>
      </c>
      <c r="AF14" s="0" t="n">
        <v>15500</v>
      </c>
      <c r="AG14" s="0" t="n">
        <v>15500</v>
      </c>
      <c r="AH14" s="0" t="n">
        <v>320328</v>
      </c>
    </row>
    <row r="15" customFormat="false" ht="12.75" hidden="false" customHeight="false" outlineLevel="0" collapsed="false">
      <c r="A15" s="0" t="s">
        <v>200</v>
      </c>
      <c r="B15" s="0" t="n">
        <v>108197</v>
      </c>
      <c r="C15" s="0" t="s">
        <v>201</v>
      </c>
      <c r="D15" s="0" t="n">
        <v>17056</v>
      </c>
      <c r="E15" s="0" t="n">
        <v>17056</v>
      </c>
      <c r="F15" s="0" t="n">
        <v>17056</v>
      </c>
      <c r="G15" s="0" t="n">
        <v>17056</v>
      </c>
      <c r="H15" s="0" t="n">
        <v>17056</v>
      </c>
      <c r="I15" s="0" t="n">
        <v>17056</v>
      </c>
      <c r="J15" s="0" t="n">
        <v>17056</v>
      </c>
      <c r="K15" s="0" t="n">
        <v>17056</v>
      </c>
      <c r="L15" s="0" t="n">
        <v>17056</v>
      </c>
      <c r="M15" s="0" t="n">
        <v>17056</v>
      </c>
      <c r="N15" s="0" t="n">
        <v>17056</v>
      </c>
      <c r="O15" s="0" t="n">
        <v>17056</v>
      </c>
      <c r="P15" s="0" t="n">
        <v>17056</v>
      </c>
      <c r="Q15" s="0" t="n">
        <v>17056</v>
      </c>
      <c r="R15" s="0" t="n">
        <v>17056</v>
      </c>
      <c r="S15" s="0" t="n">
        <v>17056</v>
      </c>
      <c r="T15" s="0" t="n">
        <v>17056</v>
      </c>
      <c r="U15" s="0" t="n">
        <v>17056</v>
      </c>
      <c r="V15" s="0" t="n">
        <v>17056</v>
      </c>
      <c r="W15" s="0" t="n">
        <v>17056</v>
      </c>
      <c r="X15" s="0" t="n">
        <v>17056</v>
      </c>
      <c r="Y15" s="0" t="n">
        <v>17056</v>
      </c>
      <c r="Z15" s="0" t="n">
        <v>17056</v>
      </c>
      <c r="AA15" s="0" t="n">
        <v>17056</v>
      </c>
      <c r="AB15" s="0" t="n">
        <v>17056</v>
      </c>
      <c r="AC15" s="0" t="n">
        <v>17056</v>
      </c>
      <c r="AD15" s="0" t="n">
        <v>17056</v>
      </c>
      <c r="AE15" s="0" t="n">
        <v>17056</v>
      </c>
      <c r="AF15" s="0" t="n">
        <v>17056</v>
      </c>
      <c r="AG15" s="0" t="n">
        <v>17056</v>
      </c>
      <c r="AH15" s="0" t="n">
        <v>511680</v>
      </c>
    </row>
    <row r="16" customFormat="false" ht="12.75" hidden="false" customHeight="false" outlineLevel="0" collapsed="false">
      <c r="B16" s="0" t="n">
        <v>62389</v>
      </c>
      <c r="C16" s="0" t="s">
        <v>202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2.75" hidden="false" customHeight="false" outlineLevel="0" collapsed="false">
      <c r="A17" s="0" t="s">
        <v>200</v>
      </c>
      <c r="B17" s="0" t="n">
        <v>108249</v>
      </c>
      <c r="C17" s="0" t="s">
        <v>201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2.75" hidden="false" customHeight="false" outlineLevel="0" collapsed="false">
      <c r="B18" s="0" t="n">
        <v>62389</v>
      </c>
      <c r="C18" s="0" t="s">
        <v>202</v>
      </c>
      <c r="D18" s="0" t="n">
        <v>3500</v>
      </c>
      <c r="E18" s="0" t="n">
        <v>3500</v>
      </c>
      <c r="F18" s="0" t="n">
        <v>3500</v>
      </c>
      <c r="G18" s="0" t="n">
        <v>3500</v>
      </c>
      <c r="H18" s="0" t="n">
        <v>3500</v>
      </c>
      <c r="I18" s="0" t="n">
        <v>3500</v>
      </c>
      <c r="J18" s="0" t="n">
        <v>3500</v>
      </c>
      <c r="K18" s="0" t="n">
        <v>3500</v>
      </c>
      <c r="L18" s="0" t="n">
        <v>3500</v>
      </c>
      <c r="M18" s="0" t="n">
        <v>3500</v>
      </c>
      <c r="N18" s="0" t="n">
        <v>3500</v>
      </c>
      <c r="O18" s="0" t="n">
        <v>3500</v>
      </c>
      <c r="P18" s="0" t="n">
        <v>3500</v>
      </c>
      <c r="Q18" s="0" t="n">
        <v>3500</v>
      </c>
      <c r="R18" s="0" t="n">
        <v>3500</v>
      </c>
      <c r="S18" s="0" t="n">
        <v>3500</v>
      </c>
      <c r="T18" s="0" t="n">
        <v>3500</v>
      </c>
      <c r="U18" s="0" t="n">
        <v>3500</v>
      </c>
      <c r="V18" s="0" t="n">
        <v>3500</v>
      </c>
      <c r="W18" s="0" t="n">
        <v>3500</v>
      </c>
      <c r="X18" s="0" t="n">
        <v>3500</v>
      </c>
      <c r="Y18" s="0" t="n">
        <v>3500</v>
      </c>
      <c r="Z18" s="0" t="n">
        <v>3500</v>
      </c>
      <c r="AA18" s="0" t="n">
        <v>3500</v>
      </c>
      <c r="AB18" s="0" t="n">
        <v>3500</v>
      </c>
      <c r="AC18" s="0" t="n">
        <v>3500</v>
      </c>
      <c r="AD18" s="0" t="n">
        <v>3500</v>
      </c>
      <c r="AE18" s="0" t="n">
        <v>3500</v>
      </c>
      <c r="AF18" s="0" t="n">
        <v>3500</v>
      </c>
      <c r="AG18" s="0" t="n">
        <v>3500</v>
      </c>
      <c r="AH18" s="0" t="n">
        <v>105000</v>
      </c>
    </row>
    <row r="19" customFormat="false" ht="12.75" hidden="false" customHeight="false" outlineLevel="0" collapsed="false">
      <c r="A19" s="0" t="s">
        <v>200</v>
      </c>
      <c r="B19" s="0" t="n">
        <v>108306</v>
      </c>
      <c r="C19" s="0" t="s">
        <v>201</v>
      </c>
      <c r="D19" s="0" t="n">
        <v>20000</v>
      </c>
      <c r="E19" s="0" t="n">
        <v>20000</v>
      </c>
      <c r="F19" s="0" t="n">
        <v>20000</v>
      </c>
      <c r="G19" s="0" t="n">
        <v>20000</v>
      </c>
      <c r="Q19" s="0" t="n">
        <v>33000</v>
      </c>
      <c r="R19" s="0" t="n">
        <v>48000</v>
      </c>
      <c r="S19" s="0" t="n">
        <v>48000</v>
      </c>
      <c r="T19" s="0" t="n">
        <v>48000</v>
      </c>
      <c r="Y19" s="0" t="n">
        <v>10000</v>
      </c>
      <c r="Z19" s="0" t="n">
        <v>10000</v>
      </c>
      <c r="AA19" s="0" t="n">
        <v>10000</v>
      </c>
      <c r="AH19" s="0" t="n">
        <v>287000</v>
      </c>
    </row>
    <row r="20" customFormat="false" ht="12.75" hidden="false" customHeight="false" outlineLevel="0" collapsed="false">
      <c r="B20" s="0" t="n">
        <v>62389</v>
      </c>
      <c r="C20" s="0" t="s">
        <v>202</v>
      </c>
      <c r="D20" s="0" t="n">
        <v>0</v>
      </c>
      <c r="E20" s="0" t="n">
        <v>0</v>
      </c>
      <c r="F20" s="0" t="n">
        <v>0</v>
      </c>
      <c r="G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Y20" s="0" t="n">
        <v>0</v>
      </c>
      <c r="Z20" s="0" t="n">
        <v>0</v>
      </c>
      <c r="AA20" s="0" t="n">
        <v>0</v>
      </c>
      <c r="AH20" s="0" t="n">
        <v>0</v>
      </c>
    </row>
    <row r="21" customFormat="false" ht="12.75" hidden="false" customHeight="false" outlineLevel="0" collapsed="false">
      <c r="A21" s="0" t="s">
        <v>200</v>
      </c>
      <c r="B21" s="0" t="n">
        <v>108333</v>
      </c>
      <c r="C21" s="0" t="s">
        <v>201</v>
      </c>
      <c r="W21" s="0" t="n">
        <v>0</v>
      </c>
      <c r="X21" s="0" t="n">
        <v>0</v>
      </c>
      <c r="AB21" s="0" t="n">
        <v>0</v>
      </c>
      <c r="AC21" s="0" t="n">
        <v>0</v>
      </c>
      <c r="AD21" s="0" t="n">
        <v>0</v>
      </c>
      <c r="AH21" s="0" t="n">
        <v>0</v>
      </c>
    </row>
    <row r="22" customFormat="false" ht="12.75" hidden="false" customHeight="false" outlineLevel="0" collapsed="false">
      <c r="B22" s="0" t="n">
        <v>62389</v>
      </c>
      <c r="C22" s="0" t="s">
        <v>202</v>
      </c>
      <c r="W22" s="0" t="n">
        <v>40000</v>
      </c>
      <c r="X22" s="0" t="n">
        <v>100000</v>
      </c>
      <c r="AB22" s="0" t="n">
        <v>20000</v>
      </c>
      <c r="AC22" s="0" t="n">
        <v>20000</v>
      </c>
      <c r="AD22" s="0" t="n">
        <v>20000</v>
      </c>
      <c r="AH22" s="0" t="n">
        <v>200000</v>
      </c>
    </row>
    <row r="23" customFormat="false" ht="12.75" hidden="false" customHeight="false" outlineLevel="0" collapsed="false">
      <c r="A23" s="0" t="s">
        <v>203</v>
      </c>
      <c r="B23" s="0" t="n">
        <v>107896</v>
      </c>
      <c r="C23" s="0" t="s">
        <v>201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</row>
    <row r="24" customFormat="false" ht="12.75" hidden="false" customHeight="false" outlineLevel="0" collapsed="false">
      <c r="B24" s="0" t="n">
        <v>71322</v>
      </c>
      <c r="C24" s="0" t="s">
        <v>202</v>
      </c>
      <c r="D24" s="0" t="n">
        <v>487</v>
      </c>
      <c r="E24" s="0" t="n">
        <v>487</v>
      </c>
      <c r="F24" s="0" t="n">
        <v>487</v>
      </c>
      <c r="G24" s="0" t="n">
        <v>487</v>
      </c>
      <c r="H24" s="0" t="n">
        <v>487</v>
      </c>
      <c r="I24" s="0" t="n">
        <v>487</v>
      </c>
      <c r="J24" s="0" t="n">
        <v>487</v>
      </c>
      <c r="K24" s="0" t="n">
        <v>487</v>
      </c>
      <c r="L24" s="0" t="n">
        <v>487</v>
      </c>
      <c r="M24" s="0" t="n">
        <v>487</v>
      </c>
      <c r="N24" s="0" t="n">
        <v>487</v>
      </c>
      <c r="O24" s="0" t="n">
        <v>487</v>
      </c>
      <c r="P24" s="0" t="n">
        <v>487</v>
      </c>
      <c r="Q24" s="0" t="n">
        <v>487</v>
      </c>
      <c r="R24" s="0" t="n">
        <v>487</v>
      </c>
      <c r="S24" s="0" t="n">
        <v>487</v>
      </c>
      <c r="T24" s="0" t="n">
        <v>487</v>
      </c>
      <c r="U24" s="0" t="n">
        <v>487</v>
      </c>
      <c r="V24" s="0" t="n">
        <v>487</v>
      </c>
      <c r="W24" s="0" t="n">
        <v>487</v>
      </c>
      <c r="X24" s="0" t="n">
        <v>491</v>
      </c>
      <c r="Y24" s="0" t="n">
        <v>486</v>
      </c>
      <c r="Z24" s="0" t="n">
        <v>486</v>
      </c>
      <c r="AA24" s="0" t="n">
        <v>486</v>
      </c>
      <c r="AB24" s="0" t="n">
        <v>486</v>
      </c>
      <c r="AC24" s="0" t="n">
        <v>486</v>
      </c>
      <c r="AD24" s="0" t="n">
        <v>486</v>
      </c>
      <c r="AE24" s="0" t="n">
        <v>486</v>
      </c>
      <c r="AF24" s="0" t="n">
        <v>486</v>
      </c>
      <c r="AG24" s="0" t="n">
        <v>486</v>
      </c>
      <c r="AH24" s="0" t="n">
        <v>14605</v>
      </c>
    </row>
    <row r="25" customFormat="false" ht="12.75" hidden="false" customHeight="false" outlineLevel="0" collapsed="false">
      <c r="A25" s="0" t="s">
        <v>203</v>
      </c>
      <c r="B25" s="0" t="n">
        <v>107933</v>
      </c>
      <c r="C25" s="0" t="s">
        <v>201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0</v>
      </c>
    </row>
    <row r="26" customFormat="false" ht="12.75" hidden="false" customHeight="false" outlineLevel="0" collapsed="false">
      <c r="B26" s="0" t="n">
        <v>71322</v>
      </c>
      <c r="C26" s="0" t="s">
        <v>202</v>
      </c>
      <c r="D26" s="0" t="n">
        <v>8572</v>
      </c>
      <c r="E26" s="0" t="n">
        <v>8572</v>
      </c>
      <c r="F26" s="0" t="n">
        <v>8572</v>
      </c>
      <c r="G26" s="0" t="n">
        <v>8572</v>
      </c>
      <c r="H26" s="0" t="n">
        <v>8572</v>
      </c>
      <c r="I26" s="0" t="n">
        <v>8572</v>
      </c>
      <c r="J26" s="0" t="n">
        <v>8572</v>
      </c>
      <c r="K26" s="0" t="n">
        <v>8572</v>
      </c>
      <c r="L26" s="0" t="n">
        <v>8572</v>
      </c>
      <c r="M26" s="0" t="n">
        <v>8572</v>
      </c>
      <c r="N26" s="0" t="n">
        <v>8572</v>
      </c>
      <c r="O26" s="0" t="n">
        <v>8572</v>
      </c>
      <c r="P26" s="0" t="n">
        <v>8572</v>
      </c>
      <c r="Q26" s="0" t="n">
        <v>8572</v>
      </c>
      <c r="R26" s="0" t="n">
        <v>8572</v>
      </c>
      <c r="S26" s="0" t="n">
        <v>8572</v>
      </c>
      <c r="T26" s="0" t="n">
        <v>8572</v>
      </c>
      <c r="U26" s="0" t="n">
        <v>8572</v>
      </c>
      <c r="V26" s="0" t="n">
        <v>8572</v>
      </c>
      <c r="W26" s="0" t="n">
        <v>8572</v>
      </c>
      <c r="X26" s="0" t="n">
        <v>8579</v>
      </c>
      <c r="Y26" s="0" t="n">
        <v>8570</v>
      </c>
      <c r="Z26" s="0" t="n">
        <v>8570</v>
      </c>
      <c r="AA26" s="0" t="n">
        <v>8570</v>
      </c>
      <c r="AB26" s="0" t="n">
        <v>8570</v>
      </c>
      <c r="AC26" s="0" t="n">
        <v>8570</v>
      </c>
      <c r="AD26" s="0" t="n">
        <v>8570</v>
      </c>
      <c r="AE26" s="0" t="n">
        <v>8570</v>
      </c>
      <c r="AF26" s="0" t="n">
        <v>8570</v>
      </c>
      <c r="AG26" s="0" t="n">
        <v>8570</v>
      </c>
      <c r="AH26" s="0" t="n">
        <v>257149</v>
      </c>
    </row>
    <row r="27" customFormat="false" ht="12.75" hidden="false" customHeight="false" outlineLevel="0" collapsed="false">
      <c r="A27" s="0" t="s">
        <v>203</v>
      </c>
      <c r="B27" s="0" t="n">
        <v>107933</v>
      </c>
      <c r="C27" s="0" t="s">
        <v>201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0</v>
      </c>
    </row>
    <row r="28" customFormat="false" ht="12.75" hidden="false" customHeight="false" outlineLevel="0" collapsed="false">
      <c r="B28" s="0" t="n">
        <v>71328</v>
      </c>
      <c r="C28" s="0" t="s">
        <v>202</v>
      </c>
      <c r="D28" s="0" t="n">
        <v>244</v>
      </c>
      <c r="E28" s="0" t="n">
        <v>244</v>
      </c>
      <c r="F28" s="0" t="n">
        <v>244</v>
      </c>
      <c r="G28" s="0" t="n">
        <v>244</v>
      </c>
      <c r="H28" s="0" t="n">
        <v>244</v>
      </c>
      <c r="I28" s="0" t="n">
        <v>244</v>
      </c>
      <c r="J28" s="0" t="n">
        <v>244</v>
      </c>
      <c r="K28" s="0" t="n">
        <v>244</v>
      </c>
      <c r="L28" s="0" t="n">
        <v>244</v>
      </c>
      <c r="M28" s="0" t="n">
        <v>244</v>
      </c>
      <c r="N28" s="0" t="n">
        <v>244</v>
      </c>
      <c r="O28" s="0" t="n">
        <v>244</v>
      </c>
      <c r="P28" s="0" t="n">
        <v>244</v>
      </c>
      <c r="Q28" s="0" t="n">
        <v>244</v>
      </c>
      <c r="R28" s="0" t="n">
        <v>244</v>
      </c>
      <c r="S28" s="0" t="n">
        <v>244</v>
      </c>
      <c r="T28" s="0" t="n">
        <v>244</v>
      </c>
      <c r="U28" s="0" t="n">
        <v>244</v>
      </c>
      <c r="V28" s="0" t="n">
        <v>244</v>
      </c>
      <c r="W28" s="0" t="n">
        <v>244</v>
      </c>
      <c r="X28" s="0" t="n">
        <v>247</v>
      </c>
      <c r="Y28" s="0" t="n">
        <v>242</v>
      </c>
      <c r="Z28" s="0" t="n">
        <v>242</v>
      </c>
      <c r="AA28" s="0" t="n">
        <v>242</v>
      </c>
      <c r="AB28" s="0" t="n">
        <v>242</v>
      </c>
      <c r="AC28" s="0" t="n">
        <v>242</v>
      </c>
      <c r="AD28" s="0" t="n">
        <v>242</v>
      </c>
      <c r="AE28" s="0" t="n">
        <v>242</v>
      </c>
      <c r="AF28" s="0" t="n">
        <v>242</v>
      </c>
      <c r="AG28" s="0" t="n">
        <v>242</v>
      </c>
      <c r="AH28" s="0" t="n">
        <v>7305</v>
      </c>
    </row>
    <row r="29" customFormat="false" ht="12.75" hidden="false" customHeight="false" outlineLevel="0" collapsed="false">
      <c r="A29" s="0" t="s">
        <v>203</v>
      </c>
      <c r="B29" s="0" t="n">
        <v>107991</v>
      </c>
      <c r="C29" s="0" t="s">
        <v>201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0</v>
      </c>
    </row>
    <row r="30" customFormat="false" ht="12.75" hidden="false" customHeight="false" outlineLevel="0" collapsed="false">
      <c r="B30" s="0" t="n">
        <v>62389</v>
      </c>
      <c r="C30" s="0" t="s">
        <v>202</v>
      </c>
      <c r="D30" s="0" t="n">
        <v>376</v>
      </c>
      <c r="E30" s="0" t="n">
        <v>376</v>
      </c>
      <c r="F30" s="0" t="n">
        <v>376</v>
      </c>
      <c r="G30" s="0" t="n">
        <v>376</v>
      </c>
      <c r="H30" s="0" t="n">
        <v>376</v>
      </c>
      <c r="I30" s="0" t="n">
        <v>376</v>
      </c>
      <c r="J30" s="0" t="n">
        <v>376</v>
      </c>
      <c r="K30" s="0" t="n">
        <v>376</v>
      </c>
      <c r="L30" s="0" t="n">
        <v>376</v>
      </c>
      <c r="M30" s="0" t="n">
        <v>376</v>
      </c>
      <c r="N30" s="0" t="n">
        <v>376</v>
      </c>
      <c r="O30" s="0" t="n">
        <v>376</v>
      </c>
      <c r="P30" s="0" t="n">
        <v>376</v>
      </c>
      <c r="Q30" s="0" t="n">
        <v>376</v>
      </c>
      <c r="R30" s="0" t="n">
        <v>376</v>
      </c>
      <c r="S30" s="0" t="n">
        <v>376</v>
      </c>
      <c r="T30" s="0" t="n">
        <v>376</v>
      </c>
      <c r="U30" s="0" t="n">
        <v>376</v>
      </c>
      <c r="V30" s="0" t="n">
        <v>376</v>
      </c>
      <c r="W30" s="0" t="n">
        <v>376</v>
      </c>
      <c r="X30" s="0" t="n">
        <v>381</v>
      </c>
      <c r="Y30" s="0" t="n">
        <v>376</v>
      </c>
      <c r="Z30" s="0" t="n">
        <v>376</v>
      </c>
      <c r="AA30" s="0" t="n">
        <v>376</v>
      </c>
      <c r="AB30" s="0" t="n">
        <v>376</v>
      </c>
      <c r="AC30" s="0" t="n">
        <v>376</v>
      </c>
      <c r="AD30" s="0" t="n">
        <v>376</v>
      </c>
      <c r="AE30" s="0" t="n">
        <v>376</v>
      </c>
      <c r="AF30" s="0" t="n">
        <v>376</v>
      </c>
      <c r="AG30" s="0" t="n">
        <v>376</v>
      </c>
      <c r="AH30" s="0" t="n">
        <v>11285</v>
      </c>
    </row>
    <row r="31" customFormat="false" ht="12.75" hidden="false" customHeight="false" outlineLevel="0" collapsed="false">
      <c r="A31" s="0" t="s">
        <v>203</v>
      </c>
      <c r="B31" s="0" t="n">
        <v>108171</v>
      </c>
      <c r="C31" s="0" t="s">
        <v>201</v>
      </c>
      <c r="D31" s="0" t="n">
        <v>760</v>
      </c>
      <c r="E31" s="0" t="n">
        <v>760</v>
      </c>
      <c r="F31" s="0" t="n">
        <v>760</v>
      </c>
      <c r="G31" s="0" t="n">
        <v>760</v>
      </c>
      <c r="H31" s="0" t="n">
        <v>760</v>
      </c>
      <c r="I31" s="0" t="n">
        <v>760</v>
      </c>
      <c r="J31" s="0" t="n">
        <v>760</v>
      </c>
      <c r="K31" s="0" t="n">
        <v>760</v>
      </c>
      <c r="L31" s="0" t="n">
        <v>760</v>
      </c>
      <c r="M31" s="0" t="n">
        <v>760</v>
      </c>
      <c r="N31" s="0" t="n">
        <v>760</v>
      </c>
      <c r="O31" s="0" t="n">
        <v>760</v>
      </c>
      <c r="P31" s="0" t="n">
        <v>760</v>
      </c>
      <c r="Q31" s="0" t="n">
        <v>760</v>
      </c>
      <c r="R31" s="0" t="n">
        <v>760</v>
      </c>
      <c r="S31" s="0" t="n">
        <v>760</v>
      </c>
      <c r="T31" s="0" t="n">
        <v>760</v>
      </c>
      <c r="U31" s="0" t="n">
        <v>760</v>
      </c>
      <c r="V31" s="0" t="n">
        <v>760</v>
      </c>
      <c r="W31" s="0" t="n">
        <v>760</v>
      </c>
      <c r="X31" s="0" t="n">
        <v>758</v>
      </c>
      <c r="Y31" s="0" t="n">
        <v>759</v>
      </c>
      <c r="Z31" s="0" t="n">
        <v>759</v>
      </c>
      <c r="AA31" s="0" t="n">
        <v>759</v>
      </c>
      <c r="AB31" s="0" t="n">
        <v>759</v>
      </c>
      <c r="AC31" s="0" t="n">
        <v>759</v>
      </c>
      <c r="AD31" s="0" t="n">
        <v>759</v>
      </c>
      <c r="AE31" s="0" t="n">
        <v>759</v>
      </c>
      <c r="AF31" s="0" t="n">
        <v>759</v>
      </c>
      <c r="AG31" s="0" t="n">
        <v>759</v>
      </c>
      <c r="AH31" s="0" t="n">
        <v>22789</v>
      </c>
    </row>
    <row r="32" customFormat="false" ht="12.75" hidden="false" customHeight="false" outlineLevel="0" collapsed="false">
      <c r="B32" s="0" t="n">
        <v>71323</v>
      </c>
      <c r="C32" s="0" t="s">
        <v>202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0</v>
      </c>
    </row>
    <row r="33" customFormat="false" ht="12.75" hidden="false" customHeight="false" outlineLevel="0" collapsed="false">
      <c r="A33" s="0" t="s">
        <v>203</v>
      </c>
      <c r="B33" s="0" t="n">
        <v>108171</v>
      </c>
      <c r="C33" s="0" t="s">
        <v>201</v>
      </c>
      <c r="D33" s="0" t="n">
        <v>250</v>
      </c>
      <c r="E33" s="0" t="n">
        <v>250</v>
      </c>
      <c r="F33" s="0" t="n">
        <v>250</v>
      </c>
      <c r="G33" s="0" t="n">
        <v>250</v>
      </c>
      <c r="H33" s="0" t="n">
        <v>250</v>
      </c>
      <c r="I33" s="0" t="n">
        <v>250</v>
      </c>
      <c r="J33" s="0" t="n">
        <v>250</v>
      </c>
      <c r="K33" s="0" t="n">
        <v>250</v>
      </c>
      <c r="L33" s="0" t="n">
        <v>250</v>
      </c>
      <c r="M33" s="0" t="n">
        <v>250</v>
      </c>
      <c r="N33" s="0" t="n">
        <v>250</v>
      </c>
      <c r="O33" s="0" t="n">
        <v>250</v>
      </c>
      <c r="P33" s="0" t="n">
        <v>250</v>
      </c>
      <c r="Q33" s="0" t="n">
        <v>250</v>
      </c>
      <c r="R33" s="0" t="n">
        <v>250</v>
      </c>
      <c r="S33" s="0" t="n">
        <v>250</v>
      </c>
      <c r="T33" s="0" t="n">
        <v>250</v>
      </c>
      <c r="U33" s="0" t="n">
        <v>250</v>
      </c>
      <c r="V33" s="0" t="n">
        <v>250</v>
      </c>
      <c r="W33" s="0" t="n">
        <v>250</v>
      </c>
      <c r="X33" s="0" t="n">
        <v>255</v>
      </c>
      <c r="Y33" s="0" t="n">
        <v>250</v>
      </c>
      <c r="Z33" s="0" t="n">
        <v>250</v>
      </c>
      <c r="AA33" s="0" t="n">
        <v>250</v>
      </c>
      <c r="AB33" s="0" t="n">
        <v>250</v>
      </c>
      <c r="AC33" s="0" t="n">
        <v>250</v>
      </c>
      <c r="AD33" s="0" t="n">
        <v>250</v>
      </c>
      <c r="AE33" s="0" t="n">
        <v>250</v>
      </c>
      <c r="AF33" s="0" t="n">
        <v>250</v>
      </c>
      <c r="AG33" s="0" t="n">
        <v>250</v>
      </c>
      <c r="AH33" s="0" t="n">
        <v>7505</v>
      </c>
    </row>
    <row r="34" customFormat="false" ht="12.75" hidden="false" customHeight="false" outlineLevel="0" collapsed="false">
      <c r="B34" s="0" t="n">
        <v>71454</v>
      </c>
      <c r="C34" s="0" t="s">
        <v>202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0</v>
      </c>
    </row>
    <row r="35" customFormat="false" ht="12.75" hidden="false" customHeight="false" outlineLevel="0" collapsed="false">
      <c r="A35" s="0" t="s">
        <v>203</v>
      </c>
      <c r="B35" s="0" t="n">
        <v>108232</v>
      </c>
      <c r="C35" s="0" t="s">
        <v>201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0</v>
      </c>
    </row>
    <row r="36" customFormat="false" ht="12.75" hidden="false" customHeight="false" outlineLevel="0" collapsed="false">
      <c r="B36" s="0" t="n">
        <v>71322</v>
      </c>
      <c r="C36" s="0" t="s">
        <v>202</v>
      </c>
      <c r="D36" s="0" t="n">
        <v>168</v>
      </c>
      <c r="E36" s="0" t="n">
        <v>168</v>
      </c>
      <c r="F36" s="0" t="n">
        <v>168</v>
      </c>
      <c r="G36" s="0" t="n">
        <v>168</v>
      </c>
      <c r="H36" s="0" t="n">
        <v>168</v>
      </c>
      <c r="I36" s="0" t="n">
        <v>168</v>
      </c>
      <c r="J36" s="0" t="n">
        <v>168</v>
      </c>
      <c r="K36" s="0" t="n">
        <v>168</v>
      </c>
      <c r="L36" s="0" t="n">
        <v>168</v>
      </c>
      <c r="M36" s="0" t="n">
        <v>168</v>
      </c>
      <c r="N36" s="0" t="n">
        <v>168</v>
      </c>
      <c r="O36" s="0" t="n">
        <v>168</v>
      </c>
      <c r="P36" s="0" t="n">
        <v>168</v>
      </c>
      <c r="Q36" s="0" t="n">
        <v>168</v>
      </c>
      <c r="R36" s="0" t="n">
        <v>168</v>
      </c>
      <c r="S36" s="0" t="n">
        <v>168</v>
      </c>
      <c r="T36" s="0" t="n">
        <v>168</v>
      </c>
      <c r="U36" s="0" t="n">
        <v>168</v>
      </c>
      <c r="V36" s="0" t="n">
        <v>168</v>
      </c>
      <c r="W36" s="0" t="n">
        <v>168</v>
      </c>
      <c r="X36" s="0" t="n">
        <v>173</v>
      </c>
      <c r="Y36" s="0" t="n">
        <v>169</v>
      </c>
      <c r="Z36" s="0" t="n">
        <v>169</v>
      </c>
      <c r="AA36" s="0" t="n">
        <v>169</v>
      </c>
      <c r="AB36" s="0" t="n">
        <v>169</v>
      </c>
      <c r="AC36" s="0" t="n">
        <v>169</v>
      </c>
      <c r="AD36" s="0" t="n">
        <v>169</v>
      </c>
      <c r="AE36" s="0" t="n">
        <v>169</v>
      </c>
      <c r="AF36" s="0" t="n">
        <v>169</v>
      </c>
      <c r="AG36" s="0" t="n">
        <v>169</v>
      </c>
      <c r="AH36" s="0" t="n">
        <v>5054</v>
      </c>
    </row>
    <row r="37" customFormat="false" ht="12.75" hidden="false" customHeight="false" outlineLevel="0" collapsed="false">
      <c r="A37" s="0" t="s">
        <v>204</v>
      </c>
      <c r="B37" s="0" t="n">
        <v>107833</v>
      </c>
      <c r="C37" s="0" t="s">
        <v>201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0</v>
      </c>
    </row>
    <row r="38" customFormat="false" ht="12.75" hidden="false" customHeight="false" outlineLevel="0" collapsed="false">
      <c r="B38" s="0" t="n">
        <v>62389</v>
      </c>
      <c r="C38" s="0" t="s">
        <v>202</v>
      </c>
      <c r="D38" s="0" t="n">
        <v>2000</v>
      </c>
      <c r="E38" s="0" t="n">
        <v>2000</v>
      </c>
      <c r="F38" s="0" t="n">
        <v>2000</v>
      </c>
      <c r="G38" s="0" t="n">
        <v>2000</v>
      </c>
      <c r="H38" s="0" t="n">
        <v>2000</v>
      </c>
      <c r="I38" s="0" t="n">
        <v>2000</v>
      </c>
      <c r="J38" s="0" t="n">
        <v>2000</v>
      </c>
      <c r="K38" s="0" t="n">
        <v>2000</v>
      </c>
      <c r="L38" s="0" t="n">
        <v>2000</v>
      </c>
      <c r="M38" s="0" t="n">
        <v>2000</v>
      </c>
      <c r="N38" s="0" t="n">
        <v>2000</v>
      </c>
      <c r="O38" s="0" t="n">
        <v>2000</v>
      </c>
      <c r="P38" s="0" t="n">
        <v>2000</v>
      </c>
      <c r="Q38" s="0" t="n">
        <v>2000</v>
      </c>
      <c r="R38" s="0" t="n">
        <v>2000</v>
      </c>
      <c r="S38" s="0" t="n">
        <v>2000</v>
      </c>
      <c r="T38" s="0" t="n">
        <v>2000</v>
      </c>
      <c r="U38" s="0" t="n">
        <v>2000</v>
      </c>
      <c r="V38" s="0" t="n">
        <v>2000</v>
      </c>
      <c r="W38" s="0" t="n">
        <v>2000</v>
      </c>
      <c r="X38" s="0" t="n">
        <v>2000</v>
      </c>
      <c r="Y38" s="0" t="n">
        <v>2000</v>
      </c>
      <c r="Z38" s="0" t="n">
        <v>2000</v>
      </c>
      <c r="AA38" s="0" t="n">
        <v>2000</v>
      </c>
      <c r="AB38" s="0" t="n">
        <v>2000</v>
      </c>
      <c r="AC38" s="0" t="n">
        <v>2000</v>
      </c>
      <c r="AD38" s="0" t="n">
        <v>2000</v>
      </c>
      <c r="AE38" s="0" t="n">
        <v>2000</v>
      </c>
      <c r="AF38" s="0" t="n">
        <v>2000</v>
      </c>
      <c r="AG38" s="0" t="n">
        <v>2000</v>
      </c>
      <c r="AH38" s="0" t="n">
        <v>60000</v>
      </c>
    </row>
    <row r="39" customFormat="false" ht="12.75" hidden="false" customHeight="false" outlineLevel="0" collapsed="false">
      <c r="A39" s="0" t="s">
        <v>205</v>
      </c>
      <c r="B39" s="0" t="n">
        <v>105766</v>
      </c>
      <c r="C39" s="0" t="s">
        <v>201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0</v>
      </c>
    </row>
    <row r="40" customFormat="false" ht="12.75" hidden="false" customHeight="false" outlineLevel="0" collapsed="false">
      <c r="B40" s="0" t="n">
        <v>71455</v>
      </c>
      <c r="C40" s="0" t="s">
        <v>202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0</v>
      </c>
    </row>
    <row r="41" customFormat="false" ht="12.75" hidden="false" customHeight="false" outlineLevel="0" collapsed="false">
      <c r="A41" s="0" t="s">
        <v>206</v>
      </c>
      <c r="B41" s="0" t="n">
        <v>107946</v>
      </c>
      <c r="C41" s="0" t="s">
        <v>201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0</v>
      </c>
    </row>
    <row r="42" customFormat="false" ht="12.75" hidden="false" customHeight="false" outlineLevel="0" collapsed="false">
      <c r="B42" s="0" t="n">
        <v>62389</v>
      </c>
      <c r="C42" s="0" t="s">
        <v>202</v>
      </c>
      <c r="D42" s="0" t="n">
        <v>2667</v>
      </c>
      <c r="E42" s="0" t="n">
        <v>1025</v>
      </c>
      <c r="F42" s="0" t="n">
        <v>557</v>
      </c>
      <c r="G42" s="0" t="n">
        <v>1321</v>
      </c>
      <c r="H42" s="0" t="n">
        <v>2667</v>
      </c>
      <c r="I42" s="0" t="n">
        <v>2667</v>
      </c>
      <c r="J42" s="0" t="n">
        <v>7762</v>
      </c>
      <c r="K42" s="0" t="n">
        <v>2667</v>
      </c>
      <c r="L42" s="0" t="n">
        <v>2667</v>
      </c>
      <c r="M42" s="0" t="n">
        <v>2667</v>
      </c>
      <c r="N42" s="0" t="n">
        <v>2667</v>
      </c>
      <c r="O42" s="0" t="n">
        <v>2667</v>
      </c>
      <c r="P42" s="0" t="n">
        <v>2667</v>
      </c>
      <c r="Q42" s="0" t="n">
        <v>2667</v>
      </c>
      <c r="R42" s="0" t="n">
        <v>2667</v>
      </c>
      <c r="S42" s="0" t="n">
        <v>2667</v>
      </c>
      <c r="T42" s="0" t="n">
        <v>2667</v>
      </c>
      <c r="U42" s="0" t="n">
        <v>2667</v>
      </c>
      <c r="V42" s="0" t="n">
        <v>2667</v>
      </c>
      <c r="W42" s="0" t="n">
        <v>2667</v>
      </c>
      <c r="X42" s="0" t="n">
        <v>2667</v>
      </c>
      <c r="Y42" s="0" t="n">
        <v>2667</v>
      </c>
      <c r="Z42" s="0" t="n">
        <v>2667</v>
      </c>
      <c r="AA42" s="0" t="n">
        <v>2667</v>
      </c>
      <c r="AB42" s="0" t="n">
        <v>2667</v>
      </c>
      <c r="AC42" s="0" t="n">
        <v>2667</v>
      </c>
      <c r="AD42" s="0" t="n">
        <v>2667</v>
      </c>
      <c r="AE42" s="0" t="n">
        <v>2667</v>
      </c>
      <c r="AF42" s="0" t="n">
        <v>2664</v>
      </c>
      <c r="AG42" s="0" t="n">
        <v>2664</v>
      </c>
      <c r="AH42" s="0" t="n">
        <v>80001</v>
      </c>
    </row>
    <row r="43" customFormat="false" ht="12.75" hidden="false" customHeight="false" outlineLevel="0" collapsed="false">
      <c r="A43" s="0" t="s">
        <v>206</v>
      </c>
      <c r="B43" s="0" t="n">
        <v>108143</v>
      </c>
      <c r="C43" s="0" t="s">
        <v>201</v>
      </c>
      <c r="D43" s="0" t="n">
        <v>10000</v>
      </c>
      <c r="E43" s="0" t="n">
        <v>0</v>
      </c>
      <c r="F43" s="0" t="n">
        <v>10000</v>
      </c>
      <c r="G43" s="0" t="n">
        <v>10000</v>
      </c>
      <c r="H43" s="0" t="n">
        <v>20000</v>
      </c>
      <c r="I43" s="0" t="n">
        <v>20000</v>
      </c>
      <c r="J43" s="0" t="n">
        <v>5000</v>
      </c>
      <c r="K43" s="0" t="n">
        <v>9681</v>
      </c>
      <c r="L43" s="0" t="n">
        <v>9791</v>
      </c>
      <c r="M43" s="0" t="n">
        <v>9856</v>
      </c>
      <c r="N43" s="0" t="n">
        <v>720</v>
      </c>
      <c r="O43" s="0" t="n">
        <v>10000</v>
      </c>
      <c r="P43" s="0" t="n">
        <v>10000</v>
      </c>
      <c r="Q43" s="0" t="n">
        <v>13500</v>
      </c>
      <c r="R43" s="0" t="n">
        <v>10484</v>
      </c>
      <c r="S43" s="0" t="n">
        <v>8756</v>
      </c>
      <c r="T43" s="0" t="n">
        <v>10484</v>
      </c>
      <c r="U43" s="0" t="n">
        <v>10000</v>
      </c>
      <c r="V43" s="0" t="n">
        <v>11728</v>
      </c>
      <c r="W43" s="0" t="n">
        <v>10000</v>
      </c>
      <c r="X43" s="0" t="n">
        <v>10000</v>
      </c>
      <c r="Y43" s="0" t="n">
        <v>10000</v>
      </c>
      <c r="Z43" s="0" t="n">
        <v>10000</v>
      </c>
      <c r="AA43" s="0" t="n">
        <v>10000</v>
      </c>
      <c r="AB43" s="0" t="n">
        <v>10000</v>
      </c>
      <c r="AC43" s="0" t="n">
        <v>10000</v>
      </c>
      <c r="AD43" s="0" t="n">
        <v>9835</v>
      </c>
      <c r="AE43" s="0" t="n">
        <v>10165</v>
      </c>
      <c r="AF43" s="0" t="n">
        <v>10000</v>
      </c>
      <c r="AG43" s="0" t="n">
        <v>10000</v>
      </c>
      <c r="AH43" s="0" t="n">
        <v>300000</v>
      </c>
    </row>
    <row r="44" customFormat="false" ht="12.75" hidden="false" customHeight="false" outlineLevel="0" collapsed="false">
      <c r="B44" s="0" t="n">
        <v>62389</v>
      </c>
      <c r="C44" s="0" t="s">
        <v>202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2.75" hidden="false" customHeight="false" outlineLevel="0" collapsed="false">
      <c r="A45" s="0" t="s">
        <v>207</v>
      </c>
      <c r="B45" s="0" t="n">
        <v>106851</v>
      </c>
      <c r="C45" s="0" t="s">
        <v>201</v>
      </c>
      <c r="D45" s="0" t="n">
        <v>16666</v>
      </c>
      <c r="E45" s="0" t="n">
        <v>16666</v>
      </c>
      <c r="F45" s="0" t="n">
        <v>16666</v>
      </c>
      <c r="G45" s="0" t="n">
        <v>16666</v>
      </c>
      <c r="H45" s="0" t="n">
        <v>16666</v>
      </c>
      <c r="I45" s="0" t="n">
        <v>16666</v>
      </c>
      <c r="J45" s="0" t="n">
        <v>15081</v>
      </c>
      <c r="K45" s="0" t="n">
        <v>15081</v>
      </c>
      <c r="L45" s="0" t="n">
        <v>15081</v>
      </c>
      <c r="M45" s="0" t="n">
        <v>15081</v>
      </c>
      <c r="N45" s="0" t="n">
        <v>15081</v>
      </c>
      <c r="O45" s="0" t="n">
        <v>15081</v>
      </c>
      <c r="P45" s="0" t="n">
        <v>15081</v>
      </c>
      <c r="Q45" s="0" t="n">
        <v>15081</v>
      </c>
      <c r="R45" s="0" t="n">
        <v>15081</v>
      </c>
      <c r="S45" s="0" t="n">
        <v>15081</v>
      </c>
      <c r="T45" s="0" t="n">
        <v>15081</v>
      </c>
      <c r="U45" s="0" t="n">
        <v>15081</v>
      </c>
      <c r="V45" s="0" t="n">
        <v>15081</v>
      </c>
      <c r="W45" s="0" t="n">
        <v>15081</v>
      </c>
      <c r="X45" s="0" t="n">
        <v>15081</v>
      </c>
      <c r="Y45" s="0" t="n">
        <v>15081</v>
      </c>
      <c r="Z45" s="0" t="n">
        <v>15081</v>
      </c>
      <c r="AA45" s="0" t="n">
        <v>15081</v>
      </c>
      <c r="AB45" s="0" t="n">
        <v>15081</v>
      </c>
      <c r="AC45" s="0" t="n">
        <v>15081</v>
      </c>
      <c r="AD45" s="0" t="n">
        <v>15081</v>
      </c>
      <c r="AE45" s="0" t="n">
        <v>15081</v>
      </c>
      <c r="AF45" s="0" t="n">
        <v>15081</v>
      </c>
      <c r="AG45" s="0" t="n">
        <v>15077</v>
      </c>
      <c r="AH45" s="0" t="n">
        <v>461936</v>
      </c>
    </row>
    <row r="46" customFormat="false" ht="12.75" hidden="false" customHeight="false" outlineLevel="0" collapsed="false">
      <c r="B46" s="0" t="n">
        <v>71460</v>
      </c>
      <c r="C46" s="0" t="s">
        <v>202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0</v>
      </c>
    </row>
    <row r="47" customFormat="false" ht="12.75" hidden="false" customHeight="false" outlineLevel="0" collapsed="false">
      <c r="A47" s="0" t="s">
        <v>207</v>
      </c>
      <c r="B47" s="0" t="n">
        <v>107648</v>
      </c>
      <c r="C47" s="0" t="s">
        <v>201</v>
      </c>
      <c r="D47" s="0" t="n">
        <v>16666</v>
      </c>
      <c r="E47" s="0" t="n">
        <v>16666</v>
      </c>
      <c r="F47" s="0" t="n">
        <v>16666</v>
      </c>
      <c r="G47" s="0" t="n">
        <v>16666</v>
      </c>
      <c r="H47" s="0" t="n">
        <v>16666</v>
      </c>
      <c r="I47" s="0" t="n">
        <v>16666</v>
      </c>
      <c r="J47" s="0" t="n">
        <v>16666</v>
      </c>
      <c r="K47" s="0" t="n">
        <v>16666</v>
      </c>
      <c r="L47" s="0" t="n">
        <v>16666</v>
      </c>
      <c r="M47" s="0" t="n">
        <v>16666</v>
      </c>
      <c r="N47" s="0" t="n">
        <v>16666</v>
      </c>
      <c r="O47" s="0" t="n">
        <v>16666</v>
      </c>
      <c r="P47" s="0" t="n">
        <v>16666</v>
      </c>
      <c r="Q47" s="0" t="n">
        <v>16666</v>
      </c>
      <c r="R47" s="0" t="n">
        <v>16666</v>
      </c>
      <c r="S47" s="0" t="n">
        <v>16666</v>
      </c>
      <c r="T47" s="0" t="n">
        <v>16666</v>
      </c>
      <c r="U47" s="0" t="n">
        <v>16666</v>
      </c>
      <c r="V47" s="0" t="n">
        <v>16666</v>
      </c>
      <c r="W47" s="0" t="n">
        <v>16666</v>
      </c>
      <c r="X47" s="0" t="n">
        <v>16666</v>
      </c>
      <c r="Y47" s="0" t="n">
        <v>16666</v>
      </c>
      <c r="Z47" s="0" t="n">
        <v>16666</v>
      </c>
      <c r="AA47" s="0" t="n">
        <v>16666</v>
      </c>
      <c r="AB47" s="0" t="n">
        <v>16666</v>
      </c>
      <c r="AC47" s="0" t="n">
        <v>16666</v>
      </c>
      <c r="AD47" s="0" t="n">
        <v>16666</v>
      </c>
      <c r="AE47" s="0" t="n">
        <v>16686</v>
      </c>
      <c r="AF47" s="0" t="n">
        <v>16666</v>
      </c>
      <c r="AG47" s="0" t="n">
        <v>16666</v>
      </c>
      <c r="AH47" s="0" t="n">
        <v>500000</v>
      </c>
    </row>
    <row r="48" customFormat="false" ht="12.75" hidden="false" customHeight="false" outlineLevel="0" collapsed="false">
      <c r="B48" s="0" t="n">
        <v>62389</v>
      </c>
      <c r="C48" s="0" t="s">
        <v>202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0</v>
      </c>
    </row>
    <row r="49" customFormat="false" ht="12.75" hidden="false" customHeight="false" outlineLevel="0" collapsed="false">
      <c r="A49" s="0" t="s">
        <v>207</v>
      </c>
      <c r="B49" s="0" t="n">
        <v>107911</v>
      </c>
      <c r="C49" s="0" t="s">
        <v>201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0</v>
      </c>
    </row>
    <row r="50" customFormat="false" ht="12.75" hidden="false" customHeight="false" outlineLevel="0" collapsed="false">
      <c r="B50" s="0" t="n">
        <v>78122</v>
      </c>
      <c r="C50" s="0" t="s">
        <v>202</v>
      </c>
      <c r="D50" s="0" t="n">
        <v>2519</v>
      </c>
      <c r="E50" s="0" t="n">
        <v>2329</v>
      </c>
      <c r="F50" s="0" t="n">
        <v>1997</v>
      </c>
      <c r="G50" s="0" t="n">
        <v>2519</v>
      </c>
      <c r="H50" s="0" t="n">
        <v>2666</v>
      </c>
      <c r="I50" s="0" t="n">
        <v>2666</v>
      </c>
      <c r="J50" s="0" t="n">
        <v>2666</v>
      </c>
      <c r="K50" s="0" t="n">
        <v>2666</v>
      </c>
      <c r="L50" s="0" t="n">
        <v>2666</v>
      </c>
      <c r="M50" s="0" t="n">
        <v>2666</v>
      </c>
      <c r="N50" s="0" t="n">
        <v>2666</v>
      </c>
      <c r="O50" s="0" t="n">
        <v>2666</v>
      </c>
      <c r="P50" s="0" t="n">
        <v>2735</v>
      </c>
      <c r="Q50" s="0" t="n">
        <v>2735</v>
      </c>
      <c r="R50" s="0" t="n">
        <v>2735</v>
      </c>
      <c r="S50" s="0" t="n">
        <v>2735</v>
      </c>
      <c r="T50" s="0" t="n">
        <v>2735</v>
      </c>
      <c r="U50" s="0" t="n">
        <v>2735</v>
      </c>
      <c r="V50" s="0" t="n">
        <v>2735</v>
      </c>
      <c r="W50" s="0" t="n">
        <v>2735</v>
      </c>
      <c r="X50" s="0" t="n">
        <v>2735</v>
      </c>
      <c r="Y50" s="0" t="n">
        <v>2735</v>
      </c>
      <c r="Z50" s="0" t="n">
        <v>2735</v>
      </c>
      <c r="AA50" s="0" t="n">
        <v>2735</v>
      </c>
      <c r="AB50" s="0" t="n">
        <v>2735</v>
      </c>
      <c r="AC50" s="0" t="n">
        <v>2735</v>
      </c>
      <c r="AD50" s="0" t="n">
        <v>2735</v>
      </c>
      <c r="AE50" s="0" t="n">
        <v>2761</v>
      </c>
      <c r="AF50" s="0" t="n">
        <v>2761</v>
      </c>
      <c r="AG50" s="0" t="n">
        <v>2761</v>
      </c>
      <c r="AH50" s="0" t="n">
        <v>80000</v>
      </c>
    </row>
    <row r="51" customFormat="false" ht="12.75" hidden="false" customHeight="false" outlineLevel="0" collapsed="false">
      <c r="A51" s="0" t="s">
        <v>207</v>
      </c>
      <c r="B51" s="0" t="n">
        <v>108015</v>
      </c>
      <c r="C51" s="0" t="s">
        <v>201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0</v>
      </c>
    </row>
    <row r="52" customFormat="false" ht="12.75" hidden="false" customHeight="false" outlineLevel="0" collapsed="false">
      <c r="B52" s="0" t="n">
        <v>62389</v>
      </c>
      <c r="C52" s="0" t="s">
        <v>202</v>
      </c>
      <c r="D52" s="0" t="n">
        <v>3767</v>
      </c>
      <c r="E52" s="0" t="n">
        <v>3767</v>
      </c>
      <c r="F52" s="0" t="n">
        <v>3767</v>
      </c>
      <c r="G52" s="0" t="n">
        <v>3767</v>
      </c>
      <c r="H52" s="0" t="n">
        <v>3767</v>
      </c>
      <c r="I52" s="0" t="n">
        <v>3767</v>
      </c>
      <c r="J52" s="0" t="n">
        <v>3767</v>
      </c>
      <c r="K52" s="0" t="n">
        <v>3767</v>
      </c>
      <c r="L52" s="0" t="n">
        <v>3767</v>
      </c>
      <c r="M52" s="0" t="n">
        <v>3767</v>
      </c>
      <c r="N52" s="0" t="n">
        <v>3767</v>
      </c>
      <c r="O52" s="0" t="n">
        <v>3767</v>
      </c>
      <c r="P52" s="0" t="n">
        <v>3767</v>
      </c>
      <c r="Q52" s="0" t="n">
        <v>3767</v>
      </c>
      <c r="R52" s="0" t="n">
        <v>3767</v>
      </c>
      <c r="S52" s="0" t="n">
        <v>3767</v>
      </c>
      <c r="T52" s="0" t="n">
        <v>3767</v>
      </c>
      <c r="U52" s="0" t="n">
        <v>3767</v>
      </c>
      <c r="V52" s="0" t="n">
        <v>3767</v>
      </c>
      <c r="W52" s="0" t="n">
        <v>3767</v>
      </c>
      <c r="X52" s="0" t="n">
        <v>3767</v>
      </c>
      <c r="Y52" s="0" t="n">
        <v>3767</v>
      </c>
      <c r="Z52" s="0" t="n">
        <v>3767</v>
      </c>
      <c r="AA52" s="0" t="n">
        <v>3767</v>
      </c>
      <c r="AB52" s="0" t="n">
        <v>3767</v>
      </c>
      <c r="AC52" s="0" t="n">
        <v>3767</v>
      </c>
      <c r="AD52" s="0" t="n">
        <v>3767</v>
      </c>
      <c r="AE52" s="0" t="n">
        <v>3757</v>
      </c>
      <c r="AF52" s="0" t="n">
        <v>3767</v>
      </c>
      <c r="AG52" s="0" t="n">
        <v>3767</v>
      </c>
      <c r="AH52" s="0" t="n">
        <v>113000</v>
      </c>
    </row>
    <row r="53" customFormat="false" ht="12.75" hidden="false" customHeight="false" outlineLevel="0" collapsed="false">
      <c r="A53" s="0" t="s">
        <v>207</v>
      </c>
      <c r="B53" s="0" t="n">
        <v>108121</v>
      </c>
      <c r="C53" s="0" t="s">
        <v>201</v>
      </c>
      <c r="D53" s="0" t="n">
        <v>50000</v>
      </c>
      <c r="E53" s="0" t="n">
        <v>50000</v>
      </c>
      <c r="F53" s="0" t="n">
        <v>50000</v>
      </c>
      <c r="G53" s="0" t="n">
        <v>50000</v>
      </c>
      <c r="H53" s="0" t="n">
        <v>50000</v>
      </c>
      <c r="I53" s="0" t="n">
        <v>50000</v>
      </c>
      <c r="J53" s="0" t="n">
        <v>50000</v>
      </c>
      <c r="K53" s="0" t="n">
        <v>50000</v>
      </c>
      <c r="L53" s="0" t="n">
        <v>50000</v>
      </c>
      <c r="M53" s="0" t="n">
        <v>50000</v>
      </c>
      <c r="N53" s="0" t="n">
        <v>50000</v>
      </c>
      <c r="O53" s="0" t="n">
        <v>50000</v>
      </c>
      <c r="P53" s="0" t="n">
        <v>50000</v>
      </c>
      <c r="Q53" s="0" t="n">
        <v>50000</v>
      </c>
      <c r="R53" s="0" t="n">
        <v>50000</v>
      </c>
      <c r="S53" s="0" t="n">
        <v>50000</v>
      </c>
      <c r="T53" s="0" t="n">
        <v>50000</v>
      </c>
      <c r="U53" s="0" t="n">
        <v>50000</v>
      </c>
      <c r="V53" s="0" t="n">
        <v>50000</v>
      </c>
      <c r="W53" s="0" t="n">
        <v>50000</v>
      </c>
      <c r="X53" s="0" t="n">
        <v>50000</v>
      </c>
      <c r="Y53" s="0" t="n">
        <v>50000</v>
      </c>
      <c r="Z53" s="0" t="n">
        <v>50000</v>
      </c>
      <c r="AA53" s="0" t="n">
        <v>50000</v>
      </c>
      <c r="AB53" s="0" t="n">
        <v>50000</v>
      </c>
      <c r="AC53" s="0" t="n">
        <v>50000</v>
      </c>
      <c r="AD53" s="0" t="n">
        <v>50000</v>
      </c>
      <c r="AE53" s="0" t="n">
        <v>50000</v>
      </c>
      <c r="AF53" s="0" t="n">
        <v>50000</v>
      </c>
      <c r="AG53" s="0" t="n">
        <v>50000</v>
      </c>
      <c r="AH53" s="0" t="n">
        <v>1500000</v>
      </c>
    </row>
    <row r="54" customFormat="false" ht="12.75" hidden="false" customHeight="false" outlineLevel="0" collapsed="false">
      <c r="B54" s="0" t="n">
        <v>62389</v>
      </c>
      <c r="C54" s="0" t="s">
        <v>202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0</v>
      </c>
    </row>
    <row r="55" customFormat="false" ht="12.75" hidden="false" customHeight="false" outlineLevel="0" collapsed="false">
      <c r="A55" s="0" t="s">
        <v>207</v>
      </c>
      <c r="B55" s="0" t="n">
        <v>108204</v>
      </c>
      <c r="C55" s="0" t="s">
        <v>201</v>
      </c>
      <c r="D55" s="0" t="n">
        <v>9666</v>
      </c>
      <c r="E55" s="0" t="n">
        <v>9666</v>
      </c>
      <c r="F55" s="0" t="n">
        <v>9666</v>
      </c>
      <c r="G55" s="0" t="n">
        <v>9666</v>
      </c>
      <c r="H55" s="0" t="n">
        <v>9666</v>
      </c>
      <c r="I55" s="0" t="n">
        <v>9666</v>
      </c>
      <c r="J55" s="0" t="n">
        <v>9666</v>
      </c>
      <c r="K55" s="0" t="n">
        <v>9666</v>
      </c>
      <c r="L55" s="0" t="n">
        <v>9666</v>
      </c>
      <c r="M55" s="0" t="n">
        <v>9666</v>
      </c>
      <c r="N55" s="0" t="n">
        <v>9666</v>
      </c>
      <c r="O55" s="0" t="n">
        <v>9666</v>
      </c>
      <c r="P55" s="0" t="n">
        <v>9666</v>
      </c>
      <c r="Q55" s="0" t="n">
        <v>9666</v>
      </c>
      <c r="R55" s="0" t="n">
        <v>9666</v>
      </c>
      <c r="S55" s="0" t="n">
        <v>9666</v>
      </c>
      <c r="T55" s="0" t="n">
        <v>9666</v>
      </c>
      <c r="U55" s="0" t="n">
        <v>9666</v>
      </c>
      <c r="V55" s="0" t="n">
        <v>9666</v>
      </c>
      <c r="W55" s="0" t="n">
        <v>9666</v>
      </c>
      <c r="X55" s="0" t="n">
        <v>9666</v>
      </c>
      <c r="Y55" s="0" t="n">
        <v>9666</v>
      </c>
      <c r="Z55" s="0" t="n">
        <v>9666</v>
      </c>
      <c r="AA55" s="0" t="n">
        <v>9666</v>
      </c>
      <c r="AB55" s="0" t="n">
        <v>9666</v>
      </c>
      <c r="AC55" s="0" t="n">
        <v>9666</v>
      </c>
      <c r="AD55" s="0" t="n">
        <v>9666</v>
      </c>
      <c r="AE55" s="0" t="n">
        <v>9686</v>
      </c>
      <c r="AF55" s="0" t="n">
        <v>9666</v>
      </c>
      <c r="AG55" s="0" t="n">
        <v>9666</v>
      </c>
      <c r="AH55" s="0" t="n">
        <v>290000</v>
      </c>
    </row>
    <row r="56" customFormat="false" ht="12.75" hidden="false" customHeight="false" outlineLevel="0" collapsed="false">
      <c r="B56" s="0" t="n">
        <v>62389</v>
      </c>
      <c r="C56" s="0" t="s">
        <v>202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0</v>
      </c>
    </row>
    <row r="57" customFormat="false" ht="12.75" hidden="false" customHeight="false" outlineLevel="0" collapsed="false">
      <c r="A57" s="0" t="s">
        <v>207</v>
      </c>
      <c r="B57" s="0" t="n">
        <v>108231</v>
      </c>
      <c r="C57" s="0" t="s">
        <v>201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</row>
    <row r="58" customFormat="false" ht="12.75" hidden="false" customHeight="false" outlineLevel="0" collapsed="false">
      <c r="B58" s="0" t="n">
        <v>62389</v>
      </c>
      <c r="C58" s="0" t="s">
        <v>202</v>
      </c>
      <c r="D58" s="0" t="n">
        <v>500</v>
      </c>
      <c r="E58" s="0" t="n">
        <v>500</v>
      </c>
      <c r="F58" s="0" t="n">
        <v>500</v>
      </c>
      <c r="G58" s="0" t="n">
        <v>500</v>
      </c>
      <c r="H58" s="0" t="n">
        <v>500</v>
      </c>
      <c r="I58" s="0" t="n">
        <v>500</v>
      </c>
      <c r="J58" s="0" t="n">
        <v>500</v>
      </c>
      <c r="K58" s="0" t="n">
        <v>500</v>
      </c>
      <c r="L58" s="0" t="n">
        <v>500</v>
      </c>
      <c r="M58" s="0" t="n">
        <v>500</v>
      </c>
      <c r="N58" s="0" t="n">
        <v>500</v>
      </c>
      <c r="O58" s="0" t="n">
        <v>500</v>
      </c>
      <c r="P58" s="0" t="n">
        <v>500</v>
      </c>
      <c r="Q58" s="0" t="n">
        <v>500</v>
      </c>
      <c r="R58" s="0" t="n">
        <v>500</v>
      </c>
      <c r="S58" s="0" t="n">
        <v>500</v>
      </c>
      <c r="T58" s="0" t="n">
        <v>500</v>
      </c>
      <c r="U58" s="0" t="n">
        <v>500</v>
      </c>
      <c r="V58" s="0" t="n">
        <v>500</v>
      </c>
      <c r="W58" s="0" t="n">
        <v>500</v>
      </c>
      <c r="X58" s="0" t="n">
        <v>500</v>
      </c>
      <c r="Y58" s="0" t="n">
        <v>500</v>
      </c>
      <c r="Z58" s="0" t="n">
        <v>500</v>
      </c>
      <c r="AA58" s="0" t="n">
        <v>500</v>
      </c>
      <c r="AB58" s="0" t="n">
        <v>500</v>
      </c>
      <c r="AC58" s="0" t="n">
        <v>500</v>
      </c>
      <c r="AD58" s="0" t="n">
        <v>500</v>
      </c>
      <c r="AE58" s="0" t="n">
        <v>500</v>
      </c>
      <c r="AF58" s="0" t="n">
        <v>500</v>
      </c>
      <c r="AG58" s="0" t="n">
        <v>500</v>
      </c>
      <c r="AH58" s="0" t="n">
        <v>15000</v>
      </c>
    </row>
    <row r="59" customFormat="false" ht="12.75" hidden="false" customHeight="false" outlineLevel="0" collapsed="false">
      <c r="A59" s="0" t="s">
        <v>207</v>
      </c>
      <c r="B59" s="0" t="n">
        <v>108313</v>
      </c>
      <c r="C59" s="0" t="s">
        <v>201</v>
      </c>
      <c r="K59" s="0" t="n">
        <v>10000</v>
      </c>
      <c r="L59" s="0" t="n">
        <v>10000</v>
      </c>
      <c r="M59" s="0" t="n">
        <v>10000</v>
      </c>
      <c r="R59" s="0" t="n">
        <v>35000</v>
      </c>
      <c r="S59" s="0" t="n">
        <v>35000</v>
      </c>
      <c r="T59" s="0" t="n">
        <v>35000</v>
      </c>
      <c r="AH59" s="0" t="n">
        <v>135000</v>
      </c>
    </row>
    <row r="60" customFormat="false" ht="12.75" hidden="false" customHeight="false" outlineLevel="0" collapsed="false">
      <c r="B60" s="0" t="n">
        <v>62389</v>
      </c>
      <c r="C60" s="0" t="s">
        <v>202</v>
      </c>
      <c r="K60" s="0" t="n">
        <v>0</v>
      </c>
      <c r="L60" s="0" t="n">
        <v>0</v>
      </c>
      <c r="M60" s="0" t="n">
        <v>0</v>
      </c>
      <c r="R60" s="0" t="n">
        <v>0</v>
      </c>
      <c r="S60" s="0" t="n">
        <v>0</v>
      </c>
      <c r="T60" s="0" t="n">
        <v>0</v>
      </c>
      <c r="AH60" s="0" t="n">
        <v>0</v>
      </c>
    </row>
    <row r="61" customFormat="false" ht="12.75" hidden="false" customHeight="false" outlineLevel="0" collapsed="false">
      <c r="A61" s="0" t="s">
        <v>207</v>
      </c>
      <c r="B61" s="0" t="n">
        <v>108313</v>
      </c>
      <c r="C61" s="0" t="s">
        <v>201</v>
      </c>
      <c r="K61" s="0" t="n">
        <v>30000</v>
      </c>
      <c r="L61" s="0" t="n">
        <v>30000</v>
      </c>
      <c r="M61" s="0" t="n">
        <v>30000</v>
      </c>
      <c r="AH61" s="0" t="n">
        <v>90000</v>
      </c>
    </row>
    <row r="62" customFormat="false" ht="12.75" hidden="false" customHeight="false" outlineLevel="0" collapsed="false">
      <c r="B62" s="0" t="n">
        <v>71460</v>
      </c>
      <c r="C62" s="0" t="s">
        <v>202</v>
      </c>
      <c r="K62" s="0" t="n">
        <v>0</v>
      </c>
      <c r="L62" s="0" t="n">
        <v>0</v>
      </c>
      <c r="M62" s="0" t="n">
        <v>0</v>
      </c>
      <c r="AH62" s="0" t="n">
        <v>0</v>
      </c>
    </row>
    <row r="63" customFormat="false" ht="12.75" hidden="false" customHeight="false" outlineLevel="0" collapsed="false">
      <c r="A63" s="0" t="s">
        <v>207</v>
      </c>
      <c r="B63" s="0" t="n">
        <v>108364</v>
      </c>
      <c r="C63" s="0" t="s">
        <v>201</v>
      </c>
      <c r="AD63" s="0" t="n">
        <v>5943</v>
      </c>
      <c r="AH63" s="0" t="n">
        <v>5943</v>
      </c>
    </row>
    <row r="64" customFormat="false" ht="12.75" hidden="false" customHeight="false" outlineLevel="0" collapsed="false">
      <c r="B64" s="0" t="n">
        <v>71459</v>
      </c>
      <c r="C64" s="0" t="s">
        <v>202</v>
      </c>
      <c r="AD64" s="0" t="n">
        <v>0</v>
      </c>
      <c r="AH64" s="0" t="n">
        <v>0</v>
      </c>
    </row>
    <row r="65" customFormat="false" ht="12.75" hidden="false" customHeight="false" outlineLevel="0" collapsed="false">
      <c r="A65" s="0" t="s">
        <v>208</v>
      </c>
      <c r="B65" s="0" t="n">
        <v>106550</v>
      </c>
      <c r="C65" s="0" t="s">
        <v>201</v>
      </c>
      <c r="D65" s="0" t="n">
        <v>14568</v>
      </c>
      <c r="E65" s="0" t="n">
        <v>14568</v>
      </c>
      <c r="F65" s="0" t="n">
        <v>14568</v>
      </c>
      <c r="G65" s="0" t="n">
        <v>15000</v>
      </c>
      <c r="H65" s="0" t="n">
        <v>15000</v>
      </c>
      <c r="I65" s="0" t="n">
        <v>15000</v>
      </c>
      <c r="J65" s="0" t="n">
        <v>15000</v>
      </c>
      <c r="K65" s="0" t="n">
        <v>14347</v>
      </c>
      <c r="L65" s="0" t="n">
        <v>15000</v>
      </c>
      <c r="M65" s="0" t="n">
        <v>15000</v>
      </c>
      <c r="N65" s="0" t="n">
        <v>15000</v>
      </c>
      <c r="O65" s="0" t="n">
        <v>15000</v>
      </c>
      <c r="P65" s="0" t="n">
        <v>15000</v>
      </c>
      <c r="Q65" s="0" t="n">
        <v>15000</v>
      </c>
      <c r="R65" s="0" t="n">
        <v>15000</v>
      </c>
      <c r="S65" s="0" t="n">
        <v>15000</v>
      </c>
      <c r="T65" s="0" t="n">
        <v>15000</v>
      </c>
      <c r="U65" s="0" t="n">
        <v>15000</v>
      </c>
      <c r="V65" s="0" t="n">
        <v>15000</v>
      </c>
      <c r="W65" s="0" t="n">
        <v>15000</v>
      </c>
      <c r="X65" s="0" t="n">
        <v>15000</v>
      </c>
      <c r="Y65" s="0" t="n">
        <v>15000</v>
      </c>
      <c r="Z65" s="0" t="n">
        <v>15000</v>
      </c>
      <c r="AA65" s="0" t="n">
        <v>15000</v>
      </c>
      <c r="AB65" s="0" t="n">
        <v>15000</v>
      </c>
      <c r="AC65" s="0" t="n">
        <v>15000</v>
      </c>
      <c r="AD65" s="0" t="n">
        <v>15000</v>
      </c>
      <c r="AE65" s="0" t="n">
        <v>15648</v>
      </c>
      <c r="AF65" s="0" t="n">
        <v>15648</v>
      </c>
      <c r="AG65" s="0" t="n">
        <v>15648</v>
      </c>
      <c r="AH65" s="0" t="n">
        <v>449995</v>
      </c>
    </row>
    <row r="66" customFormat="false" ht="12.75" hidden="false" customHeight="false" outlineLevel="0" collapsed="false">
      <c r="B66" s="0" t="n">
        <v>71460</v>
      </c>
      <c r="C66" s="0" t="s">
        <v>202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</row>
    <row r="67" customFormat="false" ht="12.75" hidden="false" customHeight="false" outlineLevel="0" collapsed="false">
      <c r="A67" s="0" t="s">
        <v>209</v>
      </c>
      <c r="B67" s="0" t="n">
        <v>107832</v>
      </c>
      <c r="C67" s="0" t="s">
        <v>201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</row>
    <row r="68" customFormat="false" ht="12.75" hidden="false" customHeight="false" outlineLevel="0" collapsed="false">
      <c r="B68" s="0" t="n">
        <v>62389</v>
      </c>
      <c r="C68" s="0" t="s">
        <v>202</v>
      </c>
      <c r="D68" s="0" t="n">
        <v>0</v>
      </c>
      <c r="E68" s="0" t="n">
        <v>0</v>
      </c>
      <c r="F68" s="0" t="n">
        <v>3000</v>
      </c>
      <c r="G68" s="0" t="n">
        <v>3000</v>
      </c>
      <c r="H68" s="0" t="n">
        <v>3000</v>
      </c>
      <c r="I68" s="0" t="n">
        <v>3000</v>
      </c>
      <c r="J68" s="0" t="n">
        <v>3000</v>
      </c>
      <c r="K68" s="0" t="n">
        <v>3000</v>
      </c>
      <c r="L68" s="0" t="n">
        <v>3000</v>
      </c>
      <c r="M68" s="0" t="n">
        <v>3000</v>
      </c>
      <c r="N68" s="0" t="n">
        <v>3000</v>
      </c>
      <c r="O68" s="0" t="n">
        <v>3000</v>
      </c>
      <c r="P68" s="0" t="n">
        <v>3000</v>
      </c>
      <c r="Q68" s="0" t="n">
        <v>3000</v>
      </c>
      <c r="R68" s="0" t="n">
        <v>3000</v>
      </c>
      <c r="S68" s="0" t="n">
        <v>3000</v>
      </c>
      <c r="T68" s="0" t="n">
        <v>3000</v>
      </c>
      <c r="U68" s="0" t="n">
        <v>3000</v>
      </c>
      <c r="V68" s="0" t="n">
        <v>3000</v>
      </c>
      <c r="W68" s="0" t="n">
        <v>3000</v>
      </c>
      <c r="X68" s="0" t="n">
        <v>3000</v>
      </c>
      <c r="Y68" s="0" t="n">
        <v>3000</v>
      </c>
      <c r="Z68" s="0" t="n">
        <v>3000</v>
      </c>
      <c r="AA68" s="0" t="n">
        <v>3000</v>
      </c>
      <c r="AB68" s="0" t="n">
        <v>3000</v>
      </c>
      <c r="AC68" s="0" t="n">
        <v>3000</v>
      </c>
      <c r="AD68" s="0" t="n">
        <v>9000</v>
      </c>
      <c r="AE68" s="0" t="n">
        <v>3000</v>
      </c>
      <c r="AF68" s="0" t="n">
        <v>3000</v>
      </c>
      <c r="AG68" s="0" t="n">
        <v>3000</v>
      </c>
      <c r="AH68" s="0" t="n">
        <v>90000</v>
      </c>
    </row>
    <row r="69" customFormat="false" ht="12.75" hidden="false" customHeight="false" outlineLevel="0" collapsed="false">
      <c r="A69" s="0" t="s">
        <v>210</v>
      </c>
      <c r="B69" s="0" t="n">
        <v>107450</v>
      </c>
      <c r="C69" s="0" t="s">
        <v>201</v>
      </c>
      <c r="D69" s="0" t="n">
        <v>7119</v>
      </c>
      <c r="E69" s="0" t="n">
        <v>7119</v>
      </c>
      <c r="F69" s="0" t="n">
        <v>7119</v>
      </c>
      <c r="G69" s="0" t="n">
        <v>7119</v>
      </c>
      <c r="H69" s="0" t="n">
        <v>7119</v>
      </c>
      <c r="I69" s="0" t="n">
        <v>7200</v>
      </c>
      <c r="J69" s="0" t="n">
        <v>7200</v>
      </c>
      <c r="K69" s="0" t="n">
        <v>7200</v>
      </c>
      <c r="L69" s="0" t="n">
        <v>7200</v>
      </c>
      <c r="M69" s="0" t="n">
        <v>7200</v>
      </c>
      <c r="N69" s="0" t="n">
        <v>7200</v>
      </c>
      <c r="O69" s="0" t="n">
        <v>7200</v>
      </c>
      <c r="P69" s="0" t="n">
        <v>7200</v>
      </c>
      <c r="Q69" s="0" t="n">
        <v>7200</v>
      </c>
      <c r="R69" s="0" t="n">
        <v>7200</v>
      </c>
      <c r="S69" s="0" t="n">
        <v>7200</v>
      </c>
      <c r="T69" s="0" t="n">
        <v>7200</v>
      </c>
      <c r="U69" s="0" t="n">
        <v>7200</v>
      </c>
      <c r="V69" s="0" t="n">
        <v>7200</v>
      </c>
      <c r="W69" s="0" t="n">
        <v>7200</v>
      </c>
      <c r="X69" s="0" t="n">
        <v>7200</v>
      </c>
      <c r="Y69" s="0" t="n">
        <v>7200</v>
      </c>
      <c r="Z69" s="0" t="n">
        <v>7200</v>
      </c>
      <c r="AA69" s="0" t="n">
        <v>7200</v>
      </c>
      <c r="AB69" s="0" t="n">
        <v>7200</v>
      </c>
      <c r="AC69" s="0" t="n">
        <v>7200</v>
      </c>
      <c r="AD69" s="0" t="n">
        <v>7200</v>
      </c>
      <c r="AE69" s="0" t="n">
        <v>7401</v>
      </c>
      <c r="AF69" s="0" t="n">
        <v>7200</v>
      </c>
      <c r="AG69" s="0" t="n">
        <v>7200</v>
      </c>
      <c r="AH69" s="0" t="n">
        <v>215796</v>
      </c>
    </row>
    <row r="70" customFormat="false" ht="12.75" hidden="false" customHeight="false" outlineLevel="0" collapsed="false">
      <c r="B70" s="0" t="n">
        <v>78126</v>
      </c>
      <c r="C70" s="0" t="s">
        <v>202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10604</v>
      </c>
      <c r="I70" s="0" t="n">
        <v>15638</v>
      </c>
      <c r="J70" s="0" t="n">
        <v>8948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123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35313</v>
      </c>
    </row>
    <row r="71" customFormat="false" ht="12.75" hidden="false" customHeight="false" outlineLevel="0" collapsed="false">
      <c r="A71" s="0" t="s">
        <v>211</v>
      </c>
      <c r="B71" s="0" t="n">
        <v>108206</v>
      </c>
      <c r="C71" s="0" t="s">
        <v>201</v>
      </c>
      <c r="D71" s="0" t="n">
        <v>3666</v>
      </c>
      <c r="E71" s="0" t="n">
        <v>3666</v>
      </c>
      <c r="F71" s="0" t="n">
        <v>3666</v>
      </c>
      <c r="G71" s="0" t="n">
        <v>3666</v>
      </c>
      <c r="H71" s="0" t="n">
        <v>3666</v>
      </c>
      <c r="I71" s="0" t="n">
        <v>3666</v>
      </c>
      <c r="J71" s="0" t="n">
        <v>3666</v>
      </c>
      <c r="K71" s="0" t="n">
        <v>3666</v>
      </c>
      <c r="L71" s="0" t="n">
        <v>3666</v>
      </c>
      <c r="M71" s="0" t="n">
        <v>3666</v>
      </c>
      <c r="N71" s="0" t="n">
        <v>3667</v>
      </c>
      <c r="O71" s="0" t="n">
        <v>3667</v>
      </c>
      <c r="P71" s="0" t="n">
        <v>3667</v>
      </c>
      <c r="Q71" s="0" t="n">
        <v>3667</v>
      </c>
      <c r="R71" s="0" t="n">
        <v>3667</v>
      </c>
      <c r="S71" s="0" t="n">
        <v>3667</v>
      </c>
      <c r="T71" s="0" t="n">
        <v>3667</v>
      </c>
      <c r="U71" s="0" t="n">
        <v>3667</v>
      </c>
      <c r="V71" s="0" t="n">
        <v>3667</v>
      </c>
      <c r="W71" s="0" t="n">
        <v>3667</v>
      </c>
      <c r="X71" s="0" t="n">
        <v>3667</v>
      </c>
      <c r="Y71" s="0" t="n">
        <v>3667</v>
      </c>
      <c r="Z71" s="0" t="n">
        <v>3667</v>
      </c>
      <c r="AA71" s="0" t="n">
        <v>3667</v>
      </c>
      <c r="AB71" s="0" t="n">
        <v>3667</v>
      </c>
      <c r="AC71" s="0" t="n">
        <v>3667</v>
      </c>
      <c r="AD71" s="0" t="n">
        <v>3667</v>
      </c>
      <c r="AE71" s="0" t="n">
        <v>3667</v>
      </c>
      <c r="AF71" s="0" t="n">
        <v>3667</v>
      </c>
      <c r="AG71" s="0" t="n">
        <v>3667</v>
      </c>
      <c r="AH71" s="0" t="n">
        <v>110000</v>
      </c>
    </row>
    <row r="72" customFormat="false" ht="12.75" hidden="false" customHeight="false" outlineLevel="0" collapsed="false">
      <c r="B72" s="0" t="n">
        <v>62389</v>
      </c>
      <c r="C72" s="0" t="s">
        <v>202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0</v>
      </c>
    </row>
    <row r="73" customFormat="false" ht="12.75" hidden="false" customHeight="false" outlineLevel="0" collapsed="false">
      <c r="A73" s="0" t="s">
        <v>211</v>
      </c>
      <c r="B73" s="0" t="n">
        <v>108206</v>
      </c>
      <c r="C73" s="0" t="s">
        <v>201</v>
      </c>
      <c r="D73" s="0" t="n">
        <v>666</v>
      </c>
      <c r="E73" s="0" t="n">
        <v>666</v>
      </c>
      <c r="F73" s="0" t="n">
        <v>666</v>
      </c>
      <c r="G73" s="0" t="n">
        <v>666</v>
      </c>
      <c r="H73" s="0" t="n">
        <v>666</v>
      </c>
      <c r="I73" s="0" t="n">
        <v>666</v>
      </c>
      <c r="J73" s="0" t="n">
        <v>666</v>
      </c>
      <c r="K73" s="0" t="n">
        <v>666</v>
      </c>
      <c r="L73" s="0" t="n">
        <v>666</v>
      </c>
      <c r="M73" s="0" t="n">
        <v>666</v>
      </c>
      <c r="N73" s="0" t="n">
        <v>667</v>
      </c>
      <c r="O73" s="0" t="n">
        <v>667</v>
      </c>
      <c r="P73" s="0" t="n">
        <v>667</v>
      </c>
      <c r="Q73" s="0" t="n">
        <v>667</v>
      </c>
      <c r="R73" s="0" t="n">
        <v>667</v>
      </c>
      <c r="S73" s="0" t="n">
        <v>667</v>
      </c>
      <c r="T73" s="0" t="n">
        <v>667</v>
      </c>
      <c r="U73" s="0" t="n">
        <v>667</v>
      </c>
      <c r="V73" s="0" t="n">
        <v>667</v>
      </c>
      <c r="W73" s="0" t="n">
        <v>667</v>
      </c>
      <c r="X73" s="0" t="n">
        <v>667</v>
      </c>
      <c r="Y73" s="0" t="n">
        <v>667</v>
      </c>
      <c r="Z73" s="0" t="n">
        <v>667</v>
      </c>
      <c r="AA73" s="0" t="n">
        <v>667</v>
      </c>
      <c r="AB73" s="0" t="n">
        <v>667</v>
      </c>
      <c r="AC73" s="0" t="n">
        <v>667</v>
      </c>
      <c r="AD73" s="0" t="n">
        <v>667</v>
      </c>
      <c r="AE73" s="0" t="n">
        <v>667</v>
      </c>
      <c r="AF73" s="0" t="n">
        <v>667</v>
      </c>
      <c r="AG73" s="0" t="n">
        <v>667</v>
      </c>
      <c r="AH73" s="0" t="n">
        <v>20000</v>
      </c>
    </row>
    <row r="74" customFormat="false" ht="12.75" hidden="false" customHeight="false" outlineLevel="0" collapsed="false">
      <c r="B74" s="0" t="n">
        <v>71460</v>
      </c>
      <c r="C74" s="0" t="s">
        <v>202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0</v>
      </c>
    </row>
    <row r="75" customFormat="false" ht="12.75" hidden="false" customHeight="false" outlineLevel="0" collapsed="false">
      <c r="A75" s="0" t="s">
        <v>211</v>
      </c>
      <c r="B75" s="0" t="n">
        <v>108356</v>
      </c>
      <c r="C75" s="0" t="s">
        <v>201</v>
      </c>
      <c r="AD75" s="0" t="n">
        <v>0</v>
      </c>
      <c r="AH75" s="0" t="n">
        <v>0</v>
      </c>
    </row>
    <row r="76" customFormat="false" ht="12.75" hidden="false" customHeight="false" outlineLevel="0" collapsed="false">
      <c r="B76" s="0" t="n">
        <v>62389</v>
      </c>
      <c r="C76" s="0" t="s">
        <v>202</v>
      </c>
      <c r="AD76" s="0" t="n">
        <v>20000</v>
      </c>
      <c r="AH76" s="0" t="n">
        <v>20000</v>
      </c>
    </row>
    <row r="77" customFormat="false" ht="12.75" hidden="false" customHeight="false" outlineLevel="0" collapsed="false">
      <c r="A77" s="0" t="s">
        <v>212</v>
      </c>
      <c r="B77" s="0" t="n">
        <v>107980</v>
      </c>
      <c r="C77" s="0" t="s">
        <v>201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0</v>
      </c>
    </row>
    <row r="78" customFormat="false" ht="12.75" hidden="false" customHeight="false" outlineLevel="0" collapsed="false">
      <c r="B78" s="0" t="n">
        <v>71460</v>
      </c>
      <c r="C78" s="0" t="s">
        <v>202</v>
      </c>
      <c r="D78" s="0" t="n">
        <v>3333</v>
      </c>
      <c r="E78" s="0" t="n">
        <v>3333</v>
      </c>
      <c r="F78" s="0" t="n">
        <v>3333</v>
      </c>
      <c r="G78" s="0" t="n">
        <v>3333</v>
      </c>
      <c r="H78" s="0" t="n">
        <v>3333</v>
      </c>
      <c r="I78" s="0" t="n">
        <v>3333</v>
      </c>
      <c r="J78" s="0" t="n">
        <v>3333</v>
      </c>
      <c r="K78" s="0" t="n">
        <v>3333</v>
      </c>
      <c r="L78" s="0" t="n">
        <v>3333</v>
      </c>
      <c r="M78" s="0" t="n">
        <v>3333</v>
      </c>
      <c r="N78" s="0" t="n">
        <v>3333</v>
      </c>
      <c r="O78" s="0" t="n">
        <v>3333</v>
      </c>
      <c r="P78" s="0" t="n">
        <v>3333</v>
      </c>
      <c r="Q78" s="0" t="n">
        <v>3333</v>
      </c>
      <c r="R78" s="0" t="n">
        <v>3333</v>
      </c>
      <c r="S78" s="0" t="n">
        <v>3333</v>
      </c>
      <c r="T78" s="0" t="n">
        <v>3333</v>
      </c>
      <c r="U78" s="0" t="n">
        <v>3333</v>
      </c>
      <c r="V78" s="0" t="n">
        <v>3333</v>
      </c>
      <c r="W78" s="0" t="n">
        <v>3333</v>
      </c>
      <c r="X78" s="0" t="n">
        <v>3333</v>
      </c>
      <c r="Y78" s="0" t="n">
        <v>3333</v>
      </c>
      <c r="Z78" s="0" t="n">
        <v>3333</v>
      </c>
      <c r="AA78" s="0" t="n">
        <v>3333</v>
      </c>
      <c r="AB78" s="0" t="n">
        <v>3333</v>
      </c>
      <c r="AC78" s="0" t="n">
        <v>3333</v>
      </c>
      <c r="AD78" s="0" t="n">
        <v>3343</v>
      </c>
      <c r="AE78" s="0" t="n">
        <v>3333</v>
      </c>
      <c r="AF78" s="0" t="n">
        <v>3333</v>
      </c>
      <c r="AG78" s="0" t="n">
        <v>3333</v>
      </c>
      <c r="AH78" s="0" t="n">
        <v>100000</v>
      </c>
    </row>
    <row r="79" customFormat="false" ht="12.75" hidden="false" customHeight="false" outlineLevel="0" collapsed="false">
      <c r="A79" s="0" t="s">
        <v>213</v>
      </c>
      <c r="B79" s="0" t="n">
        <v>108017</v>
      </c>
      <c r="C79" s="0" t="s">
        <v>201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0</v>
      </c>
    </row>
    <row r="80" customFormat="false" ht="12.75" hidden="false" customHeight="false" outlineLevel="0" collapsed="false">
      <c r="B80" s="0" t="n">
        <v>62389</v>
      </c>
      <c r="C80" s="0" t="s">
        <v>202</v>
      </c>
      <c r="D80" s="0" t="n">
        <v>5333</v>
      </c>
      <c r="E80" s="0" t="n">
        <v>5333</v>
      </c>
      <c r="F80" s="0" t="n">
        <v>5333</v>
      </c>
      <c r="G80" s="0" t="n">
        <v>5333</v>
      </c>
      <c r="H80" s="0" t="n">
        <v>5333</v>
      </c>
      <c r="I80" s="0" t="n">
        <v>5333</v>
      </c>
      <c r="J80" s="0" t="n">
        <v>5333</v>
      </c>
      <c r="K80" s="0" t="n">
        <v>5333</v>
      </c>
      <c r="L80" s="0" t="n">
        <v>5333</v>
      </c>
      <c r="M80" s="0" t="n">
        <v>5333</v>
      </c>
      <c r="N80" s="0" t="n">
        <v>5333</v>
      </c>
      <c r="O80" s="0" t="n">
        <v>5333</v>
      </c>
      <c r="P80" s="0" t="n">
        <v>5333</v>
      </c>
      <c r="Q80" s="0" t="n">
        <v>5333</v>
      </c>
      <c r="R80" s="0" t="n">
        <v>5333</v>
      </c>
      <c r="S80" s="0" t="n">
        <v>5333</v>
      </c>
      <c r="T80" s="0" t="n">
        <v>5333</v>
      </c>
      <c r="U80" s="0" t="n">
        <v>5333</v>
      </c>
      <c r="V80" s="0" t="n">
        <v>5333</v>
      </c>
      <c r="W80" s="0" t="n">
        <v>5333</v>
      </c>
      <c r="X80" s="0" t="n">
        <v>5333</v>
      </c>
      <c r="Y80" s="0" t="n">
        <v>5333</v>
      </c>
      <c r="Z80" s="0" t="n">
        <v>5333</v>
      </c>
      <c r="AA80" s="0" t="n">
        <v>5333</v>
      </c>
      <c r="AB80" s="0" t="n">
        <v>5333</v>
      </c>
      <c r="AC80" s="0" t="n">
        <v>5333</v>
      </c>
      <c r="AD80" s="0" t="n">
        <v>5333</v>
      </c>
      <c r="AE80" s="0" t="n">
        <v>5336</v>
      </c>
      <c r="AF80" s="0" t="n">
        <v>5336</v>
      </c>
      <c r="AG80" s="0" t="n">
        <v>5337</v>
      </c>
      <c r="AH80" s="0" t="n">
        <v>160000</v>
      </c>
    </row>
    <row r="81" customFormat="false" ht="12.75" hidden="false" customHeight="false" outlineLevel="0" collapsed="false">
      <c r="A81" s="0" t="s">
        <v>213</v>
      </c>
      <c r="B81" s="0" t="n">
        <v>108310</v>
      </c>
      <c r="C81" s="0" t="s">
        <v>201</v>
      </c>
      <c r="K81" s="0" t="n">
        <v>10000</v>
      </c>
      <c r="L81" s="0" t="n">
        <v>10000</v>
      </c>
      <c r="M81" s="0" t="n">
        <v>10000</v>
      </c>
      <c r="AH81" s="0" t="n">
        <v>30000</v>
      </c>
    </row>
    <row r="82" customFormat="false" ht="12.75" hidden="false" customHeight="false" outlineLevel="0" collapsed="false">
      <c r="B82" s="0" t="n">
        <v>62389</v>
      </c>
      <c r="C82" s="0" t="s">
        <v>202</v>
      </c>
      <c r="K82" s="0" t="n">
        <v>0</v>
      </c>
      <c r="L82" s="0" t="n">
        <v>0</v>
      </c>
      <c r="M82" s="0" t="n">
        <v>0</v>
      </c>
      <c r="AH82" s="0" t="n">
        <v>0</v>
      </c>
    </row>
    <row r="83" customFormat="false" ht="12.75" hidden="false" customHeight="false" outlineLevel="0" collapsed="false">
      <c r="A83" s="0" t="s">
        <v>214</v>
      </c>
      <c r="B83" s="0" t="n">
        <v>107664</v>
      </c>
      <c r="C83" s="0" t="s">
        <v>201</v>
      </c>
      <c r="D83" s="0" t="n">
        <v>3708</v>
      </c>
      <c r="E83" s="0" t="n">
        <v>3708</v>
      </c>
      <c r="F83" s="0" t="n">
        <v>3708</v>
      </c>
      <c r="G83" s="0" t="n">
        <v>3708</v>
      </c>
      <c r="H83" s="0" t="n">
        <v>3708</v>
      </c>
      <c r="I83" s="0" t="n">
        <v>3708</v>
      </c>
      <c r="J83" s="0" t="n">
        <v>3708</v>
      </c>
      <c r="K83" s="0" t="n">
        <v>3708</v>
      </c>
      <c r="L83" s="0" t="n">
        <v>3708</v>
      </c>
      <c r="M83" s="0" t="n">
        <v>3708</v>
      </c>
      <c r="N83" s="0" t="n">
        <v>3708</v>
      </c>
      <c r="O83" s="0" t="n">
        <v>3708</v>
      </c>
      <c r="P83" s="0" t="n">
        <v>3708</v>
      </c>
      <c r="Q83" s="0" t="n">
        <v>3708</v>
      </c>
      <c r="R83" s="0" t="n">
        <v>3708</v>
      </c>
      <c r="S83" s="0" t="n">
        <v>3708</v>
      </c>
      <c r="T83" s="0" t="n">
        <v>3708</v>
      </c>
      <c r="U83" s="0" t="n">
        <v>3708</v>
      </c>
      <c r="V83" s="0" t="n">
        <v>3708</v>
      </c>
      <c r="W83" s="0" t="n">
        <v>3708</v>
      </c>
      <c r="X83" s="0" t="n">
        <v>3708</v>
      </c>
      <c r="Y83" s="0" t="n">
        <v>3708</v>
      </c>
      <c r="Z83" s="0" t="n">
        <v>3708</v>
      </c>
      <c r="AA83" s="0" t="n">
        <v>3708</v>
      </c>
      <c r="AB83" s="0" t="n">
        <v>3708</v>
      </c>
      <c r="AC83" s="0" t="n">
        <v>3708</v>
      </c>
      <c r="AD83" s="0" t="n">
        <v>3708</v>
      </c>
      <c r="AE83" s="0" t="n">
        <v>3708</v>
      </c>
      <c r="AF83" s="0" t="n">
        <v>3708</v>
      </c>
      <c r="AG83" s="0" t="n">
        <v>3708</v>
      </c>
      <c r="AH83" s="0" t="n">
        <v>111240</v>
      </c>
    </row>
    <row r="84" customFormat="false" ht="12.75" hidden="false" customHeight="false" outlineLevel="0" collapsed="false">
      <c r="B84" s="0" t="n">
        <v>98</v>
      </c>
      <c r="C84" s="0" t="s">
        <v>202</v>
      </c>
      <c r="D84" s="0" t="n">
        <v>0</v>
      </c>
      <c r="E84" s="0" t="n">
        <v>0</v>
      </c>
      <c r="F84" s="0" t="n">
        <v>0</v>
      </c>
      <c r="G84" s="0" t="n">
        <v>5831</v>
      </c>
      <c r="H84" s="0" t="n">
        <v>18618</v>
      </c>
      <c r="I84" s="0" t="n">
        <v>22387</v>
      </c>
      <c r="J84" s="0" t="n">
        <v>5621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1027</v>
      </c>
      <c r="T84" s="0" t="n">
        <v>13978</v>
      </c>
      <c r="U84" s="0" t="n">
        <v>4753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10224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82439</v>
      </c>
    </row>
    <row r="85" customFormat="false" ht="12.75" hidden="false" customHeight="false" outlineLevel="0" collapsed="false">
      <c r="A85" s="0" t="s">
        <v>215</v>
      </c>
      <c r="B85" s="0" t="n">
        <v>107837</v>
      </c>
      <c r="C85" s="0" t="s">
        <v>201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0</v>
      </c>
    </row>
    <row r="86" customFormat="false" ht="12.75" hidden="false" customHeight="false" outlineLevel="0" collapsed="false">
      <c r="B86" s="0" t="n">
        <v>62389</v>
      </c>
      <c r="C86" s="0" t="s">
        <v>202</v>
      </c>
      <c r="D86" s="0" t="n">
        <v>1666</v>
      </c>
      <c r="E86" s="0" t="n">
        <v>1666</v>
      </c>
      <c r="F86" s="0" t="n">
        <v>1666</v>
      </c>
      <c r="G86" s="0" t="n">
        <v>1666</v>
      </c>
      <c r="H86" s="0" t="n">
        <v>1666</v>
      </c>
      <c r="I86" s="0" t="n">
        <v>1666</v>
      </c>
      <c r="J86" s="0" t="n">
        <v>1666</v>
      </c>
      <c r="K86" s="0" t="n">
        <v>1666</v>
      </c>
      <c r="L86" s="0" t="n">
        <v>1666</v>
      </c>
      <c r="M86" s="0" t="n">
        <v>1666</v>
      </c>
      <c r="N86" s="0" t="n">
        <v>1667</v>
      </c>
      <c r="O86" s="0" t="n">
        <v>1667</v>
      </c>
      <c r="P86" s="0" t="n">
        <v>1667</v>
      </c>
      <c r="Q86" s="0" t="n">
        <v>1667</v>
      </c>
      <c r="R86" s="0" t="n">
        <v>1667</v>
      </c>
      <c r="S86" s="0" t="n">
        <v>1667</v>
      </c>
      <c r="T86" s="0" t="n">
        <v>1667</v>
      </c>
      <c r="U86" s="0" t="n">
        <v>1667</v>
      </c>
      <c r="V86" s="0" t="n">
        <v>1667</v>
      </c>
      <c r="W86" s="0" t="n">
        <v>1667</v>
      </c>
      <c r="X86" s="0" t="n">
        <v>1667</v>
      </c>
      <c r="Y86" s="0" t="n">
        <v>1667</v>
      </c>
      <c r="Z86" s="0" t="n">
        <v>1667</v>
      </c>
      <c r="AA86" s="0" t="n">
        <v>1667</v>
      </c>
      <c r="AB86" s="0" t="n">
        <v>1667</v>
      </c>
      <c r="AC86" s="0" t="n">
        <v>1667</v>
      </c>
      <c r="AD86" s="0" t="n">
        <v>1667</v>
      </c>
      <c r="AE86" s="0" t="n">
        <v>1667</v>
      </c>
      <c r="AF86" s="0" t="n">
        <v>1667</v>
      </c>
      <c r="AG86" s="0" t="n">
        <v>1667</v>
      </c>
      <c r="AH86" s="0" t="n">
        <v>50000</v>
      </c>
    </row>
    <row r="87" customFormat="false" ht="12.75" hidden="false" customHeight="false" outlineLevel="0" collapsed="false">
      <c r="A87" s="0" t="s">
        <v>215</v>
      </c>
      <c r="B87" s="0" t="n">
        <v>108207</v>
      </c>
      <c r="C87" s="0" t="s">
        <v>201</v>
      </c>
      <c r="D87" s="0" t="n">
        <v>333</v>
      </c>
      <c r="E87" s="0" t="n">
        <v>333</v>
      </c>
      <c r="F87" s="0" t="n">
        <v>333</v>
      </c>
      <c r="G87" s="0" t="n">
        <v>333</v>
      </c>
      <c r="H87" s="0" t="n">
        <v>333</v>
      </c>
      <c r="I87" s="0" t="n">
        <v>333</v>
      </c>
      <c r="J87" s="0" t="n">
        <v>333</v>
      </c>
      <c r="K87" s="0" t="n">
        <v>333</v>
      </c>
      <c r="L87" s="0" t="n">
        <v>333</v>
      </c>
      <c r="M87" s="0" t="n">
        <v>333</v>
      </c>
      <c r="N87" s="0" t="n">
        <v>333</v>
      </c>
      <c r="O87" s="0" t="n">
        <v>333</v>
      </c>
      <c r="P87" s="0" t="n">
        <v>333</v>
      </c>
      <c r="Q87" s="0" t="n">
        <v>333</v>
      </c>
      <c r="R87" s="0" t="n">
        <v>333</v>
      </c>
      <c r="S87" s="0" t="n">
        <v>333</v>
      </c>
      <c r="T87" s="0" t="n">
        <v>333</v>
      </c>
      <c r="U87" s="0" t="n">
        <v>333</v>
      </c>
      <c r="V87" s="0" t="n">
        <v>333</v>
      </c>
      <c r="W87" s="0" t="n">
        <v>333</v>
      </c>
      <c r="X87" s="0" t="n">
        <v>334</v>
      </c>
      <c r="Y87" s="0" t="n">
        <v>334</v>
      </c>
      <c r="Z87" s="0" t="n">
        <v>334</v>
      </c>
      <c r="AA87" s="0" t="n">
        <v>334</v>
      </c>
      <c r="AB87" s="0" t="n">
        <v>334</v>
      </c>
      <c r="AC87" s="0" t="n">
        <v>334</v>
      </c>
      <c r="AD87" s="0" t="n">
        <v>334</v>
      </c>
      <c r="AE87" s="0" t="n">
        <v>334</v>
      </c>
      <c r="AF87" s="0" t="n">
        <v>334</v>
      </c>
      <c r="AG87" s="0" t="n">
        <v>334</v>
      </c>
      <c r="AH87" s="0" t="n">
        <v>10000</v>
      </c>
    </row>
    <row r="88" customFormat="false" ht="12.75" hidden="false" customHeight="false" outlineLevel="0" collapsed="false">
      <c r="B88" s="0" t="n">
        <v>62389</v>
      </c>
      <c r="C88" s="0" t="s">
        <v>202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0</v>
      </c>
    </row>
    <row r="89" customFormat="false" ht="12.75" hidden="false" customHeight="false" outlineLevel="0" collapsed="false">
      <c r="A89" s="0" t="s">
        <v>215</v>
      </c>
      <c r="B89" s="0" t="n">
        <v>108221</v>
      </c>
      <c r="C89" s="0" t="s">
        <v>201</v>
      </c>
      <c r="D89" s="0" t="n">
        <v>333</v>
      </c>
      <c r="E89" s="0" t="n">
        <v>333</v>
      </c>
      <c r="F89" s="0" t="n">
        <v>333</v>
      </c>
      <c r="G89" s="0" t="n">
        <v>333</v>
      </c>
      <c r="H89" s="0" t="n">
        <v>333</v>
      </c>
      <c r="I89" s="0" t="n">
        <v>333</v>
      </c>
      <c r="J89" s="0" t="n">
        <v>333</v>
      </c>
      <c r="K89" s="0" t="n">
        <v>333</v>
      </c>
      <c r="L89" s="0" t="n">
        <v>333</v>
      </c>
      <c r="M89" s="0" t="n">
        <v>333</v>
      </c>
      <c r="N89" s="0" t="n">
        <v>333</v>
      </c>
      <c r="O89" s="0" t="n">
        <v>333</v>
      </c>
      <c r="P89" s="0" t="n">
        <v>333</v>
      </c>
      <c r="Q89" s="0" t="n">
        <v>333</v>
      </c>
      <c r="R89" s="0" t="n">
        <v>333</v>
      </c>
      <c r="S89" s="0" t="n">
        <v>333</v>
      </c>
      <c r="T89" s="0" t="n">
        <v>333</v>
      </c>
      <c r="U89" s="0" t="n">
        <v>333</v>
      </c>
      <c r="V89" s="0" t="n">
        <v>333</v>
      </c>
      <c r="W89" s="0" t="n">
        <v>333</v>
      </c>
      <c r="X89" s="0" t="n">
        <v>334</v>
      </c>
      <c r="Y89" s="0" t="n">
        <v>334</v>
      </c>
      <c r="Z89" s="0" t="n">
        <v>334</v>
      </c>
      <c r="AA89" s="0" t="n">
        <v>334</v>
      </c>
      <c r="AB89" s="0" t="n">
        <v>334</v>
      </c>
      <c r="AC89" s="0" t="n">
        <v>334</v>
      </c>
      <c r="AD89" s="0" t="n">
        <v>334</v>
      </c>
      <c r="AE89" s="0" t="n">
        <v>334</v>
      </c>
      <c r="AF89" s="0" t="n">
        <v>334</v>
      </c>
      <c r="AG89" s="0" t="n">
        <v>334</v>
      </c>
      <c r="AH89" s="0" t="n">
        <v>10000</v>
      </c>
    </row>
    <row r="90" customFormat="false" ht="12.75" hidden="false" customHeight="false" outlineLevel="0" collapsed="false">
      <c r="B90" s="0" t="n">
        <v>62389</v>
      </c>
      <c r="C90" s="0" t="s">
        <v>202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0</v>
      </c>
    </row>
    <row r="91" customFormat="false" ht="12.75" hidden="false" customHeight="false" outlineLevel="0" collapsed="false">
      <c r="A91" s="0" t="s">
        <v>215</v>
      </c>
      <c r="B91" s="0" t="n">
        <v>108229</v>
      </c>
      <c r="C91" s="0" t="s">
        <v>201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0</v>
      </c>
    </row>
    <row r="92" customFormat="false" ht="12.75" hidden="false" customHeight="false" outlineLevel="0" collapsed="false">
      <c r="B92" s="0" t="n">
        <v>62389</v>
      </c>
      <c r="C92" s="0" t="s">
        <v>202</v>
      </c>
      <c r="D92" s="0" t="n">
        <v>666</v>
      </c>
      <c r="E92" s="0" t="n">
        <v>666</v>
      </c>
      <c r="F92" s="0" t="n">
        <v>666</v>
      </c>
      <c r="G92" s="0" t="n">
        <v>666</v>
      </c>
      <c r="H92" s="0" t="n">
        <v>666</v>
      </c>
      <c r="I92" s="0" t="n">
        <v>666</v>
      </c>
      <c r="J92" s="0" t="n">
        <v>666</v>
      </c>
      <c r="K92" s="0" t="n">
        <v>666</v>
      </c>
      <c r="L92" s="0" t="n">
        <v>666</v>
      </c>
      <c r="M92" s="0" t="n">
        <v>666</v>
      </c>
      <c r="N92" s="0" t="n">
        <v>667</v>
      </c>
      <c r="O92" s="0" t="n">
        <v>667</v>
      </c>
      <c r="P92" s="0" t="n">
        <v>667</v>
      </c>
      <c r="Q92" s="0" t="n">
        <v>667</v>
      </c>
      <c r="R92" s="0" t="n">
        <v>667</v>
      </c>
      <c r="S92" s="0" t="n">
        <v>667</v>
      </c>
      <c r="T92" s="0" t="n">
        <v>667</v>
      </c>
      <c r="U92" s="0" t="n">
        <v>667</v>
      </c>
      <c r="V92" s="0" t="n">
        <v>667</v>
      </c>
      <c r="W92" s="0" t="n">
        <v>667</v>
      </c>
      <c r="X92" s="0" t="n">
        <v>667</v>
      </c>
      <c r="Y92" s="0" t="n">
        <v>667</v>
      </c>
      <c r="Z92" s="0" t="n">
        <v>667</v>
      </c>
      <c r="AA92" s="0" t="n">
        <v>667</v>
      </c>
      <c r="AB92" s="0" t="n">
        <v>667</v>
      </c>
      <c r="AC92" s="0" t="n">
        <v>667</v>
      </c>
      <c r="AD92" s="0" t="n">
        <v>667</v>
      </c>
      <c r="AE92" s="0" t="n">
        <v>667</v>
      </c>
      <c r="AF92" s="0" t="n">
        <v>667</v>
      </c>
      <c r="AG92" s="0" t="n">
        <v>667</v>
      </c>
      <c r="AH92" s="0" t="n">
        <v>20000</v>
      </c>
    </row>
    <row r="93" customFormat="false" ht="12.75" hidden="false" customHeight="false" outlineLevel="0" collapsed="false">
      <c r="A93" s="0" t="s">
        <v>215</v>
      </c>
      <c r="B93" s="0" t="n">
        <v>108325</v>
      </c>
      <c r="C93" s="0" t="s">
        <v>201</v>
      </c>
      <c r="R93" s="0" t="n">
        <v>16667</v>
      </c>
      <c r="S93" s="0" t="n">
        <v>16667</v>
      </c>
      <c r="T93" s="0" t="n">
        <v>16666</v>
      </c>
      <c r="AH93" s="0" t="n">
        <v>50000</v>
      </c>
    </row>
    <row r="94" customFormat="false" ht="12.75" hidden="false" customHeight="false" outlineLevel="0" collapsed="false">
      <c r="B94" s="0" t="n">
        <v>62389</v>
      </c>
      <c r="C94" s="0" t="s">
        <v>202</v>
      </c>
      <c r="R94" s="0" t="n">
        <v>0</v>
      </c>
      <c r="S94" s="0" t="n">
        <v>0</v>
      </c>
      <c r="T94" s="0" t="n">
        <v>0</v>
      </c>
      <c r="AH94" s="0" t="n">
        <v>0</v>
      </c>
    </row>
    <row r="95" customFormat="false" ht="12.75" hidden="false" customHeight="false" outlineLevel="0" collapsed="false">
      <c r="A95" s="0" t="s">
        <v>215</v>
      </c>
      <c r="B95" s="0" t="n">
        <v>108332</v>
      </c>
      <c r="C95" s="0" t="s">
        <v>201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H95" s="0" t="n">
        <v>0</v>
      </c>
    </row>
    <row r="96" customFormat="false" ht="12.75" hidden="false" customHeight="false" outlineLevel="0" collapsed="false">
      <c r="B96" s="0" t="n">
        <v>62389</v>
      </c>
      <c r="C96" s="0" t="s">
        <v>202</v>
      </c>
      <c r="W96" s="0" t="n">
        <v>20000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20000</v>
      </c>
      <c r="AH96" s="0" t="n">
        <v>40000</v>
      </c>
    </row>
    <row r="97" customFormat="false" ht="12.75" hidden="false" customHeight="false" outlineLevel="0" collapsed="false">
      <c r="A97" s="0" t="s">
        <v>215</v>
      </c>
      <c r="B97" s="0" t="n">
        <v>108336</v>
      </c>
      <c r="C97" s="0" t="s">
        <v>201</v>
      </c>
      <c r="Y97" s="0" t="n">
        <v>10000</v>
      </c>
      <c r="Z97" s="0" t="n">
        <v>10000</v>
      </c>
      <c r="AA97" s="0" t="n">
        <v>10000</v>
      </c>
      <c r="AH97" s="0" t="n">
        <v>30000</v>
      </c>
    </row>
    <row r="98" customFormat="false" ht="12.75" hidden="false" customHeight="false" outlineLevel="0" collapsed="false">
      <c r="B98" s="0" t="n">
        <v>71323</v>
      </c>
      <c r="C98" s="0" t="s">
        <v>202</v>
      </c>
      <c r="Y98" s="0" t="n">
        <v>0</v>
      </c>
      <c r="Z98" s="0" t="n">
        <v>0</v>
      </c>
      <c r="AA98" s="0" t="n">
        <v>0</v>
      </c>
      <c r="AH98" s="0" t="n">
        <v>0</v>
      </c>
    </row>
    <row r="99" customFormat="false" ht="12.75" hidden="false" customHeight="false" outlineLevel="0" collapsed="false">
      <c r="A99" s="0" t="s">
        <v>216</v>
      </c>
      <c r="B99" s="0" t="n">
        <v>107976</v>
      </c>
      <c r="C99" s="0" t="s">
        <v>201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0</v>
      </c>
    </row>
    <row r="100" customFormat="false" ht="12.75" hidden="false" customHeight="false" outlineLevel="0" collapsed="false">
      <c r="B100" s="0" t="n">
        <v>62389</v>
      </c>
      <c r="C100" s="0" t="s">
        <v>202</v>
      </c>
      <c r="D100" s="0" t="n">
        <v>763</v>
      </c>
      <c r="E100" s="0" t="n">
        <v>763</v>
      </c>
      <c r="F100" s="0" t="n">
        <v>763</v>
      </c>
      <c r="G100" s="0" t="n">
        <v>763</v>
      </c>
      <c r="H100" s="0" t="n">
        <v>763</v>
      </c>
      <c r="I100" s="0" t="n">
        <v>763</v>
      </c>
      <c r="J100" s="0" t="n">
        <v>763</v>
      </c>
      <c r="K100" s="0" t="n">
        <v>763</v>
      </c>
      <c r="L100" s="0" t="n">
        <v>763</v>
      </c>
      <c r="M100" s="0" t="n">
        <v>763</v>
      </c>
      <c r="N100" s="0" t="n">
        <v>763</v>
      </c>
      <c r="O100" s="0" t="n">
        <v>763</v>
      </c>
      <c r="P100" s="0" t="n">
        <v>763</v>
      </c>
      <c r="Q100" s="0" t="n">
        <v>763</v>
      </c>
      <c r="R100" s="0" t="n">
        <v>763</v>
      </c>
      <c r="S100" s="0" t="n">
        <v>763</v>
      </c>
      <c r="T100" s="0" t="n">
        <v>763</v>
      </c>
      <c r="U100" s="0" t="n">
        <v>763</v>
      </c>
      <c r="V100" s="0" t="n">
        <v>763</v>
      </c>
      <c r="W100" s="0" t="n">
        <v>763</v>
      </c>
      <c r="X100" s="0" t="n">
        <v>763</v>
      </c>
      <c r="Y100" s="0" t="n">
        <v>763</v>
      </c>
      <c r="Z100" s="0" t="n">
        <v>763</v>
      </c>
      <c r="AA100" s="0" t="n">
        <v>763</v>
      </c>
      <c r="AB100" s="0" t="n">
        <v>763</v>
      </c>
      <c r="AC100" s="0" t="n">
        <v>763</v>
      </c>
      <c r="AD100" s="0" t="n">
        <v>763</v>
      </c>
      <c r="AE100" s="0" t="n">
        <v>773</v>
      </c>
      <c r="AF100" s="0" t="n">
        <v>763</v>
      </c>
      <c r="AG100" s="0" t="n">
        <v>763</v>
      </c>
      <c r="AH100" s="0" t="n">
        <v>22900</v>
      </c>
    </row>
    <row r="101" customFormat="false" ht="12.75" hidden="false" customHeight="false" outlineLevel="0" collapsed="false">
      <c r="A101" s="0" t="s">
        <v>216</v>
      </c>
      <c r="B101" s="0" t="n">
        <v>107976</v>
      </c>
      <c r="C101" s="0" t="s">
        <v>201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0</v>
      </c>
    </row>
    <row r="102" customFormat="false" ht="12.75" hidden="false" customHeight="false" outlineLevel="0" collapsed="false">
      <c r="B102" s="0" t="n">
        <v>71459</v>
      </c>
      <c r="C102" s="0" t="s">
        <v>202</v>
      </c>
      <c r="D102" s="0" t="n">
        <v>3333</v>
      </c>
      <c r="E102" s="0" t="n">
        <v>3333</v>
      </c>
      <c r="F102" s="0" t="n">
        <v>3333</v>
      </c>
      <c r="G102" s="0" t="n">
        <v>3333</v>
      </c>
      <c r="H102" s="0" t="n">
        <v>3333</v>
      </c>
      <c r="I102" s="0" t="n">
        <v>3333</v>
      </c>
      <c r="J102" s="0" t="n">
        <v>3333</v>
      </c>
      <c r="K102" s="0" t="n">
        <v>3333</v>
      </c>
      <c r="L102" s="0" t="n">
        <v>3333</v>
      </c>
      <c r="M102" s="0" t="n">
        <v>3333</v>
      </c>
      <c r="N102" s="0" t="n">
        <v>3333</v>
      </c>
      <c r="O102" s="0" t="n">
        <v>3333</v>
      </c>
      <c r="P102" s="0" t="n">
        <v>3333</v>
      </c>
      <c r="Q102" s="0" t="n">
        <v>3333</v>
      </c>
      <c r="R102" s="0" t="n">
        <v>3333</v>
      </c>
      <c r="S102" s="0" t="n">
        <v>3333</v>
      </c>
      <c r="T102" s="0" t="n">
        <v>3333</v>
      </c>
      <c r="U102" s="0" t="n">
        <v>3333</v>
      </c>
      <c r="V102" s="0" t="n">
        <v>3333</v>
      </c>
      <c r="W102" s="0" t="n">
        <v>3333</v>
      </c>
      <c r="X102" s="0" t="n">
        <v>3333</v>
      </c>
      <c r="Y102" s="0" t="n">
        <v>3333</v>
      </c>
      <c r="Z102" s="0" t="n">
        <v>3333</v>
      </c>
      <c r="AA102" s="0" t="n">
        <v>3333</v>
      </c>
      <c r="AB102" s="0" t="n">
        <v>3333</v>
      </c>
      <c r="AC102" s="0" t="n">
        <v>3333</v>
      </c>
      <c r="AD102" s="0" t="n">
        <v>3333</v>
      </c>
      <c r="AE102" s="0" t="n">
        <v>3343</v>
      </c>
      <c r="AF102" s="0" t="n">
        <v>3333</v>
      </c>
      <c r="AG102" s="0" t="n">
        <v>3333</v>
      </c>
      <c r="AH102" s="0" t="n">
        <v>100000</v>
      </c>
    </row>
    <row r="103" customFormat="false" ht="12.75" hidden="false" customHeight="false" outlineLevel="0" collapsed="false">
      <c r="A103" s="0" t="s">
        <v>216</v>
      </c>
      <c r="B103" s="0" t="n">
        <v>108037</v>
      </c>
      <c r="C103" s="0" t="s">
        <v>201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0</v>
      </c>
    </row>
    <row r="104" customFormat="false" ht="12.75" hidden="false" customHeight="false" outlineLevel="0" collapsed="false">
      <c r="B104" s="0" t="n">
        <v>62389</v>
      </c>
      <c r="C104" s="0" t="s">
        <v>202</v>
      </c>
      <c r="D104" s="0" t="n">
        <v>1000</v>
      </c>
      <c r="E104" s="0" t="n">
        <v>1000</v>
      </c>
      <c r="F104" s="0" t="n">
        <v>1000</v>
      </c>
      <c r="G104" s="0" t="n">
        <v>1000</v>
      </c>
      <c r="H104" s="0" t="n">
        <v>1000</v>
      </c>
      <c r="I104" s="0" t="n">
        <v>1000</v>
      </c>
      <c r="J104" s="0" t="n">
        <v>1000</v>
      </c>
      <c r="K104" s="0" t="n">
        <v>1000</v>
      </c>
      <c r="L104" s="0" t="n">
        <v>1000</v>
      </c>
      <c r="M104" s="0" t="n">
        <v>1000</v>
      </c>
      <c r="N104" s="0" t="n">
        <v>1000</v>
      </c>
      <c r="O104" s="0" t="n">
        <v>1000</v>
      </c>
      <c r="P104" s="0" t="n">
        <v>1000</v>
      </c>
      <c r="Q104" s="0" t="n">
        <v>1000</v>
      </c>
      <c r="R104" s="0" t="n">
        <v>1000</v>
      </c>
      <c r="S104" s="0" t="n">
        <v>1000</v>
      </c>
      <c r="T104" s="0" t="n">
        <v>1000</v>
      </c>
      <c r="U104" s="0" t="n">
        <v>1000</v>
      </c>
      <c r="V104" s="0" t="n">
        <v>1000</v>
      </c>
      <c r="W104" s="0" t="n">
        <v>1000</v>
      </c>
      <c r="X104" s="0" t="n">
        <v>1000</v>
      </c>
      <c r="Y104" s="0" t="n">
        <v>1000</v>
      </c>
      <c r="Z104" s="0" t="n">
        <v>1000</v>
      </c>
      <c r="AA104" s="0" t="n">
        <v>1000</v>
      </c>
      <c r="AB104" s="0" t="n">
        <v>1000</v>
      </c>
      <c r="AC104" s="0" t="n">
        <v>1000</v>
      </c>
      <c r="AD104" s="0" t="n">
        <v>1000</v>
      </c>
      <c r="AE104" s="0" t="n">
        <v>1000</v>
      </c>
      <c r="AF104" s="0" t="n">
        <v>1000</v>
      </c>
      <c r="AG104" s="0" t="n">
        <v>1000</v>
      </c>
      <c r="AH104" s="0" t="n">
        <v>30000</v>
      </c>
    </row>
    <row r="105" customFormat="false" ht="12.75" hidden="false" customHeight="false" outlineLevel="0" collapsed="false">
      <c r="A105" s="0" t="s">
        <v>216</v>
      </c>
      <c r="B105" s="0" t="n">
        <v>108037</v>
      </c>
      <c r="C105" s="0" t="s">
        <v>201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0</v>
      </c>
    </row>
    <row r="106" customFormat="false" ht="12.75" hidden="false" customHeight="false" outlineLevel="0" collapsed="false">
      <c r="B106" s="0" t="n">
        <v>71460</v>
      </c>
      <c r="C106" s="0" t="s">
        <v>202</v>
      </c>
      <c r="D106" s="0" t="n">
        <v>421</v>
      </c>
      <c r="E106" s="0" t="n">
        <v>421</v>
      </c>
      <c r="F106" s="0" t="n">
        <v>421</v>
      </c>
      <c r="G106" s="0" t="n">
        <v>421</v>
      </c>
      <c r="H106" s="0" t="n">
        <v>421</v>
      </c>
      <c r="I106" s="0" t="n">
        <v>421</v>
      </c>
      <c r="J106" s="0" t="n">
        <v>421</v>
      </c>
      <c r="K106" s="0" t="n">
        <v>421</v>
      </c>
      <c r="L106" s="0" t="n">
        <v>421</v>
      </c>
      <c r="M106" s="0" t="n">
        <v>421</v>
      </c>
      <c r="N106" s="0" t="n">
        <v>421</v>
      </c>
      <c r="O106" s="0" t="n">
        <v>421</v>
      </c>
      <c r="P106" s="0" t="n">
        <v>421</v>
      </c>
      <c r="Q106" s="0" t="n">
        <v>421</v>
      </c>
      <c r="R106" s="0" t="n">
        <v>421</v>
      </c>
      <c r="S106" s="0" t="n">
        <v>421</v>
      </c>
      <c r="T106" s="0" t="n">
        <v>421</v>
      </c>
      <c r="U106" s="0" t="n">
        <v>421</v>
      </c>
      <c r="V106" s="0" t="n">
        <v>421</v>
      </c>
      <c r="W106" s="0" t="n">
        <v>421</v>
      </c>
      <c r="X106" s="0" t="n">
        <v>421</v>
      </c>
      <c r="Y106" s="0" t="n">
        <v>421</v>
      </c>
      <c r="Z106" s="0" t="n">
        <v>421</v>
      </c>
      <c r="AA106" s="0" t="n">
        <v>421</v>
      </c>
      <c r="AB106" s="0" t="n">
        <v>421</v>
      </c>
      <c r="AC106" s="0" t="n">
        <v>421</v>
      </c>
      <c r="AD106" s="0" t="n">
        <v>421</v>
      </c>
      <c r="AE106" s="0" t="n">
        <v>436</v>
      </c>
      <c r="AF106" s="0" t="n">
        <v>421</v>
      </c>
      <c r="AG106" s="0" t="n">
        <v>421</v>
      </c>
      <c r="AH106" s="0" t="n">
        <v>12645</v>
      </c>
    </row>
    <row r="107" customFormat="false" ht="12.75" hidden="false" customHeight="false" outlineLevel="0" collapsed="false">
      <c r="A107" s="0" t="s">
        <v>216</v>
      </c>
      <c r="B107" s="0" t="n">
        <v>108248</v>
      </c>
      <c r="C107" s="0" t="s">
        <v>201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0</v>
      </c>
    </row>
    <row r="108" customFormat="false" ht="12.75" hidden="false" customHeight="false" outlineLevel="0" collapsed="false">
      <c r="B108" s="0" t="n">
        <v>71460</v>
      </c>
      <c r="C108" s="0" t="s">
        <v>202</v>
      </c>
      <c r="D108" s="0" t="n">
        <v>1000</v>
      </c>
      <c r="E108" s="0" t="n">
        <v>1000</v>
      </c>
      <c r="F108" s="0" t="n">
        <v>1000</v>
      </c>
      <c r="G108" s="0" t="n">
        <v>1000</v>
      </c>
      <c r="H108" s="0" t="n">
        <v>1000</v>
      </c>
      <c r="I108" s="0" t="n">
        <v>1000</v>
      </c>
      <c r="J108" s="0" t="n">
        <v>1000</v>
      </c>
      <c r="K108" s="0" t="n">
        <v>1000</v>
      </c>
      <c r="L108" s="0" t="n">
        <v>1000</v>
      </c>
      <c r="M108" s="0" t="n">
        <v>1000</v>
      </c>
      <c r="N108" s="0" t="n">
        <v>1000</v>
      </c>
      <c r="O108" s="0" t="n">
        <v>1000</v>
      </c>
      <c r="P108" s="0" t="n">
        <v>1000</v>
      </c>
      <c r="Q108" s="0" t="n">
        <v>1000</v>
      </c>
      <c r="R108" s="0" t="n">
        <v>1000</v>
      </c>
      <c r="S108" s="0" t="n">
        <v>1000</v>
      </c>
      <c r="T108" s="0" t="n">
        <v>1000</v>
      </c>
      <c r="U108" s="0" t="n">
        <v>1000</v>
      </c>
      <c r="V108" s="0" t="n">
        <v>1000</v>
      </c>
      <c r="W108" s="0" t="n">
        <v>1000</v>
      </c>
      <c r="X108" s="0" t="n">
        <v>1000</v>
      </c>
      <c r="Y108" s="0" t="n">
        <v>1000</v>
      </c>
      <c r="Z108" s="0" t="n">
        <v>1000</v>
      </c>
      <c r="AA108" s="0" t="n">
        <v>1000</v>
      </c>
      <c r="AB108" s="0" t="n">
        <v>1000</v>
      </c>
      <c r="AC108" s="0" t="n">
        <v>1000</v>
      </c>
      <c r="AD108" s="0" t="n">
        <v>1000</v>
      </c>
      <c r="AE108" s="0" t="n">
        <v>1000</v>
      </c>
      <c r="AF108" s="0" t="n">
        <v>1000</v>
      </c>
      <c r="AG108" s="0" t="n">
        <v>1000</v>
      </c>
      <c r="AH108" s="0" t="n">
        <v>30000</v>
      </c>
    </row>
    <row r="109" customFormat="false" ht="12.75" hidden="false" customHeight="false" outlineLevel="0" collapsed="false">
      <c r="A109" s="0" t="s">
        <v>216</v>
      </c>
      <c r="B109" s="0" t="n">
        <v>108312</v>
      </c>
      <c r="C109" s="0" t="s">
        <v>201</v>
      </c>
      <c r="K109" s="0" t="n">
        <v>7302</v>
      </c>
      <c r="L109" s="0" t="n">
        <v>10000</v>
      </c>
      <c r="M109" s="0" t="n">
        <v>10000</v>
      </c>
      <c r="N109" s="0" t="n">
        <v>2698</v>
      </c>
      <c r="AH109" s="0" t="n">
        <v>30000</v>
      </c>
    </row>
    <row r="110" customFormat="false" ht="12.75" hidden="false" customHeight="false" outlineLevel="0" collapsed="false">
      <c r="B110" s="0" t="n">
        <v>71460</v>
      </c>
      <c r="C110" s="0" t="s">
        <v>202</v>
      </c>
      <c r="K110" s="0" t="n">
        <v>0</v>
      </c>
      <c r="L110" s="0" t="n">
        <v>0</v>
      </c>
      <c r="M110" s="0" t="n">
        <v>0</v>
      </c>
      <c r="N110" s="0" t="n">
        <v>0</v>
      </c>
      <c r="AH110" s="0" t="n">
        <v>0</v>
      </c>
    </row>
    <row r="111" customFormat="false" ht="12.75" hidden="false" customHeight="false" outlineLevel="0" collapsed="false">
      <c r="A111" s="0" t="s">
        <v>217</v>
      </c>
      <c r="B111" s="0" t="n">
        <v>106500</v>
      </c>
      <c r="C111" s="0" t="s">
        <v>201</v>
      </c>
      <c r="D111" s="0" t="n">
        <v>33334</v>
      </c>
      <c r="E111" s="0" t="n">
        <v>33334</v>
      </c>
      <c r="F111" s="0" t="n">
        <v>33334</v>
      </c>
      <c r="G111" s="0" t="n">
        <v>33334</v>
      </c>
      <c r="H111" s="0" t="n">
        <v>33334</v>
      </c>
      <c r="I111" s="0" t="n">
        <v>30057</v>
      </c>
      <c r="J111" s="0" t="n">
        <v>33334</v>
      </c>
      <c r="K111" s="0" t="n">
        <v>33334</v>
      </c>
      <c r="L111" s="0" t="n">
        <v>33334</v>
      </c>
      <c r="M111" s="0" t="n">
        <v>33334</v>
      </c>
      <c r="N111" s="0" t="n">
        <v>33334</v>
      </c>
      <c r="O111" s="0" t="n">
        <v>33334</v>
      </c>
      <c r="P111" s="0" t="n">
        <v>33334</v>
      </c>
      <c r="Q111" s="0" t="n">
        <v>33334</v>
      </c>
      <c r="R111" s="0" t="n">
        <v>33334</v>
      </c>
      <c r="S111" s="0" t="n">
        <v>33334</v>
      </c>
      <c r="T111" s="0" t="n">
        <v>33334</v>
      </c>
      <c r="U111" s="0" t="n">
        <v>33334</v>
      </c>
      <c r="V111" s="0" t="n">
        <v>33334</v>
      </c>
      <c r="W111" s="0" t="n">
        <v>33334</v>
      </c>
      <c r="X111" s="0" t="n">
        <v>33334</v>
      </c>
      <c r="Y111" s="0" t="n">
        <v>33334</v>
      </c>
      <c r="Z111" s="0" t="n">
        <v>33334</v>
      </c>
      <c r="AA111" s="0" t="n">
        <v>33334</v>
      </c>
      <c r="AB111" s="0" t="n">
        <v>33334</v>
      </c>
      <c r="AC111" s="0" t="n">
        <v>33334</v>
      </c>
      <c r="AD111" s="0" t="n">
        <v>33334</v>
      </c>
      <c r="AE111" s="0" t="n">
        <v>36611</v>
      </c>
      <c r="AF111" s="0" t="n">
        <v>33334</v>
      </c>
      <c r="AG111" s="0" t="n">
        <v>33314</v>
      </c>
      <c r="AH111" s="0" t="n">
        <v>1000000</v>
      </c>
    </row>
    <row r="112" customFormat="false" ht="12.75" hidden="false" customHeight="false" outlineLevel="0" collapsed="false">
      <c r="B112" s="0" t="n">
        <v>71460</v>
      </c>
      <c r="C112" s="0" t="s">
        <v>202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0</v>
      </c>
    </row>
    <row r="113" customFormat="false" ht="12.75" hidden="false" customHeight="false" outlineLevel="0" collapsed="false">
      <c r="A113" s="0" t="s">
        <v>217</v>
      </c>
      <c r="B113" s="0" t="n">
        <v>106987</v>
      </c>
      <c r="C113" s="0" t="s">
        <v>201</v>
      </c>
      <c r="D113" s="0" t="n">
        <v>11666</v>
      </c>
      <c r="E113" s="0" t="n">
        <v>11666</v>
      </c>
      <c r="F113" s="0" t="n">
        <v>11666</v>
      </c>
      <c r="G113" s="0" t="n">
        <v>11666</v>
      </c>
      <c r="H113" s="0" t="n">
        <v>11666</v>
      </c>
      <c r="I113" s="0" t="n">
        <v>11666</v>
      </c>
      <c r="J113" s="0" t="n">
        <v>11666</v>
      </c>
      <c r="K113" s="0" t="n">
        <v>11666</v>
      </c>
      <c r="L113" s="0" t="n">
        <v>11666</v>
      </c>
      <c r="M113" s="0" t="n">
        <v>11666</v>
      </c>
      <c r="N113" s="0" t="n">
        <v>11666</v>
      </c>
      <c r="O113" s="0" t="n">
        <v>11666</v>
      </c>
      <c r="P113" s="0" t="n">
        <v>11666</v>
      </c>
      <c r="Q113" s="0" t="n">
        <v>11666</v>
      </c>
      <c r="R113" s="0" t="n">
        <v>11666</v>
      </c>
      <c r="S113" s="0" t="n">
        <v>11666</v>
      </c>
      <c r="T113" s="0" t="n">
        <v>11666</v>
      </c>
      <c r="U113" s="0" t="n">
        <v>11666</v>
      </c>
      <c r="V113" s="0" t="n">
        <v>11666</v>
      </c>
      <c r="W113" s="0" t="n">
        <v>11666</v>
      </c>
      <c r="X113" s="0" t="n">
        <v>11666</v>
      </c>
      <c r="Y113" s="0" t="n">
        <v>11666</v>
      </c>
      <c r="Z113" s="0" t="n">
        <v>11666</v>
      </c>
      <c r="AA113" s="0" t="n">
        <v>11666</v>
      </c>
      <c r="AB113" s="0" t="n">
        <v>11666</v>
      </c>
      <c r="AC113" s="0" t="n">
        <v>11666</v>
      </c>
      <c r="AD113" s="0" t="n">
        <v>11666</v>
      </c>
      <c r="AE113" s="0" t="n">
        <v>11666</v>
      </c>
      <c r="AF113" s="0" t="n">
        <v>11666</v>
      </c>
      <c r="AG113" s="0" t="n">
        <v>11686</v>
      </c>
      <c r="AH113" s="0" t="n">
        <v>350000</v>
      </c>
    </row>
    <row r="114" customFormat="false" ht="12.75" hidden="false" customHeight="false" outlineLevel="0" collapsed="false">
      <c r="B114" s="0" t="n">
        <v>71460</v>
      </c>
      <c r="C114" s="0" t="s">
        <v>202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0</v>
      </c>
    </row>
    <row r="115" customFormat="false" ht="12.75" hidden="false" customHeight="false" outlineLevel="0" collapsed="false">
      <c r="A115" s="0" t="s">
        <v>217</v>
      </c>
      <c r="B115" s="0" t="n">
        <v>106988</v>
      </c>
      <c r="C115" s="0" t="s">
        <v>201</v>
      </c>
      <c r="D115" s="0" t="n">
        <v>11666</v>
      </c>
      <c r="E115" s="0" t="n">
        <v>11666</v>
      </c>
      <c r="F115" s="0" t="n">
        <v>11666</v>
      </c>
      <c r="G115" s="0" t="n">
        <v>11666</v>
      </c>
      <c r="H115" s="0" t="n">
        <v>11666</v>
      </c>
      <c r="I115" s="0" t="n">
        <v>11666</v>
      </c>
      <c r="J115" s="0" t="n">
        <v>11666</v>
      </c>
      <c r="K115" s="0" t="n">
        <v>11666</v>
      </c>
      <c r="L115" s="0" t="n">
        <v>11666</v>
      </c>
      <c r="M115" s="0" t="n">
        <v>11666</v>
      </c>
      <c r="N115" s="0" t="n">
        <v>11666</v>
      </c>
      <c r="O115" s="0" t="n">
        <v>11666</v>
      </c>
      <c r="P115" s="0" t="n">
        <v>11666</v>
      </c>
      <c r="Q115" s="0" t="n">
        <v>11666</v>
      </c>
      <c r="R115" s="0" t="n">
        <v>11666</v>
      </c>
      <c r="S115" s="0" t="n">
        <v>11666</v>
      </c>
      <c r="T115" s="0" t="n">
        <v>11666</v>
      </c>
      <c r="U115" s="0" t="n">
        <v>11666</v>
      </c>
      <c r="V115" s="0" t="n">
        <v>11666</v>
      </c>
      <c r="W115" s="0" t="n">
        <v>11666</v>
      </c>
      <c r="X115" s="0" t="n">
        <v>11666</v>
      </c>
      <c r="Y115" s="0" t="n">
        <v>11666</v>
      </c>
      <c r="Z115" s="0" t="n">
        <v>11666</v>
      </c>
      <c r="AA115" s="0" t="n">
        <v>11666</v>
      </c>
      <c r="AB115" s="0" t="n">
        <v>11666</v>
      </c>
      <c r="AC115" s="0" t="n">
        <v>11666</v>
      </c>
      <c r="AD115" s="0" t="n">
        <v>11666</v>
      </c>
      <c r="AE115" s="0" t="n">
        <v>11666</v>
      </c>
      <c r="AF115" s="0" t="n">
        <v>11666</v>
      </c>
      <c r="AG115" s="0" t="n">
        <v>11666</v>
      </c>
      <c r="AH115" s="0" t="n">
        <v>349980</v>
      </c>
    </row>
    <row r="116" customFormat="false" ht="12.75" hidden="false" customHeight="false" outlineLevel="0" collapsed="false">
      <c r="B116" s="0" t="n">
        <v>71460</v>
      </c>
      <c r="C116" s="0" t="s">
        <v>202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0</v>
      </c>
    </row>
    <row r="117" customFormat="false" ht="12.75" hidden="false" customHeight="false" outlineLevel="0" collapsed="false">
      <c r="A117" s="0" t="s">
        <v>217</v>
      </c>
      <c r="B117" s="0" t="n">
        <v>106989</v>
      </c>
      <c r="C117" s="0" t="s">
        <v>201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</row>
    <row r="118" customFormat="false" ht="12.75" hidden="false" customHeight="false" outlineLevel="0" collapsed="false">
      <c r="B118" s="0" t="n">
        <v>71460</v>
      </c>
      <c r="C118" s="0" t="s">
        <v>202</v>
      </c>
      <c r="D118" s="0" t="n">
        <v>11666</v>
      </c>
      <c r="E118" s="0" t="n">
        <v>11666</v>
      </c>
      <c r="F118" s="0" t="n">
        <v>11666</v>
      </c>
      <c r="G118" s="0" t="n">
        <v>11666</v>
      </c>
      <c r="H118" s="0" t="n">
        <v>11666</v>
      </c>
      <c r="I118" s="0" t="n">
        <v>11666</v>
      </c>
      <c r="J118" s="0" t="n">
        <v>11666</v>
      </c>
      <c r="K118" s="0" t="n">
        <v>11666</v>
      </c>
      <c r="L118" s="0" t="n">
        <v>11666</v>
      </c>
      <c r="M118" s="0" t="n">
        <v>11666</v>
      </c>
      <c r="N118" s="0" t="n">
        <v>11666</v>
      </c>
      <c r="O118" s="0" t="n">
        <v>11666</v>
      </c>
      <c r="P118" s="0" t="n">
        <v>11666</v>
      </c>
      <c r="Q118" s="0" t="n">
        <v>11666</v>
      </c>
      <c r="R118" s="0" t="n">
        <v>11666</v>
      </c>
      <c r="S118" s="0" t="n">
        <v>11666</v>
      </c>
      <c r="T118" s="0" t="n">
        <v>11666</v>
      </c>
      <c r="U118" s="0" t="n">
        <v>11666</v>
      </c>
      <c r="V118" s="0" t="n">
        <v>11666</v>
      </c>
      <c r="W118" s="0" t="n">
        <v>11666</v>
      </c>
      <c r="X118" s="0" t="n">
        <v>11666</v>
      </c>
      <c r="Y118" s="0" t="n">
        <v>11666</v>
      </c>
      <c r="Z118" s="0" t="n">
        <v>11666</v>
      </c>
      <c r="AA118" s="0" t="n">
        <v>11666</v>
      </c>
      <c r="AB118" s="0" t="n">
        <v>11666</v>
      </c>
      <c r="AC118" s="0" t="n">
        <v>11666</v>
      </c>
      <c r="AD118" s="0" t="n">
        <v>11666</v>
      </c>
      <c r="AE118" s="0" t="n">
        <v>11666</v>
      </c>
      <c r="AF118" s="0" t="n">
        <v>11666</v>
      </c>
      <c r="AG118" s="0" t="n">
        <v>11666</v>
      </c>
      <c r="AH118" s="0" t="n">
        <v>349980</v>
      </c>
    </row>
    <row r="119" customFormat="false" ht="12.75" hidden="false" customHeight="false" outlineLevel="0" collapsed="false">
      <c r="A119" s="0" t="s">
        <v>217</v>
      </c>
      <c r="B119" s="0" t="n">
        <v>107825</v>
      </c>
      <c r="C119" s="0" t="s">
        <v>201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0</v>
      </c>
    </row>
    <row r="120" customFormat="false" ht="12.75" hidden="false" customHeight="false" outlineLevel="0" collapsed="false">
      <c r="B120" s="0" t="n">
        <v>71320</v>
      </c>
      <c r="C120" s="0" t="s">
        <v>202</v>
      </c>
      <c r="D120" s="0" t="n">
        <v>8333</v>
      </c>
      <c r="E120" s="0" t="n">
        <v>8333</v>
      </c>
      <c r="F120" s="0" t="n">
        <v>8333</v>
      </c>
      <c r="G120" s="0" t="n">
        <v>8333</v>
      </c>
      <c r="H120" s="0" t="n">
        <v>8333</v>
      </c>
      <c r="I120" s="0" t="n">
        <v>8333</v>
      </c>
      <c r="J120" s="0" t="n">
        <v>8333</v>
      </c>
      <c r="K120" s="0" t="n">
        <v>8333</v>
      </c>
      <c r="L120" s="0" t="n">
        <v>8333</v>
      </c>
      <c r="M120" s="0" t="n">
        <v>8333</v>
      </c>
      <c r="N120" s="0" t="n">
        <v>8333</v>
      </c>
      <c r="O120" s="0" t="n">
        <v>8333</v>
      </c>
      <c r="P120" s="0" t="n">
        <v>8333</v>
      </c>
      <c r="Q120" s="0" t="n">
        <v>8333</v>
      </c>
      <c r="R120" s="0" t="n">
        <v>8333</v>
      </c>
      <c r="S120" s="0" t="n">
        <v>8333</v>
      </c>
      <c r="T120" s="0" t="n">
        <v>8333</v>
      </c>
      <c r="U120" s="0" t="n">
        <v>8333</v>
      </c>
      <c r="V120" s="0" t="n">
        <v>8333</v>
      </c>
      <c r="W120" s="0" t="n">
        <v>8333</v>
      </c>
      <c r="X120" s="0" t="n">
        <v>8333</v>
      </c>
      <c r="Y120" s="0" t="n">
        <v>8333</v>
      </c>
      <c r="Z120" s="0" t="n">
        <v>8333</v>
      </c>
      <c r="AA120" s="0" t="n">
        <v>8333</v>
      </c>
      <c r="AB120" s="0" t="n">
        <v>8333</v>
      </c>
      <c r="AC120" s="0" t="n">
        <v>8333</v>
      </c>
      <c r="AD120" s="0" t="n">
        <v>8333</v>
      </c>
      <c r="AE120" s="0" t="n">
        <v>8333</v>
      </c>
      <c r="AF120" s="0" t="n">
        <v>8333</v>
      </c>
      <c r="AG120" s="0" t="n">
        <v>8358</v>
      </c>
      <c r="AH120" s="0" t="n">
        <v>250015</v>
      </c>
    </row>
    <row r="121" customFormat="false" ht="12.75" hidden="false" customHeight="false" outlineLevel="0" collapsed="false">
      <c r="A121" s="0" t="s">
        <v>217</v>
      </c>
      <c r="B121" s="0" t="n">
        <v>107894</v>
      </c>
      <c r="C121" s="0" t="s">
        <v>201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0</v>
      </c>
    </row>
    <row r="122" customFormat="false" ht="12.75" hidden="false" customHeight="false" outlineLevel="0" collapsed="false">
      <c r="B122" s="0" t="n">
        <v>62389</v>
      </c>
      <c r="C122" s="0" t="s">
        <v>202</v>
      </c>
      <c r="D122" s="0" t="n">
        <v>16666</v>
      </c>
      <c r="E122" s="0" t="n">
        <v>16666</v>
      </c>
      <c r="F122" s="0" t="n">
        <v>16666</v>
      </c>
      <c r="G122" s="0" t="n">
        <v>16666</v>
      </c>
      <c r="H122" s="0" t="n">
        <v>16666</v>
      </c>
      <c r="I122" s="0" t="n">
        <v>16666</v>
      </c>
      <c r="J122" s="0" t="n">
        <v>16666</v>
      </c>
      <c r="K122" s="0" t="n">
        <v>16666</v>
      </c>
      <c r="L122" s="0" t="n">
        <v>16666</v>
      </c>
      <c r="M122" s="0" t="n">
        <v>16666</v>
      </c>
      <c r="N122" s="0" t="n">
        <v>16666</v>
      </c>
      <c r="O122" s="0" t="n">
        <v>16666</v>
      </c>
      <c r="P122" s="0" t="n">
        <v>16666</v>
      </c>
      <c r="Q122" s="0" t="n">
        <v>16666</v>
      </c>
      <c r="R122" s="0" t="n">
        <v>16666</v>
      </c>
      <c r="S122" s="0" t="n">
        <v>16666</v>
      </c>
      <c r="T122" s="0" t="n">
        <v>16666</v>
      </c>
      <c r="U122" s="0" t="n">
        <v>16666</v>
      </c>
      <c r="V122" s="0" t="n">
        <v>16666</v>
      </c>
      <c r="W122" s="0" t="n">
        <v>16666</v>
      </c>
      <c r="X122" s="0" t="n">
        <v>16666</v>
      </c>
      <c r="Y122" s="0" t="n">
        <v>16666</v>
      </c>
      <c r="Z122" s="0" t="n">
        <v>16666</v>
      </c>
      <c r="AA122" s="0" t="n">
        <v>16666</v>
      </c>
      <c r="AB122" s="0" t="n">
        <v>16666</v>
      </c>
      <c r="AC122" s="0" t="n">
        <v>16666</v>
      </c>
      <c r="AD122" s="0" t="n">
        <v>16666</v>
      </c>
      <c r="AE122" s="0" t="n">
        <v>16666</v>
      </c>
      <c r="AF122" s="0" t="n">
        <v>16666</v>
      </c>
      <c r="AG122" s="0" t="n">
        <v>16685</v>
      </c>
      <c r="AH122" s="0" t="n">
        <v>499999</v>
      </c>
    </row>
    <row r="123" customFormat="false" ht="12.75" hidden="false" customHeight="false" outlineLevel="0" collapsed="false">
      <c r="A123" s="0" t="s">
        <v>217</v>
      </c>
      <c r="B123" s="0" t="n">
        <v>107925</v>
      </c>
      <c r="C123" s="0" t="s">
        <v>201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0</v>
      </c>
    </row>
    <row r="124" customFormat="false" ht="12.75" hidden="false" customHeight="false" outlineLevel="0" collapsed="false">
      <c r="B124" s="0" t="n">
        <v>62389</v>
      </c>
      <c r="C124" s="0" t="s">
        <v>202</v>
      </c>
      <c r="D124" s="0" t="n">
        <v>8666</v>
      </c>
      <c r="E124" s="0" t="n">
        <v>8666</v>
      </c>
      <c r="F124" s="0" t="n">
        <v>8666</v>
      </c>
      <c r="G124" s="0" t="n">
        <v>8666</v>
      </c>
      <c r="H124" s="0" t="n">
        <v>8666</v>
      </c>
      <c r="I124" s="0" t="n">
        <v>8666</v>
      </c>
      <c r="J124" s="0" t="n">
        <v>8666</v>
      </c>
      <c r="K124" s="0" t="n">
        <v>8666</v>
      </c>
      <c r="L124" s="0" t="n">
        <v>8666</v>
      </c>
      <c r="M124" s="0" t="n">
        <v>8666</v>
      </c>
      <c r="N124" s="0" t="n">
        <v>8666</v>
      </c>
      <c r="O124" s="0" t="n">
        <v>8666</v>
      </c>
      <c r="P124" s="0" t="n">
        <v>8666</v>
      </c>
      <c r="Q124" s="0" t="n">
        <v>8666</v>
      </c>
      <c r="R124" s="0" t="n">
        <v>8666</v>
      </c>
      <c r="S124" s="0" t="n">
        <v>8666</v>
      </c>
      <c r="T124" s="0" t="n">
        <v>8666</v>
      </c>
      <c r="U124" s="0" t="n">
        <v>8666</v>
      </c>
      <c r="V124" s="0" t="n">
        <v>8666</v>
      </c>
      <c r="W124" s="0" t="n">
        <v>8666</v>
      </c>
      <c r="X124" s="0" t="n">
        <v>8666</v>
      </c>
      <c r="Y124" s="0" t="n">
        <v>8666</v>
      </c>
      <c r="Z124" s="0" t="n">
        <v>8666</v>
      </c>
      <c r="AA124" s="0" t="n">
        <v>8666</v>
      </c>
      <c r="AB124" s="0" t="n">
        <v>8666</v>
      </c>
      <c r="AC124" s="0" t="n">
        <v>8666</v>
      </c>
      <c r="AD124" s="0" t="n">
        <v>8666</v>
      </c>
      <c r="AE124" s="0" t="n">
        <v>8666</v>
      </c>
      <c r="AF124" s="0" t="n">
        <v>8666</v>
      </c>
      <c r="AG124" s="0" t="n">
        <v>8686</v>
      </c>
      <c r="AH124" s="0" t="n">
        <v>260000</v>
      </c>
    </row>
    <row r="125" customFormat="false" ht="12.75" hidden="false" customHeight="false" outlineLevel="0" collapsed="false">
      <c r="A125" s="0" t="s">
        <v>217</v>
      </c>
      <c r="B125" s="0" t="n">
        <v>107990</v>
      </c>
      <c r="C125" s="0" t="s">
        <v>201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0</v>
      </c>
    </row>
    <row r="126" customFormat="false" ht="12.75" hidden="false" customHeight="false" outlineLevel="0" collapsed="false">
      <c r="B126" s="0" t="n">
        <v>62389</v>
      </c>
      <c r="C126" s="0" t="s">
        <v>202</v>
      </c>
      <c r="D126" s="0" t="n">
        <v>3666</v>
      </c>
      <c r="E126" s="0" t="n">
        <v>3666</v>
      </c>
      <c r="F126" s="0" t="n">
        <v>3666</v>
      </c>
      <c r="G126" s="0" t="n">
        <v>3666</v>
      </c>
      <c r="H126" s="0" t="n">
        <v>3666</v>
      </c>
      <c r="I126" s="0" t="n">
        <v>3666</v>
      </c>
      <c r="J126" s="0" t="n">
        <v>3666</v>
      </c>
      <c r="K126" s="0" t="n">
        <v>3666</v>
      </c>
      <c r="L126" s="0" t="n">
        <v>3666</v>
      </c>
      <c r="M126" s="0" t="n">
        <v>3666</v>
      </c>
      <c r="N126" s="0" t="n">
        <v>3666</v>
      </c>
      <c r="O126" s="0" t="n">
        <v>3666</v>
      </c>
      <c r="P126" s="0" t="n">
        <v>3666</v>
      </c>
      <c r="Q126" s="0" t="n">
        <v>3666</v>
      </c>
      <c r="R126" s="0" t="n">
        <v>3666</v>
      </c>
      <c r="S126" s="0" t="n">
        <v>3666</v>
      </c>
      <c r="T126" s="0" t="n">
        <v>3666</v>
      </c>
      <c r="U126" s="0" t="n">
        <v>3666</v>
      </c>
      <c r="V126" s="0" t="n">
        <v>3666</v>
      </c>
      <c r="W126" s="0" t="n">
        <v>3666</v>
      </c>
      <c r="X126" s="0" t="n">
        <v>3666</v>
      </c>
      <c r="Y126" s="0" t="n">
        <v>3666</v>
      </c>
      <c r="Z126" s="0" t="n">
        <v>3666</v>
      </c>
      <c r="AA126" s="0" t="n">
        <v>3666</v>
      </c>
      <c r="AB126" s="0" t="n">
        <v>3666</v>
      </c>
      <c r="AC126" s="0" t="n">
        <v>3666</v>
      </c>
      <c r="AD126" s="0" t="n">
        <v>3666</v>
      </c>
      <c r="AE126" s="0" t="n">
        <v>3666</v>
      </c>
      <c r="AF126" s="0" t="n">
        <v>3666</v>
      </c>
      <c r="AG126" s="0" t="n">
        <v>3686</v>
      </c>
      <c r="AH126" s="0" t="n">
        <v>110000</v>
      </c>
    </row>
    <row r="127" customFormat="false" ht="12.75" hidden="false" customHeight="false" outlineLevel="0" collapsed="false">
      <c r="A127" s="0" t="s">
        <v>217</v>
      </c>
      <c r="B127" s="0" t="n">
        <v>107990</v>
      </c>
      <c r="C127" s="0" t="s">
        <v>201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0</v>
      </c>
    </row>
    <row r="128" customFormat="false" ht="12.75" hidden="false" customHeight="false" outlineLevel="0" collapsed="false">
      <c r="B128" s="0" t="n">
        <v>71322</v>
      </c>
      <c r="C128" s="0" t="s">
        <v>202</v>
      </c>
      <c r="D128" s="0" t="n">
        <v>666</v>
      </c>
      <c r="E128" s="0" t="n">
        <v>666</v>
      </c>
      <c r="F128" s="0" t="n">
        <v>666</v>
      </c>
      <c r="G128" s="0" t="n">
        <v>666</v>
      </c>
      <c r="H128" s="0" t="n">
        <v>666</v>
      </c>
      <c r="I128" s="0" t="n">
        <v>666</v>
      </c>
      <c r="J128" s="0" t="n">
        <v>666</v>
      </c>
      <c r="K128" s="0" t="n">
        <v>666</v>
      </c>
      <c r="L128" s="0" t="n">
        <v>666</v>
      </c>
      <c r="M128" s="0" t="n">
        <v>666</v>
      </c>
      <c r="N128" s="0" t="n">
        <v>666</v>
      </c>
      <c r="O128" s="0" t="n">
        <v>666</v>
      </c>
      <c r="P128" s="0" t="n">
        <v>666</v>
      </c>
      <c r="Q128" s="0" t="n">
        <v>666</v>
      </c>
      <c r="R128" s="0" t="n">
        <v>666</v>
      </c>
      <c r="S128" s="0" t="n">
        <v>666</v>
      </c>
      <c r="T128" s="0" t="n">
        <v>666</v>
      </c>
      <c r="U128" s="0" t="n">
        <v>666</v>
      </c>
      <c r="V128" s="0" t="n">
        <v>666</v>
      </c>
      <c r="W128" s="0" t="n">
        <v>666</v>
      </c>
      <c r="X128" s="0" t="n">
        <v>666</v>
      </c>
      <c r="Y128" s="0" t="n">
        <v>666</v>
      </c>
      <c r="Z128" s="0" t="n">
        <v>666</v>
      </c>
      <c r="AA128" s="0" t="n">
        <v>666</v>
      </c>
      <c r="AB128" s="0" t="n">
        <v>666</v>
      </c>
      <c r="AC128" s="0" t="n">
        <v>666</v>
      </c>
      <c r="AD128" s="0" t="n">
        <v>666</v>
      </c>
      <c r="AE128" s="0" t="n">
        <v>666</v>
      </c>
      <c r="AF128" s="0" t="n">
        <v>666</v>
      </c>
      <c r="AG128" s="0" t="n">
        <v>686</v>
      </c>
      <c r="AH128" s="0" t="n">
        <v>20000</v>
      </c>
    </row>
    <row r="129" customFormat="false" ht="12.75" hidden="false" customHeight="false" outlineLevel="0" collapsed="false">
      <c r="A129" s="0" t="s">
        <v>217</v>
      </c>
      <c r="B129" s="0" t="n">
        <v>108230</v>
      </c>
      <c r="C129" s="0" t="s">
        <v>201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0</v>
      </c>
    </row>
    <row r="130" customFormat="false" ht="12.75" hidden="false" customHeight="false" outlineLevel="0" collapsed="false">
      <c r="B130" s="0" t="n">
        <v>62389</v>
      </c>
      <c r="C130" s="0" t="s">
        <v>202</v>
      </c>
      <c r="D130" s="0" t="n">
        <v>666</v>
      </c>
      <c r="E130" s="0" t="n">
        <v>666</v>
      </c>
      <c r="F130" s="0" t="n">
        <v>666</v>
      </c>
      <c r="G130" s="0" t="n">
        <v>666</v>
      </c>
      <c r="H130" s="0" t="n">
        <v>666</v>
      </c>
      <c r="I130" s="0" t="n">
        <v>666</v>
      </c>
      <c r="J130" s="0" t="n">
        <v>666</v>
      </c>
      <c r="K130" s="0" t="n">
        <v>666</v>
      </c>
      <c r="L130" s="0" t="n">
        <v>666</v>
      </c>
      <c r="M130" s="0" t="n">
        <v>666</v>
      </c>
      <c r="N130" s="0" t="n">
        <v>666</v>
      </c>
      <c r="O130" s="0" t="n">
        <v>666</v>
      </c>
      <c r="P130" s="0" t="n">
        <v>666</v>
      </c>
      <c r="Q130" s="0" t="n">
        <v>666</v>
      </c>
      <c r="R130" s="0" t="n">
        <v>666</v>
      </c>
      <c r="S130" s="0" t="n">
        <v>666</v>
      </c>
      <c r="T130" s="0" t="n">
        <v>666</v>
      </c>
      <c r="U130" s="0" t="n">
        <v>666</v>
      </c>
      <c r="V130" s="0" t="n">
        <v>666</v>
      </c>
      <c r="W130" s="0" t="n">
        <v>666</v>
      </c>
      <c r="X130" s="0" t="n">
        <v>666</v>
      </c>
      <c r="Y130" s="0" t="n">
        <v>666</v>
      </c>
      <c r="Z130" s="0" t="n">
        <v>666</v>
      </c>
      <c r="AA130" s="0" t="n">
        <v>666</v>
      </c>
      <c r="AB130" s="0" t="n">
        <v>666</v>
      </c>
      <c r="AC130" s="0" t="n">
        <v>666</v>
      </c>
      <c r="AD130" s="0" t="n">
        <v>666</v>
      </c>
      <c r="AE130" s="0" t="n">
        <v>666</v>
      </c>
      <c r="AF130" s="0" t="n">
        <v>666</v>
      </c>
      <c r="AG130" s="0" t="n">
        <v>686</v>
      </c>
      <c r="AH130" s="0" t="n">
        <v>20000</v>
      </c>
    </row>
    <row r="131" customFormat="false" ht="12.75" hidden="false" customHeight="false" outlineLevel="0" collapsed="false">
      <c r="A131" s="0" t="s">
        <v>217</v>
      </c>
      <c r="B131" s="0" t="n">
        <v>108311</v>
      </c>
      <c r="C131" s="0" t="s">
        <v>201</v>
      </c>
      <c r="K131" s="0" t="n">
        <v>9988</v>
      </c>
      <c r="L131" s="0" t="n">
        <v>10000</v>
      </c>
      <c r="M131" s="0" t="n">
        <v>10000</v>
      </c>
      <c r="N131" s="0" t="n">
        <v>0</v>
      </c>
      <c r="O131" s="0" t="n">
        <v>0</v>
      </c>
      <c r="P131" s="0" t="n">
        <v>0</v>
      </c>
      <c r="Q131" s="0" t="n">
        <v>10000</v>
      </c>
      <c r="Y131" s="0" t="n">
        <v>20000</v>
      </c>
      <c r="Z131" s="0" t="n">
        <v>20000</v>
      </c>
      <c r="AA131" s="0" t="n">
        <v>20000</v>
      </c>
      <c r="AH131" s="0" t="n">
        <v>99988</v>
      </c>
    </row>
    <row r="132" customFormat="false" ht="12.75" hidden="false" customHeight="false" outlineLevel="0" collapsed="false">
      <c r="B132" s="0" t="n">
        <v>62389</v>
      </c>
      <c r="C132" s="0" t="s">
        <v>202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Y132" s="0" t="n">
        <v>0</v>
      </c>
      <c r="Z132" s="0" t="n">
        <v>0</v>
      </c>
      <c r="AA132" s="0" t="n">
        <v>0</v>
      </c>
      <c r="AH132" s="0" t="n">
        <v>0</v>
      </c>
    </row>
    <row r="133" customFormat="false" ht="12.75" hidden="false" customHeight="false" outlineLevel="0" collapsed="false">
      <c r="A133" s="0" t="s">
        <v>217</v>
      </c>
      <c r="B133" s="0" t="n">
        <v>108330</v>
      </c>
      <c r="C133" s="0" t="s">
        <v>201</v>
      </c>
      <c r="W133" s="0" t="n">
        <v>0</v>
      </c>
      <c r="AH133" s="0" t="n">
        <v>0</v>
      </c>
    </row>
    <row r="134" customFormat="false" ht="12.75" hidden="false" customHeight="false" outlineLevel="0" collapsed="false">
      <c r="B134" s="0" t="n">
        <v>62389</v>
      </c>
      <c r="C134" s="0" t="s">
        <v>202</v>
      </c>
      <c r="W134" s="0" t="n">
        <v>30000</v>
      </c>
      <c r="AH134" s="0" t="n">
        <v>30000</v>
      </c>
    </row>
    <row r="135" customFormat="false" ht="12.75" hidden="false" customHeight="false" outlineLevel="0" collapsed="false">
      <c r="A135" s="0" t="s">
        <v>218</v>
      </c>
      <c r="B135" s="0" t="n">
        <v>107817</v>
      </c>
      <c r="C135" s="0" t="s">
        <v>201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0</v>
      </c>
    </row>
    <row r="136" customFormat="false" ht="12.75" hidden="false" customHeight="false" outlineLevel="0" collapsed="false">
      <c r="B136" s="0" t="n">
        <v>71322</v>
      </c>
      <c r="C136" s="0" t="s">
        <v>202</v>
      </c>
      <c r="D136" s="0" t="n">
        <v>1583</v>
      </c>
      <c r="E136" s="0" t="n">
        <v>1280</v>
      </c>
      <c r="F136" s="0" t="n">
        <v>1583</v>
      </c>
      <c r="G136" s="0" t="n">
        <v>1583</v>
      </c>
      <c r="H136" s="0" t="n">
        <v>1583</v>
      </c>
      <c r="I136" s="0" t="n">
        <v>1748</v>
      </c>
      <c r="J136" s="0" t="n">
        <v>1748</v>
      </c>
      <c r="K136" s="0" t="n">
        <v>1748</v>
      </c>
      <c r="L136" s="0" t="n">
        <v>1748</v>
      </c>
      <c r="M136" s="0" t="n">
        <v>1748</v>
      </c>
      <c r="N136" s="0" t="n">
        <v>1557</v>
      </c>
      <c r="O136" s="0" t="n">
        <v>1557</v>
      </c>
      <c r="P136" s="0" t="n">
        <v>1557</v>
      </c>
      <c r="Q136" s="0" t="n">
        <v>1557</v>
      </c>
      <c r="R136" s="0" t="n">
        <v>1557</v>
      </c>
      <c r="S136" s="0" t="n">
        <v>1557</v>
      </c>
      <c r="T136" s="0" t="n">
        <v>1557</v>
      </c>
      <c r="U136" s="0" t="n">
        <v>1557</v>
      </c>
      <c r="V136" s="0" t="n">
        <v>1557</v>
      </c>
      <c r="W136" s="0" t="n">
        <v>1557</v>
      </c>
      <c r="X136" s="0" t="n">
        <v>1557</v>
      </c>
      <c r="Y136" s="0" t="n">
        <v>1557</v>
      </c>
      <c r="Z136" s="0" t="n">
        <v>1557</v>
      </c>
      <c r="AA136" s="0" t="n">
        <v>1557</v>
      </c>
      <c r="AB136" s="0" t="n">
        <v>1560</v>
      </c>
      <c r="AC136" s="0" t="n">
        <v>1558</v>
      </c>
      <c r="AD136" s="0" t="n">
        <v>1558</v>
      </c>
      <c r="AE136" s="0" t="n">
        <v>1558</v>
      </c>
      <c r="AF136" s="0" t="n">
        <v>1558</v>
      </c>
      <c r="AG136" s="0" t="n">
        <v>1558</v>
      </c>
      <c r="AH136" s="0" t="n">
        <v>47500</v>
      </c>
    </row>
    <row r="137" customFormat="false" ht="12.75" hidden="false" customHeight="false" outlineLevel="0" collapsed="false">
      <c r="A137" s="0" t="s">
        <v>218</v>
      </c>
      <c r="B137" s="0" t="n">
        <v>107817</v>
      </c>
      <c r="C137" s="0" t="s">
        <v>201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0</v>
      </c>
    </row>
    <row r="138" customFormat="false" ht="12.75" hidden="false" customHeight="false" outlineLevel="0" collapsed="false">
      <c r="B138" s="0" t="n">
        <v>71323</v>
      </c>
      <c r="C138" s="0" t="s">
        <v>202</v>
      </c>
      <c r="D138" s="0" t="n">
        <v>83</v>
      </c>
      <c r="E138" s="0" t="n">
        <v>83</v>
      </c>
      <c r="F138" s="0" t="n">
        <v>83</v>
      </c>
      <c r="G138" s="0" t="n">
        <v>83</v>
      </c>
      <c r="H138" s="0" t="n">
        <v>83</v>
      </c>
      <c r="I138" s="0" t="n">
        <v>83</v>
      </c>
      <c r="J138" s="0" t="n">
        <v>83</v>
      </c>
      <c r="K138" s="0" t="n">
        <v>83</v>
      </c>
      <c r="L138" s="0" t="n">
        <v>83</v>
      </c>
      <c r="M138" s="0" t="n">
        <v>83</v>
      </c>
      <c r="N138" s="0" t="n">
        <v>83</v>
      </c>
      <c r="O138" s="0" t="n">
        <v>83</v>
      </c>
      <c r="P138" s="0" t="n">
        <v>83</v>
      </c>
      <c r="Q138" s="0" t="n">
        <v>83</v>
      </c>
      <c r="R138" s="0" t="n">
        <v>83</v>
      </c>
      <c r="S138" s="0" t="n">
        <v>83</v>
      </c>
      <c r="T138" s="0" t="n">
        <v>83</v>
      </c>
      <c r="U138" s="0" t="n">
        <v>83</v>
      </c>
      <c r="V138" s="0" t="n">
        <v>83</v>
      </c>
      <c r="W138" s="0" t="n">
        <v>83</v>
      </c>
      <c r="X138" s="0" t="n">
        <v>84</v>
      </c>
      <c r="Y138" s="0" t="n">
        <v>84</v>
      </c>
      <c r="Z138" s="0" t="n">
        <v>84</v>
      </c>
      <c r="AA138" s="0" t="n">
        <v>84</v>
      </c>
      <c r="AB138" s="0" t="n">
        <v>84</v>
      </c>
      <c r="AC138" s="0" t="n">
        <v>84</v>
      </c>
      <c r="AD138" s="0" t="n">
        <v>84</v>
      </c>
      <c r="AE138" s="0" t="n">
        <v>84</v>
      </c>
      <c r="AF138" s="0" t="n">
        <v>84</v>
      </c>
      <c r="AG138" s="0" t="n">
        <v>84</v>
      </c>
      <c r="AH138" s="0" t="n">
        <v>2500</v>
      </c>
    </row>
    <row r="139" customFormat="false" ht="12.75" hidden="false" customHeight="false" outlineLevel="0" collapsed="false">
      <c r="A139" s="0" t="s">
        <v>218</v>
      </c>
      <c r="B139" s="0" t="n">
        <v>107885</v>
      </c>
      <c r="C139" s="0" t="s">
        <v>201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0</v>
      </c>
    </row>
    <row r="140" customFormat="false" ht="12.75" hidden="false" customHeight="false" outlineLevel="0" collapsed="false">
      <c r="B140" s="0" t="n">
        <v>62389</v>
      </c>
      <c r="C140" s="0" t="s">
        <v>202</v>
      </c>
      <c r="D140" s="0" t="n">
        <v>1000</v>
      </c>
      <c r="E140" s="0" t="n">
        <v>1000</v>
      </c>
      <c r="F140" s="0" t="n">
        <v>1000</v>
      </c>
      <c r="G140" s="0" t="n">
        <v>1000</v>
      </c>
      <c r="H140" s="0" t="n">
        <v>1000</v>
      </c>
      <c r="I140" s="0" t="n">
        <v>1000</v>
      </c>
      <c r="J140" s="0" t="n">
        <v>1000</v>
      </c>
      <c r="K140" s="0" t="n">
        <v>1000</v>
      </c>
      <c r="L140" s="0" t="n">
        <v>1000</v>
      </c>
      <c r="M140" s="0" t="n">
        <v>1000</v>
      </c>
      <c r="N140" s="0" t="n">
        <v>1000</v>
      </c>
      <c r="O140" s="0" t="n">
        <v>1000</v>
      </c>
      <c r="P140" s="0" t="n">
        <v>1000</v>
      </c>
      <c r="Q140" s="0" t="n">
        <v>1000</v>
      </c>
      <c r="R140" s="0" t="n">
        <v>1000</v>
      </c>
      <c r="S140" s="0" t="n">
        <v>1000</v>
      </c>
      <c r="T140" s="0" t="n">
        <v>1000</v>
      </c>
      <c r="U140" s="0" t="n">
        <v>1000</v>
      </c>
      <c r="V140" s="0" t="n">
        <v>1000</v>
      </c>
      <c r="W140" s="0" t="n">
        <v>1000</v>
      </c>
      <c r="X140" s="0" t="n">
        <v>1000</v>
      </c>
      <c r="Y140" s="0" t="n">
        <v>1000</v>
      </c>
      <c r="Z140" s="0" t="n">
        <v>1000</v>
      </c>
      <c r="AA140" s="0" t="n">
        <v>1000</v>
      </c>
      <c r="AB140" s="0" t="n">
        <v>1000</v>
      </c>
      <c r="AC140" s="0" t="n">
        <v>1000</v>
      </c>
      <c r="AD140" s="0" t="n">
        <v>1000</v>
      </c>
      <c r="AE140" s="0" t="n">
        <v>1000</v>
      </c>
      <c r="AF140" s="0" t="n">
        <v>1000</v>
      </c>
      <c r="AG140" s="0" t="n">
        <v>1000</v>
      </c>
      <c r="AH140" s="0" t="n">
        <v>30000</v>
      </c>
    </row>
    <row r="141" customFormat="false" ht="12.75" hidden="false" customHeight="false" outlineLevel="0" collapsed="false">
      <c r="A141" s="0" t="s">
        <v>218</v>
      </c>
      <c r="B141" s="0" t="n">
        <v>107929</v>
      </c>
      <c r="C141" s="0" t="s">
        <v>201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0</v>
      </c>
    </row>
    <row r="142" customFormat="false" ht="12.75" hidden="false" customHeight="false" outlineLevel="0" collapsed="false">
      <c r="B142" s="0" t="n">
        <v>71322</v>
      </c>
      <c r="C142" s="0" t="s">
        <v>202</v>
      </c>
      <c r="D142" s="0" t="n">
        <v>996</v>
      </c>
      <c r="E142" s="0" t="n">
        <v>292</v>
      </c>
      <c r="F142" s="0" t="n">
        <v>545</v>
      </c>
      <c r="G142" s="0" t="n">
        <v>1000</v>
      </c>
      <c r="H142" s="0" t="n">
        <v>1674</v>
      </c>
      <c r="I142" s="0" t="n">
        <v>1493</v>
      </c>
      <c r="J142" s="0" t="n">
        <v>1493</v>
      </c>
      <c r="K142" s="0" t="n">
        <v>1000</v>
      </c>
      <c r="L142" s="0" t="n">
        <v>1000</v>
      </c>
      <c r="M142" s="0" t="n">
        <v>1000</v>
      </c>
      <c r="N142" s="0" t="n">
        <v>975</v>
      </c>
      <c r="O142" s="0" t="n">
        <v>975</v>
      </c>
      <c r="P142" s="0" t="n">
        <v>975</v>
      </c>
      <c r="Q142" s="0" t="n">
        <v>975</v>
      </c>
      <c r="R142" s="0" t="n">
        <v>975</v>
      </c>
      <c r="S142" s="0" t="n">
        <v>975</v>
      </c>
      <c r="T142" s="0" t="n">
        <v>975</v>
      </c>
      <c r="U142" s="0" t="n">
        <v>975</v>
      </c>
      <c r="V142" s="0" t="n">
        <v>975</v>
      </c>
      <c r="W142" s="0" t="n">
        <v>975</v>
      </c>
      <c r="X142" s="0" t="n">
        <v>975</v>
      </c>
      <c r="Y142" s="0" t="n">
        <v>975</v>
      </c>
      <c r="Z142" s="0" t="n">
        <v>975</v>
      </c>
      <c r="AA142" s="0" t="n">
        <v>975</v>
      </c>
      <c r="AB142" s="0" t="n">
        <v>982</v>
      </c>
      <c r="AC142" s="0" t="n">
        <v>975</v>
      </c>
      <c r="AD142" s="0" t="n">
        <v>975</v>
      </c>
      <c r="AE142" s="0" t="n">
        <v>975</v>
      </c>
      <c r="AF142" s="0" t="n">
        <v>975</v>
      </c>
      <c r="AG142" s="0" t="n">
        <v>975</v>
      </c>
      <c r="AH142" s="0" t="n">
        <v>30000</v>
      </c>
    </row>
    <row r="143" customFormat="false" ht="12.75" hidden="false" customHeight="false" outlineLevel="0" collapsed="false">
      <c r="A143" s="0" t="s">
        <v>218</v>
      </c>
      <c r="B143" s="0" t="n">
        <v>107929</v>
      </c>
      <c r="C143" s="0" t="s">
        <v>201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0</v>
      </c>
    </row>
    <row r="144" customFormat="false" ht="12.75" hidden="false" customHeight="false" outlineLevel="0" collapsed="false">
      <c r="B144" s="0" t="n">
        <v>71323</v>
      </c>
      <c r="C144" s="0" t="s">
        <v>202</v>
      </c>
      <c r="D144" s="0" t="n">
        <v>1427</v>
      </c>
      <c r="E144" s="0" t="n">
        <v>1002</v>
      </c>
      <c r="F144" s="0" t="n">
        <v>1427</v>
      </c>
      <c r="G144" s="0" t="n">
        <v>1427</v>
      </c>
      <c r="H144" s="0" t="n">
        <v>1427</v>
      </c>
      <c r="I144" s="0" t="n">
        <v>1427</v>
      </c>
      <c r="J144" s="0" t="n">
        <v>1427</v>
      </c>
      <c r="K144" s="0" t="n">
        <v>1427</v>
      </c>
      <c r="L144" s="0" t="n">
        <v>1427</v>
      </c>
      <c r="M144" s="0" t="n">
        <v>1427</v>
      </c>
      <c r="N144" s="0" t="n">
        <v>1448</v>
      </c>
      <c r="O144" s="0" t="n">
        <v>1448</v>
      </c>
      <c r="P144" s="0" t="n">
        <v>1448</v>
      </c>
      <c r="Q144" s="0" t="n">
        <v>1448</v>
      </c>
      <c r="R144" s="0" t="n">
        <v>1448</v>
      </c>
      <c r="S144" s="0" t="n">
        <v>1448</v>
      </c>
      <c r="T144" s="0" t="n">
        <v>1448</v>
      </c>
      <c r="U144" s="0" t="n">
        <v>1448</v>
      </c>
      <c r="V144" s="0" t="n">
        <v>1448</v>
      </c>
      <c r="W144" s="0" t="n">
        <v>1448</v>
      </c>
      <c r="X144" s="0" t="n">
        <v>1448</v>
      </c>
      <c r="Y144" s="0" t="n">
        <v>1448</v>
      </c>
      <c r="Z144" s="0" t="n">
        <v>1448</v>
      </c>
      <c r="AA144" s="0" t="n">
        <v>1448</v>
      </c>
      <c r="AB144" s="0" t="n">
        <v>1443</v>
      </c>
      <c r="AC144" s="0" t="n">
        <v>1448</v>
      </c>
      <c r="AD144" s="0" t="n">
        <v>1448</v>
      </c>
      <c r="AE144" s="0" t="n">
        <v>1448</v>
      </c>
      <c r="AF144" s="0" t="n">
        <v>1448</v>
      </c>
      <c r="AG144" s="0" t="n">
        <v>1448</v>
      </c>
      <c r="AH144" s="0" t="n">
        <v>42800</v>
      </c>
    </row>
    <row r="145" customFormat="false" ht="12.75" hidden="false" customHeight="false" outlineLevel="0" collapsed="false">
      <c r="A145" s="0" t="s">
        <v>218</v>
      </c>
      <c r="B145" s="0" t="n">
        <v>108114</v>
      </c>
      <c r="C145" s="0" t="s">
        <v>201</v>
      </c>
      <c r="D145" s="0" t="n">
        <v>570</v>
      </c>
      <c r="E145" s="0" t="n">
        <v>570</v>
      </c>
      <c r="F145" s="0" t="n">
        <v>570</v>
      </c>
      <c r="G145" s="0" t="n">
        <v>570</v>
      </c>
      <c r="H145" s="0" t="n">
        <v>570</v>
      </c>
      <c r="I145" s="0" t="n">
        <v>570</v>
      </c>
      <c r="J145" s="0" t="n">
        <v>570</v>
      </c>
      <c r="K145" s="0" t="n">
        <v>570</v>
      </c>
      <c r="L145" s="0" t="n">
        <v>570</v>
      </c>
      <c r="M145" s="0" t="n">
        <v>570</v>
      </c>
      <c r="N145" s="0" t="n">
        <v>570</v>
      </c>
      <c r="O145" s="0" t="n">
        <v>570</v>
      </c>
      <c r="P145" s="0" t="n">
        <v>570</v>
      </c>
      <c r="Q145" s="0" t="n">
        <v>570</v>
      </c>
      <c r="R145" s="0" t="n">
        <v>570</v>
      </c>
      <c r="S145" s="0" t="n">
        <v>570</v>
      </c>
      <c r="T145" s="0" t="n">
        <v>570</v>
      </c>
      <c r="U145" s="0" t="n">
        <v>570</v>
      </c>
      <c r="V145" s="0" t="n">
        <v>570</v>
      </c>
      <c r="W145" s="0" t="n">
        <v>570</v>
      </c>
      <c r="X145" s="0" t="n">
        <v>570</v>
      </c>
      <c r="Y145" s="0" t="n">
        <v>570</v>
      </c>
      <c r="Z145" s="0" t="n">
        <v>570</v>
      </c>
      <c r="AA145" s="0" t="n">
        <v>570</v>
      </c>
      <c r="AB145" s="0" t="n">
        <v>570</v>
      </c>
      <c r="AC145" s="0" t="n">
        <v>570</v>
      </c>
      <c r="AD145" s="0" t="n">
        <v>570</v>
      </c>
      <c r="AE145" s="0" t="n">
        <v>570</v>
      </c>
      <c r="AF145" s="0" t="n">
        <v>570</v>
      </c>
      <c r="AG145" s="0" t="n">
        <v>570</v>
      </c>
      <c r="AH145" s="0" t="n">
        <v>17100</v>
      </c>
    </row>
    <row r="146" customFormat="false" ht="12.75" hidden="false" customHeight="false" outlineLevel="0" collapsed="false">
      <c r="B146" s="0" t="n">
        <v>71454</v>
      </c>
      <c r="C146" s="0" t="s">
        <v>202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0</v>
      </c>
    </row>
    <row r="147" customFormat="false" ht="12.75" hidden="false" customHeight="false" outlineLevel="0" collapsed="false">
      <c r="A147" s="0" t="s">
        <v>218</v>
      </c>
      <c r="B147" s="0" t="n">
        <v>108205</v>
      </c>
      <c r="C147" s="0" t="s">
        <v>201</v>
      </c>
      <c r="D147" s="0" t="n">
        <v>2667</v>
      </c>
      <c r="E147" s="0" t="n">
        <v>2667</v>
      </c>
      <c r="F147" s="0" t="n">
        <v>2667</v>
      </c>
      <c r="G147" s="0" t="n">
        <v>2667</v>
      </c>
      <c r="H147" s="0" t="n">
        <v>2667</v>
      </c>
      <c r="I147" s="0" t="n">
        <v>2667</v>
      </c>
      <c r="J147" s="0" t="n">
        <v>2667</v>
      </c>
      <c r="K147" s="0" t="n">
        <v>2667</v>
      </c>
      <c r="L147" s="0" t="n">
        <v>2667</v>
      </c>
      <c r="M147" s="0" t="n">
        <v>2667</v>
      </c>
      <c r="N147" s="0" t="n">
        <v>2667</v>
      </c>
      <c r="O147" s="0" t="n">
        <v>2667</v>
      </c>
      <c r="P147" s="0" t="n">
        <v>2667</v>
      </c>
      <c r="Q147" s="0" t="n">
        <v>2667</v>
      </c>
      <c r="R147" s="0" t="n">
        <v>2667</v>
      </c>
      <c r="S147" s="0" t="n">
        <v>2667</v>
      </c>
      <c r="T147" s="0" t="n">
        <v>2667</v>
      </c>
      <c r="U147" s="0" t="n">
        <v>2667</v>
      </c>
      <c r="V147" s="0" t="n">
        <v>2667</v>
      </c>
      <c r="W147" s="0" t="n">
        <v>2667</v>
      </c>
      <c r="X147" s="0" t="n">
        <v>2666</v>
      </c>
      <c r="Y147" s="0" t="n">
        <v>2666</v>
      </c>
      <c r="Z147" s="0" t="n">
        <v>2666</v>
      </c>
      <c r="AA147" s="0" t="n">
        <v>2666</v>
      </c>
      <c r="AB147" s="0" t="n">
        <v>2666</v>
      </c>
      <c r="AC147" s="0" t="n">
        <v>2666</v>
      </c>
      <c r="AD147" s="0" t="n">
        <v>2666</v>
      </c>
      <c r="AE147" s="0" t="n">
        <v>2666</v>
      </c>
      <c r="AF147" s="0" t="n">
        <v>2666</v>
      </c>
      <c r="AG147" s="0" t="n">
        <v>2666</v>
      </c>
      <c r="AH147" s="0" t="n">
        <v>80000</v>
      </c>
    </row>
    <row r="148" customFormat="false" ht="12.75" hidden="false" customHeight="false" outlineLevel="0" collapsed="false">
      <c r="B148" s="0" t="n">
        <v>62389</v>
      </c>
      <c r="C148" s="0" t="s">
        <v>202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0</v>
      </c>
    </row>
    <row r="149" customFormat="false" ht="12.75" hidden="false" customHeight="false" outlineLevel="0" collapsed="false">
      <c r="A149" s="0" t="s">
        <v>218</v>
      </c>
      <c r="B149" s="0" t="n">
        <v>108205</v>
      </c>
      <c r="C149" s="0" t="s">
        <v>201</v>
      </c>
      <c r="D149" s="0" t="n">
        <v>333</v>
      </c>
      <c r="E149" s="0" t="n">
        <v>333</v>
      </c>
      <c r="F149" s="0" t="n">
        <v>333</v>
      </c>
      <c r="G149" s="0" t="n">
        <v>333</v>
      </c>
      <c r="H149" s="0" t="n">
        <v>333</v>
      </c>
      <c r="I149" s="0" t="n">
        <v>333</v>
      </c>
      <c r="J149" s="0" t="n">
        <v>333</v>
      </c>
      <c r="K149" s="0" t="n">
        <v>333</v>
      </c>
      <c r="L149" s="0" t="n">
        <v>333</v>
      </c>
      <c r="M149" s="0" t="n">
        <v>333</v>
      </c>
      <c r="N149" s="0" t="n">
        <v>333</v>
      </c>
      <c r="O149" s="0" t="n">
        <v>333</v>
      </c>
      <c r="P149" s="0" t="n">
        <v>333</v>
      </c>
      <c r="Q149" s="0" t="n">
        <v>333</v>
      </c>
      <c r="R149" s="0" t="n">
        <v>333</v>
      </c>
      <c r="S149" s="0" t="n">
        <v>333</v>
      </c>
      <c r="T149" s="0" t="n">
        <v>333</v>
      </c>
      <c r="U149" s="0" t="n">
        <v>333</v>
      </c>
      <c r="V149" s="0" t="n">
        <v>333</v>
      </c>
      <c r="W149" s="0" t="n">
        <v>333</v>
      </c>
      <c r="X149" s="0" t="n">
        <v>334</v>
      </c>
      <c r="Y149" s="0" t="n">
        <v>334</v>
      </c>
      <c r="Z149" s="0" t="n">
        <v>334</v>
      </c>
      <c r="AA149" s="0" t="n">
        <v>334</v>
      </c>
      <c r="AB149" s="0" t="n">
        <v>334</v>
      </c>
      <c r="AC149" s="0" t="n">
        <v>334</v>
      </c>
      <c r="AD149" s="0" t="n">
        <v>334</v>
      </c>
      <c r="AE149" s="0" t="n">
        <v>334</v>
      </c>
      <c r="AF149" s="0" t="n">
        <v>334</v>
      </c>
      <c r="AG149" s="0" t="n">
        <v>334</v>
      </c>
      <c r="AH149" s="0" t="n">
        <v>10000</v>
      </c>
    </row>
    <row r="150" customFormat="false" ht="12.75" hidden="false" customHeight="false" outlineLevel="0" collapsed="false">
      <c r="B150" s="0" t="n">
        <v>71323</v>
      </c>
      <c r="C150" s="0" t="s">
        <v>202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0</v>
      </c>
    </row>
    <row r="151" customFormat="false" ht="12.75" hidden="false" customHeight="false" outlineLevel="0" collapsed="false">
      <c r="A151" s="0" t="s">
        <v>218</v>
      </c>
      <c r="B151" s="0" t="n">
        <v>108205</v>
      </c>
      <c r="C151" s="0" t="s">
        <v>201</v>
      </c>
      <c r="D151" s="0" t="n">
        <v>6333</v>
      </c>
      <c r="E151" s="0" t="n">
        <v>6333</v>
      </c>
      <c r="F151" s="0" t="n">
        <v>6333</v>
      </c>
      <c r="G151" s="0" t="n">
        <v>6333</v>
      </c>
      <c r="H151" s="0" t="n">
        <v>6333</v>
      </c>
      <c r="I151" s="0" t="n">
        <v>6333</v>
      </c>
      <c r="J151" s="0" t="n">
        <v>6333</v>
      </c>
      <c r="K151" s="0" t="n">
        <v>6333</v>
      </c>
      <c r="L151" s="0" t="n">
        <v>6333</v>
      </c>
      <c r="M151" s="0" t="n">
        <v>6333</v>
      </c>
      <c r="N151" s="0" t="n">
        <v>6333</v>
      </c>
      <c r="O151" s="0" t="n">
        <v>6333</v>
      </c>
      <c r="P151" s="0" t="n">
        <v>6333</v>
      </c>
      <c r="Q151" s="0" t="n">
        <v>6333</v>
      </c>
      <c r="R151" s="0" t="n">
        <v>6333</v>
      </c>
      <c r="S151" s="0" t="n">
        <v>6333</v>
      </c>
      <c r="T151" s="0" t="n">
        <v>6333</v>
      </c>
      <c r="U151" s="0" t="n">
        <v>6333</v>
      </c>
      <c r="V151" s="0" t="n">
        <v>6333</v>
      </c>
      <c r="W151" s="0" t="n">
        <v>6333</v>
      </c>
      <c r="X151" s="0" t="n">
        <v>6334</v>
      </c>
      <c r="Y151" s="0" t="n">
        <v>6334</v>
      </c>
      <c r="Z151" s="0" t="n">
        <v>6334</v>
      </c>
      <c r="AA151" s="0" t="n">
        <v>6334</v>
      </c>
      <c r="AB151" s="0" t="n">
        <v>6334</v>
      </c>
      <c r="AC151" s="0" t="n">
        <v>6334</v>
      </c>
      <c r="AD151" s="0" t="n">
        <v>6334</v>
      </c>
      <c r="AE151" s="0" t="n">
        <v>6334</v>
      </c>
      <c r="AF151" s="0" t="n">
        <v>6334</v>
      </c>
      <c r="AG151" s="0" t="n">
        <v>6334</v>
      </c>
      <c r="AH151" s="0" t="n">
        <v>190000</v>
      </c>
    </row>
    <row r="152" customFormat="false" ht="12.75" hidden="false" customHeight="false" outlineLevel="0" collapsed="false">
      <c r="B152" s="0" t="n">
        <v>71460</v>
      </c>
      <c r="C152" s="0" t="s">
        <v>202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0</v>
      </c>
    </row>
    <row r="153" customFormat="false" ht="12.75" hidden="false" customHeight="false" outlineLevel="0" collapsed="false">
      <c r="A153" s="0" t="s">
        <v>218</v>
      </c>
      <c r="B153" s="0" t="n">
        <v>108228</v>
      </c>
      <c r="C153" s="0" t="s">
        <v>201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0</v>
      </c>
    </row>
    <row r="154" customFormat="false" ht="12.75" hidden="false" customHeight="false" outlineLevel="0" collapsed="false">
      <c r="B154" s="0" t="n">
        <v>62389</v>
      </c>
      <c r="C154" s="0" t="s">
        <v>202</v>
      </c>
      <c r="D154" s="0" t="n">
        <v>667</v>
      </c>
      <c r="E154" s="0" t="n">
        <v>667</v>
      </c>
      <c r="F154" s="0" t="n">
        <v>667</v>
      </c>
      <c r="G154" s="0" t="n">
        <v>667</v>
      </c>
      <c r="H154" s="0" t="n">
        <v>667</v>
      </c>
      <c r="I154" s="0" t="n">
        <v>667</v>
      </c>
      <c r="J154" s="0" t="n">
        <v>667</v>
      </c>
      <c r="K154" s="0" t="n">
        <v>667</v>
      </c>
      <c r="L154" s="0" t="n">
        <v>667</v>
      </c>
      <c r="M154" s="0" t="n">
        <v>667</v>
      </c>
      <c r="N154" s="0" t="n">
        <v>667</v>
      </c>
      <c r="O154" s="0" t="n">
        <v>667</v>
      </c>
      <c r="P154" s="0" t="n">
        <v>667</v>
      </c>
      <c r="Q154" s="0" t="n">
        <v>667</v>
      </c>
      <c r="R154" s="0" t="n">
        <v>667</v>
      </c>
      <c r="S154" s="0" t="n">
        <v>667</v>
      </c>
      <c r="T154" s="0" t="n">
        <v>667</v>
      </c>
      <c r="U154" s="0" t="n">
        <v>667</v>
      </c>
      <c r="V154" s="0" t="n">
        <v>667</v>
      </c>
      <c r="W154" s="0" t="n">
        <v>667</v>
      </c>
      <c r="X154" s="0" t="n">
        <v>666</v>
      </c>
      <c r="Y154" s="0" t="n">
        <v>666</v>
      </c>
      <c r="Z154" s="0" t="n">
        <v>666</v>
      </c>
      <c r="AA154" s="0" t="n">
        <v>666</v>
      </c>
      <c r="AB154" s="0" t="n">
        <v>666</v>
      </c>
      <c r="AC154" s="0" t="n">
        <v>666</v>
      </c>
      <c r="AD154" s="0" t="n">
        <v>666</v>
      </c>
      <c r="AE154" s="0" t="n">
        <v>666</v>
      </c>
      <c r="AF154" s="0" t="n">
        <v>666</v>
      </c>
      <c r="AG154" s="0" t="n">
        <v>666</v>
      </c>
      <c r="AH154" s="0" t="n">
        <v>20000</v>
      </c>
    </row>
    <row r="155" customFormat="false" ht="12.75" hidden="false" customHeight="false" outlineLevel="0" collapsed="false">
      <c r="A155" s="0" t="s">
        <v>218</v>
      </c>
      <c r="B155" s="0" t="n">
        <v>108228</v>
      </c>
      <c r="C155" s="0" t="s">
        <v>201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0</v>
      </c>
    </row>
    <row r="156" customFormat="false" ht="12.75" hidden="false" customHeight="false" outlineLevel="0" collapsed="false">
      <c r="B156" s="0" t="n">
        <v>71460</v>
      </c>
      <c r="C156" s="0" t="s">
        <v>202</v>
      </c>
      <c r="D156" s="0" t="n">
        <v>4333</v>
      </c>
      <c r="E156" s="0" t="n">
        <v>4333</v>
      </c>
      <c r="F156" s="0" t="n">
        <v>4333</v>
      </c>
      <c r="G156" s="0" t="n">
        <v>4333</v>
      </c>
      <c r="H156" s="0" t="n">
        <v>4333</v>
      </c>
      <c r="I156" s="0" t="n">
        <v>4333</v>
      </c>
      <c r="J156" s="0" t="n">
        <v>4333</v>
      </c>
      <c r="K156" s="0" t="n">
        <v>4333</v>
      </c>
      <c r="L156" s="0" t="n">
        <v>4333</v>
      </c>
      <c r="M156" s="0" t="n">
        <v>4333</v>
      </c>
      <c r="N156" s="0" t="n">
        <v>4333</v>
      </c>
      <c r="O156" s="0" t="n">
        <v>4333</v>
      </c>
      <c r="P156" s="0" t="n">
        <v>4333</v>
      </c>
      <c r="Q156" s="0" t="n">
        <v>4333</v>
      </c>
      <c r="R156" s="0" t="n">
        <v>4333</v>
      </c>
      <c r="S156" s="0" t="n">
        <v>4333</v>
      </c>
      <c r="T156" s="0" t="n">
        <v>4333</v>
      </c>
      <c r="U156" s="0" t="n">
        <v>4333</v>
      </c>
      <c r="V156" s="0" t="n">
        <v>4333</v>
      </c>
      <c r="W156" s="0" t="n">
        <v>4333</v>
      </c>
      <c r="X156" s="0" t="n">
        <v>4334</v>
      </c>
      <c r="Y156" s="0" t="n">
        <v>4334</v>
      </c>
      <c r="Z156" s="0" t="n">
        <v>4334</v>
      </c>
      <c r="AA156" s="0" t="n">
        <v>4334</v>
      </c>
      <c r="AB156" s="0" t="n">
        <v>4334</v>
      </c>
      <c r="AC156" s="0" t="n">
        <v>4334</v>
      </c>
      <c r="AD156" s="0" t="n">
        <v>4334</v>
      </c>
      <c r="AE156" s="0" t="n">
        <v>4334</v>
      </c>
      <c r="AF156" s="0" t="n">
        <v>4334</v>
      </c>
      <c r="AG156" s="0" t="n">
        <v>4334</v>
      </c>
      <c r="AH156" s="0" t="n">
        <v>130000</v>
      </c>
    </row>
    <row r="157" customFormat="false" ht="12.75" hidden="false" customHeight="false" outlineLevel="0" collapsed="false">
      <c r="A157" s="0" t="s">
        <v>218</v>
      </c>
      <c r="B157" s="0" t="n">
        <v>108305</v>
      </c>
      <c r="C157" s="0" t="s">
        <v>201</v>
      </c>
      <c r="D157" s="0" t="n">
        <v>20000</v>
      </c>
      <c r="E157" s="0" t="n">
        <v>20000</v>
      </c>
      <c r="F157" s="0" t="n">
        <v>20000</v>
      </c>
      <c r="G157" s="0" t="n">
        <v>20000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20000</v>
      </c>
      <c r="S157" s="0" t="n">
        <v>20000</v>
      </c>
      <c r="T157" s="0" t="n">
        <v>20000</v>
      </c>
      <c r="AH157" s="0" t="n">
        <v>140000</v>
      </c>
    </row>
    <row r="158" customFormat="false" ht="12.75" hidden="false" customHeight="false" outlineLevel="0" collapsed="false">
      <c r="B158" s="0" t="n">
        <v>62389</v>
      </c>
      <c r="C158" s="0" t="s">
        <v>202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AH158" s="0" t="n">
        <v>0</v>
      </c>
    </row>
    <row r="159" customFormat="false" ht="12.75" hidden="false" customHeight="false" outlineLevel="0" collapsed="false">
      <c r="A159" s="0" t="s">
        <v>218</v>
      </c>
      <c r="B159" s="0" t="n">
        <v>108305</v>
      </c>
      <c r="C159" s="0" t="s">
        <v>201</v>
      </c>
      <c r="K159" s="0" t="n">
        <v>30000</v>
      </c>
      <c r="L159" s="0" t="n">
        <v>30000</v>
      </c>
      <c r="M159" s="0" t="n">
        <v>30000</v>
      </c>
      <c r="AH159" s="0" t="n">
        <v>90000</v>
      </c>
    </row>
    <row r="160" customFormat="false" ht="12.75" hidden="false" customHeight="false" outlineLevel="0" collapsed="false">
      <c r="B160" s="0" t="n">
        <v>71460</v>
      </c>
      <c r="C160" s="0" t="s">
        <v>202</v>
      </c>
      <c r="K160" s="0" t="n">
        <v>0</v>
      </c>
      <c r="L160" s="0" t="n">
        <v>0</v>
      </c>
      <c r="M160" s="0" t="n">
        <v>0</v>
      </c>
      <c r="AH160" s="0" t="n">
        <v>0</v>
      </c>
    </row>
    <row r="161" customFormat="false" ht="12.75" hidden="false" customHeight="false" outlineLevel="0" collapsed="false">
      <c r="A161" s="0" t="s">
        <v>218</v>
      </c>
      <c r="B161" s="0" t="n">
        <v>108334</v>
      </c>
      <c r="C161" s="0" t="s">
        <v>201</v>
      </c>
      <c r="W161" s="0" t="n">
        <v>0</v>
      </c>
      <c r="AH161" s="0" t="n">
        <v>0</v>
      </c>
    </row>
    <row r="162" customFormat="false" ht="12.75" hidden="false" customHeight="false" outlineLevel="0" collapsed="false">
      <c r="B162" s="0" t="n">
        <v>62389</v>
      </c>
      <c r="C162" s="0" t="s">
        <v>202</v>
      </c>
      <c r="W162" s="0" t="n">
        <v>40000</v>
      </c>
      <c r="AH162" s="0" t="n">
        <v>40000</v>
      </c>
    </row>
    <row r="163" customFormat="false" ht="12.75" hidden="false" customHeight="false" outlineLevel="0" collapsed="false">
      <c r="A163" s="0" t="s">
        <v>219</v>
      </c>
      <c r="B163" s="0" t="n">
        <v>106888</v>
      </c>
      <c r="C163" s="0" t="s">
        <v>201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0</v>
      </c>
    </row>
    <row r="164" customFormat="false" ht="12.75" hidden="false" customHeight="false" outlineLevel="0" collapsed="false">
      <c r="B164" s="0" t="n">
        <v>62389</v>
      </c>
      <c r="C164" s="0" t="s">
        <v>202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0</v>
      </c>
    </row>
    <row r="165" customFormat="false" ht="12.75" hidden="false" customHeight="false" outlineLevel="0" collapsed="false">
      <c r="A165" s="0" t="s">
        <v>219</v>
      </c>
      <c r="B165" s="0" t="n">
        <v>106889</v>
      </c>
      <c r="C165" s="0" t="s">
        <v>201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0</v>
      </c>
    </row>
    <row r="166" customFormat="false" ht="12.75" hidden="false" customHeight="false" outlineLevel="0" collapsed="false">
      <c r="B166" s="0" t="n">
        <v>62389</v>
      </c>
      <c r="C166" s="0" t="s">
        <v>202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0</v>
      </c>
    </row>
    <row r="167" customFormat="false" ht="12.75" hidden="false" customHeight="false" outlineLevel="0" collapsed="false">
      <c r="A167" s="0" t="s">
        <v>219</v>
      </c>
      <c r="B167" s="0" t="n">
        <v>107923</v>
      </c>
      <c r="C167" s="0" t="s">
        <v>201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0</v>
      </c>
    </row>
    <row r="168" customFormat="false" ht="12.75" hidden="false" customHeight="false" outlineLevel="0" collapsed="false">
      <c r="B168" s="0" t="n">
        <v>62389</v>
      </c>
      <c r="C168" s="0" t="s">
        <v>202</v>
      </c>
      <c r="D168" s="0" t="n">
        <v>2666</v>
      </c>
      <c r="E168" s="0" t="n">
        <v>2666</v>
      </c>
      <c r="F168" s="0" t="n">
        <v>2666</v>
      </c>
      <c r="G168" s="0" t="n">
        <v>2666</v>
      </c>
      <c r="H168" s="0" t="n">
        <v>2666</v>
      </c>
      <c r="I168" s="0" t="n">
        <v>2666</v>
      </c>
      <c r="J168" s="0" t="n">
        <v>2666</v>
      </c>
      <c r="K168" s="0" t="n">
        <v>2666</v>
      </c>
      <c r="L168" s="0" t="n">
        <v>145</v>
      </c>
      <c r="M168" s="0" t="n">
        <v>2666</v>
      </c>
      <c r="N168" s="0" t="n">
        <v>2666</v>
      </c>
      <c r="O168" s="0" t="n">
        <v>2666</v>
      </c>
      <c r="P168" s="0" t="n">
        <v>2810</v>
      </c>
      <c r="Q168" s="0" t="n">
        <v>2807</v>
      </c>
      <c r="R168" s="0" t="n">
        <v>2807</v>
      </c>
      <c r="S168" s="0" t="n">
        <v>2807</v>
      </c>
      <c r="T168" s="0" t="n">
        <v>2807</v>
      </c>
      <c r="U168" s="0" t="n">
        <v>2807</v>
      </c>
      <c r="V168" s="0" t="n">
        <v>2807</v>
      </c>
      <c r="W168" s="0" t="n">
        <v>2807</v>
      </c>
      <c r="X168" s="0" t="n">
        <v>2807</v>
      </c>
      <c r="Y168" s="0" t="n">
        <v>2807</v>
      </c>
      <c r="Z168" s="0" t="n">
        <v>2807</v>
      </c>
      <c r="AA168" s="0" t="n">
        <v>2807</v>
      </c>
      <c r="AB168" s="0" t="n">
        <v>2807</v>
      </c>
      <c r="AC168" s="0" t="n">
        <v>2807</v>
      </c>
      <c r="AD168" s="0" t="n">
        <v>2807</v>
      </c>
      <c r="AE168" s="0" t="n">
        <v>2807</v>
      </c>
      <c r="AF168" s="0" t="n">
        <v>2807</v>
      </c>
      <c r="AG168" s="0" t="n">
        <v>2807</v>
      </c>
      <c r="AH168" s="0" t="n">
        <v>80000</v>
      </c>
    </row>
    <row r="169" customFormat="false" ht="12.75" hidden="false" customHeight="false" outlineLevel="0" collapsed="false">
      <c r="A169" s="0" t="s">
        <v>219</v>
      </c>
      <c r="B169" s="0" t="n">
        <v>107923</v>
      </c>
      <c r="C169" s="0" t="s">
        <v>201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0</v>
      </c>
    </row>
    <row r="170" customFormat="false" ht="12.75" hidden="false" customHeight="false" outlineLevel="0" collapsed="false">
      <c r="B170" s="0" t="n">
        <v>71460</v>
      </c>
      <c r="C170" s="0" t="s">
        <v>202</v>
      </c>
      <c r="D170" s="0" t="n">
        <v>962</v>
      </c>
      <c r="E170" s="0" t="n">
        <v>1000</v>
      </c>
      <c r="F170" s="0" t="n">
        <v>1000</v>
      </c>
      <c r="G170" s="0" t="n">
        <v>1000</v>
      </c>
      <c r="H170" s="0" t="n">
        <v>1000</v>
      </c>
      <c r="I170" s="0" t="n">
        <v>1000</v>
      </c>
      <c r="J170" s="0" t="n">
        <v>1000</v>
      </c>
      <c r="K170" s="0" t="n">
        <v>1000</v>
      </c>
      <c r="L170" s="0" t="n">
        <v>1000</v>
      </c>
      <c r="M170" s="0" t="n">
        <v>1000</v>
      </c>
      <c r="N170" s="0" t="n">
        <v>1000</v>
      </c>
      <c r="O170" s="0" t="n">
        <v>1000</v>
      </c>
      <c r="P170" s="0" t="n">
        <v>1000</v>
      </c>
      <c r="Q170" s="0" t="n">
        <v>1000</v>
      </c>
      <c r="R170" s="0" t="n">
        <v>1000</v>
      </c>
      <c r="S170" s="0" t="n">
        <v>1000</v>
      </c>
      <c r="T170" s="0" t="n">
        <v>1000</v>
      </c>
      <c r="U170" s="0" t="n">
        <v>1000</v>
      </c>
      <c r="V170" s="0" t="n">
        <v>1000</v>
      </c>
      <c r="W170" s="0" t="n">
        <v>1000</v>
      </c>
      <c r="X170" s="0" t="n">
        <v>1000</v>
      </c>
      <c r="Y170" s="0" t="n">
        <v>1000</v>
      </c>
      <c r="Z170" s="0" t="n">
        <v>1000</v>
      </c>
      <c r="AA170" s="0" t="n">
        <v>1000</v>
      </c>
      <c r="AB170" s="0" t="n">
        <v>1000</v>
      </c>
      <c r="AC170" s="0" t="n">
        <v>1000</v>
      </c>
      <c r="AD170" s="0" t="n">
        <v>1000</v>
      </c>
      <c r="AE170" s="0" t="n">
        <v>1000</v>
      </c>
      <c r="AF170" s="0" t="n">
        <v>1000</v>
      </c>
      <c r="AG170" s="0" t="n">
        <v>1000</v>
      </c>
      <c r="AH170" s="0" t="n">
        <v>29962</v>
      </c>
    </row>
    <row r="171" customFormat="false" ht="12.75" hidden="false" customHeight="false" outlineLevel="0" collapsed="false">
      <c r="A171" s="0" t="s">
        <v>219</v>
      </c>
      <c r="B171" s="0" t="n">
        <v>108045</v>
      </c>
      <c r="C171" s="0" t="s">
        <v>201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0</v>
      </c>
    </row>
    <row r="172" customFormat="false" ht="12.75" hidden="false" customHeight="false" outlineLevel="0" collapsed="false">
      <c r="B172" s="0" t="n">
        <v>62389</v>
      </c>
      <c r="C172" s="0" t="s">
        <v>202</v>
      </c>
      <c r="D172" s="0" t="n">
        <v>821</v>
      </c>
      <c r="E172" s="0" t="n">
        <v>821</v>
      </c>
      <c r="F172" s="0" t="n">
        <v>821</v>
      </c>
      <c r="G172" s="0" t="n">
        <v>821</v>
      </c>
      <c r="H172" s="0" t="n">
        <v>807</v>
      </c>
      <c r="I172" s="0" t="n">
        <v>807</v>
      </c>
      <c r="J172" s="0" t="n">
        <v>807</v>
      </c>
      <c r="K172" s="0" t="n">
        <v>807</v>
      </c>
      <c r="L172" s="0" t="n">
        <v>807</v>
      </c>
      <c r="M172" s="0" t="n">
        <v>807</v>
      </c>
      <c r="N172" s="0" t="n">
        <v>807</v>
      </c>
      <c r="O172" s="0" t="n">
        <v>807</v>
      </c>
      <c r="P172" s="0" t="n">
        <v>807</v>
      </c>
      <c r="Q172" s="0" t="n">
        <v>807</v>
      </c>
      <c r="R172" s="0" t="n">
        <v>807</v>
      </c>
      <c r="S172" s="0" t="n">
        <v>807</v>
      </c>
      <c r="T172" s="0" t="n">
        <v>807</v>
      </c>
      <c r="U172" s="0" t="n">
        <v>807</v>
      </c>
      <c r="V172" s="0" t="n">
        <v>807</v>
      </c>
      <c r="W172" s="0" t="n">
        <v>807</v>
      </c>
      <c r="X172" s="0" t="n">
        <v>807</v>
      </c>
      <c r="Y172" s="0" t="n">
        <v>807</v>
      </c>
      <c r="Z172" s="0" t="n">
        <v>807</v>
      </c>
      <c r="AA172" s="0" t="n">
        <v>807</v>
      </c>
      <c r="AB172" s="0" t="n">
        <v>807</v>
      </c>
      <c r="AC172" s="0" t="n">
        <v>807</v>
      </c>
      <c r="AD172" s="0" t="n">
        <v>807</v>
      </c>
      <c r="AE172" s="0" t="n">
        <v>807</v>
      </c>
      <c r="AF172" s="0" t="n">
        <v>807</v>
      </c>
      <c r="AG172" s="0" t="n">
        <v>810</v>
      </c>
      <c r="AH172" s="0" t="n">
        <v>24269</v>
      </c>
    </row>
    <row r="173" customFormat="false" ht="12.75" hidden="false" customHeight="false" outlineLevel="0" collapsed="false">
      <c r="A173" s="0" t="s">
        <v>219</v>
      </c>
      <c r="B173" s="0" t="n">
        <v>108314</v>
      </c>
      <c r="C173" s="0" t="s">
        <v>201</v>
      </c>
      <c r="K173" s="0" t="n">
        <v>20000</v>
      </c>
      <c r="L173" s="0" t="n">
        <v>20000</v>
      </c>
      <c r="M173" s="0" t="n">
        <v>20000</v>
      </c>
      <c r="N173" s="0" t="n">
        <v>0</v>
      </c>
      <c r="O173" s="0" t="n">
        <v>0</v>
      </c>
      <c r="P173" s="0" t="n">
        <v>0</v>
      </c>
      <c r="Q173" s="0" t="n">
        <v>20000</v>
      </c>
      <c r="AH173" s="0" t="n">
        <v>80000</v>
      </c>
    </row>
    <row r="174" customFormat="false" ht="12.75" hidden="false" customHeight="false" outlineLevel="0" collapsed="false">
      <c r="B174" s="0" t="n">
        <v>62389</v>
      </c>
      <c r="C174" s="0" t="s">
        <v>202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AH174" s="0" t="n">
        <v>0</v>
      </c>
    </row>
    <row r="175" customFormat="false" ht="12.75" hidden="false" customHeight="false" outlineLevel="0" collapsed="false">
      <c r="A175" s="0" t="s">
        <v>219</v>
      </c>
      <c r="B175" s="0" t="n">
        <v>108314</v>
      </c>
      <c r="C175" s="0" t="s">
        <v>201</v>
      </c>
      <c r="Q175" s="0" t="n">
        <v>55000</v>
      </c>
      <c r="AH175" s="0" t="n">
        <v>55000</v>
      </c>
    </row>
    <row r="176" customFormat="false" ht="12.75" hidden="false" customHeight="false" outlineLevel="0" collapsed="false">
      <c r="B176" s="0" t="n">
        <v>71460</v>
      </c>
      <c r="C176" s="0" t="s">
        <v>202</v>
      </c>
      <c r="Q176" s="0" t="n">
        <v>0</v>
      </c>
      <c r="AH176" s="0" t="n">
        <v>0</v>
      </c>
    </row>
    <row r="177" customFormat="false" ht="12.75" hidden="false" customHeight="false" outlineLevel="0" collapsed="false">
      <c r="A177" s="0" t="s">
        <v>220</v>
      </c>
      <c r="B177" s="0" t="n">
        <v>107867</v>
      </c>
      <c r="C177" s="0" t="s">
        <v>201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0</v>
      </c>
    </row>
    <row r="178" customFormat="false" ht="12.75" hidden="false" customHeight="false" outlineLevel="0" collapsed="false">
      <c r="B178" s="0" t="n">
        <v>63001</v>
      </c>
      <c r="C178" s="0" t="s">
        <v>202</v>
      </c>
      <c r="D178" s="0" t="n">
        <v>10212</v>
      </c>
      <c r="E178" s="0" t="n">
        <v>10212</v>
      </c>
      <c r="F178" s="0" t="n">
        <v>10212</v>
      </c>
      <c r="G178" s="0" t="n">
        <v>10212</v>
      </c>
      <c r="H178" s="0" t="n">
        <v>11680</v>
      </c>
      <c r="I178" s="0" t="n">
        <v>10330</v>
      </c>
      <c r="J178" s="0" t="n">
        <v>10110</v>
      </c>
      <c r="K178" s="0" t="n">
        <v>10330</v>
      </c>
      <c r="L178" s="0" t="n">
        <v>8138</v>
      </c>
      <c r="M178" s="0" t="n">
        <v>10327</v>
      </c>
      <c r="N178" s="0" t="n">
        <v>10652</v>
      </c>
      <c r="O178" s="0" t="n">
        <v>10500</v>
      </c>
      <c r="P178" s="0" t="n">
        <v>10786</v>
      </c>
      <c r="Q178" s="0" t="n">
        <v>10096</v>
      </c>
      <c r="R178" s="0" t="n">
        <v>5064</v>
      </c>
      <c r="S178" s="0" t="n">
        <v>5152</v>
      </c>
      <c r="T178" s="0" t="n">
        <v>5088</v>
      </c>
      <c r="U178" s="0" t="n">
        <v>11336</v>
      </c>
      <c r="V178" s="0" t="n">
        <v>11256</v>
      </c>
      <c r="W178" s="0" t="n">
        <v>20066</v>
      </c>
      <c r="X178" s="0" t="n">
        <v>24112</v>
      </c>
      <c r="Y178" s="0" t="n">
        <v>10330</v>
      </c>
      <c r="Z178" s="0" t="n">
        <v>10330</v>
      </c>
      <c r="AA178" s="0" t="n">
        <v>10330</v>
      </c>
      <c r="AB178" s="0" t="n">
        <v>10521</v>
      </c>
      <c r="AC178" s="0" t="n">
        <v>10333</v>
      </c>
      <c r="AD178" s="0" t="n">
        <v>78</v>
      </c>
      <c r="AE178" s="0" t="n">
        <v>0</v>
      </c>
      <c r="AF178" s="0" t="n">
        <v>0</v>
      </c>
      <c r="AG178" s="0" t="n">
        <v>0</v>
      </c>
      <c r="AH178" s="0" t="n">
        <v>277793</v>
      </c>
    </row>
    <row r="179" customFormat="false" ht="12.75" hidden="false" customHeight="false" outlineLevel="0" collapsed="false">
      <c r="A179" s="0" t="s">
        <v>221</v>
      </c>
      <c r="B179" s="0" t="n">
        <v>107940</v>
      </c>
      <c r="C179" s="0" t="s">
        <v>201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0</v>
      </c>
    </row>
    <row r="180" customFormat="false" ht="12.75" hidden="false" customHeight="false" outlineLevel="0" collapsed="false">
      <c r="B180" s="0" t="n">
        <v>71320</v>
      </c>
      <c r="C180" s="0" t="s">
        <v>202</v>
      </c>
      <c r="D180" s="0" t="n">
        <v>5000</v>
      </c>
      <c r="E180" s="0" t="n">
        <v>5000</v>
      </c>
      <c r="F180" s="0" t="n">
        <v>5000</v>
      </c>
      <c r="G180" s="0" t="n">
        <v>5000</v>
      </c>
      <c r="H180" s="0" t="n">
        <v>5000</v>
      </c>
      <c r="I180" s="0" t="n">
        <v>5000</v>
      </c>
      <c r="J180" s="0" t="n">
        <v>5000</v>
      </c>
      <c r="K180" s="0" t="n">
        <v>3521</v>
      </c>
      <c r="L180" s="0" t="n">
        <v>5000</v>
      </c>
      <c r="M180" s="0" t="n">
        <v>1874</v>
      </c>
      <c r="N180" s="0" t="n">
        <v>5000</v>
      </c>
      <c r="O180" s="0" t="n">
        <v>5000</v>
      </c>
      <c r="P180" s="0" t="n">
        <v>5000</v>
      </c>
      <c r="Q180" s="0" t="n">
        <v>5000</v>
      </c>
      <c r="R180" s="0" t="n">
        <v>5000</v>
      </c>
      <c r="S180" s="0" t="n">
        <v>3662</v>
      </c>
      <c r="T180" s="0" t="n">
        <v>5000</v>
      </c>
      <c r="U180" s="0" t="n">
        <v>5000</v>
      </c>
      <c r="V180" s="0" t="n">
        <v>5000</v>
      </c>
      <c r="W180" s="0" t="n">
        <v>5000</v>
      </c>
      <c r="X180" s="0" t="n">
        <v>5000</v>
      </c>
      <c r="Y180" s="0" t="n">
        <v>5000</v>
      </c>
      <c r="Z180" s="0" t="n">
        <v>4830</v>
      </c>
      <c r="AA180" s="0" t="n">
        <v>5000</v>
      </c>
      <c r="AB180" s="0" t="n">
        <v>5000</v>
      </c>
      <c r="AC180" s="0" t="n">
        <v>5000</v>
      </c>
      <c r="AD180" s="0" t="n">
        <v>11113</v>
      </c>
      <c r="AE180" s="0" t="n">
        <v>5000</v>
      </c>
      <c r="AF180" s="0" t="n">
        <v>5000</v>
      </c>
      <c r="AG180" s="0" t="n">
        <v>5000</v>
      </c>
      <c r="AH180" s="0" t="n">
        <v>150000</v>
      </c>
    </row>
    <row r="181" customFormat="false" ht="12.75" hidden="false" customHeight="false" outlineLevel="0" collapsed="false">
      <c r="A181" s="0" t="s">
        <v>222</v>
      </c>
      <c r="B181" s="0" t="n">
        <v>107745</v>
      </c>
      <c r="C181" s="0" t="s">
        <v>201</v>
      </c>
      <c r="D181" s="0" t="n">
        <v>16667</v>
      </c>
      <c r="E181" s="0" t="n">
        <v>16667</v>
      </c>
      <c r="F181" s="0" t="n">
        <v>16667</v>
      </c>
      <c r="G181" s="0" t="n">
        <v>16667</v>
      </c>
      <c r="H181" s="0" t="n">
        <v>16667</v>
      </c>
      <c r="I181" s="0" t="n">
        <v>16667</v>
      </c>
      <c r="J181" s="0" t="n">
        <v>16667</v>
      </c>
      <c r="K181" s="0" t="n">
        <v>16667</v>
      </c>
      <c r="L181" s="0" t="n">
        <v>16667</v>
      </c>
      <c r="M181" s="0" t="n">
        <v>16667</v>
      </c>
      <c r="N181" s="0" t="n">
        <v>16667</v>
      </c>
      <c r="O181" s="0" t="n">
        <v>16667</v>
      </c>
      <c r="P181" s="0" t="n">
        <v>16667</v>
      </c>
      <c r="Q181" s="0" t="n">
        <v>16667</v>
      </c>
      <c r="R181" s="0" t="n">
        <v>16667</v>
      </c>
      <c r="S181" s="0" t="n">
        <v>16667</v>
      </c>
      <c r="T181" s="0" t="n">
        <v>16667</v>
      </c>
      <c r="U181" s="0" t="n">
        <v>16667</v>
      </c>
      <c r="V181" s="0" t="n">
        <v>16667</v>
      </c>
      <c r="W181" s="0" t="n">
        <v>16667</v>
      </c>
      <c r="X181" s="0" t="n">
        <v>16667</v>
      </c>
      <c r="Y181" s="0" t="n">
        <v>16667</v>
      </c>
      <c r="Z181" s="0" t="n">
        <v>16667</v>
      </c>
      <c r="AA181" s="0" t="n">
        <v>16667</v>
      </c>
      <c r="AB181" s="0" t="n">
        <v>16667</v>
      </c>
      <c r="AC181" s="0" t="n">
        <v>16667</v>
      </c>
      <c r="AD181" s="0" t="n">
        <v>16667</v>
      </c>
      <c r="AE181" s="0" t="n">
        <v>16667</v>
      </c>
      <c r="AF181" s="0" t="n">
        <v>16667</v>
      </c>
      <c r="AG181" s="0" t="n">
        <v>16667</v>
      </c>
      <c r="AH181" s="0" t="n">
        <v>500010</v>
      </c>
    </row>
    <row r="182" customFormat="false" ht="12.75" hidden="false" customHeight="false" outlineLevel="0" collapsed="false">
      <c r="B182" s="0" t="n">
        <v>62389</v>
      </c>
      <c r="C182" s="0" t="s">
        <v>202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5.75" hidden="false" customHeight="false" outlineLevel="0" collapsed="false">
      <c r="A183" s="223"/>
      <c r="B183" s="223" t="s">
        <v>175</v>
      </c>
      <c r="C183" s="223"/>
      <c r="D183" s="223" t="n">
        <v>291360</v>
      </c>
      <c r="E183" s="223" t="n">
        <v>281360</v>
      </c>
      <c r="F183" s="223" t="n">
        <v>291360</v>
      </c>
      <c r="G183" s="223" t="n">
        <v>291792</v>
      </c>
      <c r="H183" s="223" t="n">
        <v>272125</v>
      </c>
      <c r="I183" s="223" t="n">
        <v>268929</v>
      </c>
      <c r="J183" s="223" t="n">
        <v>255621</v>
      </c>
      <c r="K183" s="223" t="n">
        <v>376939</v>
      </c>
      <c r="L183" s="223" t="n">
        <v>380412</v>
      </c>
      <c r="M183" s="223" t="n">
        <v>380477</v>
      </c>
      <c r="N183" s="223" t="n">
        <v>254041</v>
      </c>
      <c r="O183" s="223" t="n">
        <v>260623</v>
      </c>
      <c r="P183" s="223" t="n">
        <v>260623</v>
      </c>
      <c r="Q183" s="223" t="n">
        <v>382123</v>
      </c>
      <c r="R183" s="223" t="n">
        <v>380774</v>
      </c>
      <c r="S183" s="223" t="n">
        <v>379046</v>
      </c>
      <c r="T183" s="223" t="n">
        <v>380773</v>
      </c>
      <c r="U183" s="223" t="n">
        <v>260623</v>
      </c>
      <c r="V183" s="223" t="n">
        <v>262351</v>
      </c>
      <c r="W183" s="223" t="n">
        <v>260623</v>
      </c>
      <c r="X183" s="223" t="n">
        <v>265796</v>
      </c>
      <c r="Y183" s="223" t="n">
        <v>305792</v>
      </c>
      <c r="Z183" s="223" t="n">
        <v>305792</v>
      </c>
      <c r="AA183" s="223" t="n">
        <v>305792</v>
      </c>
      <c r="AB183" s="223" t="n">
        <v>265792</v>
      </c>
      <c r="AC183" s="223" t="n">
        <v>265792</v>
      </c>
      <c r="AD183" s="223" t="n">
        <v>271570</v>
      </c>
      <c r="AE183" s="223" t="n">
        <v>270123</v>
      </c>
      <c r="AF183" s="223" t="n">
        <v>266440</v>
      </c>
      <c r="AG183" s="223" t="n">
        <v>266436</v>
      </c>
      <c r="AH183" s="223" t="n">
        <v>8961300</v>
      </c>
    </row>
    <row r="184" customFormat="false" ht="15.75" hidden="false" customHeight="false" outlineLevel="0" collapsed="false">
      <c r="A184" s="223"/>
      <c r="B184" s="223" t="s">
        <v>175</v>
      </c>
      <c r="C184" s="223"/>
      <c r="D184" s="223" t="n">
        <v>135123</v>
      </c>
      <c r="E184" s="223" t="n">
        <v>131897</v>
      </c>
      <c r="F184" s="223" t="n">
        <v>135078</v>
      </c>
      <c r="G184" s="223" t="n">
        <v>142650</v>
      </c>
      <c r="H184" s="223" t="n">
        <v>179995</v>
      </c>
      <c r="I184" s="223" t="n">
        <v>187432</v>
      </c>
      <c r="J184" s="223" t="n">
        <v>168851</v>
      </c>
      <c r="K184" s="223" t="n">
        <v>147435</v>
      </c>
      <c r="L184" s="223" t="n">
        <v>144201</v>
      </c>
      <c r="M184" s="223" t="n">
        <v>145785</v>
      </c>
      <c r="N184" s="223" t="n">
        <v>149043</v>
      </c>
      <c r="O184" s="223" t="n">
        <v>148891</v>
      </c>
      <c r="P184" s="223" t="n">
        <v>149390</v>
      </c>
      <c r="Q184" s="223" t="n">
        <v>148697</v>
      </c>
      <c r="R184" s="223" t="n">
        <v>143665</v>
      </c>
      <c r="S184" s="223" t="n">
        <v>143442</v>
      </c>
      <c r="T184" s="223" t="n">
        <v>157667</v>
      </c>
      <c r="U184" s="223" t="n">
        <v>154690</v>
      </c>
      <c r="V184" s="223" t="n">
        <v>149857</v>
      </c>
      <c r="W184" s="223" t="n">
        <v>288667</v>
      </c>
      <c r="X184" s="223" t="n">
        <v>267905</v>
      </c>
      <c r="Y184" s="223" t="n">
        <v>154095</v>
      </c>
      <c r="Z184" s="223" t="n">
        <v>153925</v>
      </c>
      <c r="AA184" s="223" t="n">
        <v>154095</v>
      </c>
      <c r="AB184" s="223" t="n">
        <v>174414</v>
      </c>
      <c r="AC184" s="223" t="n">
        <v>184323</v>
      </c>
      <c r="AD184" s="223" t="n">
        <v>215967</v>
      </c>
      <c r="AE184" s="223" t="n">
        <v>143820</v>
      </c>
      <c r="AF184" s="223" t="n">
        <v>143792</v>
      </c>
      <c r="AG184" s="223" t="n">
        <v>143920</v>
      </c>
      <c r="AH184" s="223" t="n">
        <v>4888712</v>
      </c>
    </row>
  </sheetData>
  <printOptions headings="false" gridLines="true" gridLinesSet="true" horizontalCentered="false" verticalCentered="false"/>
  <pageMargins left="0" right="0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O71"/>
  <sheetViews>
    <sheetView showFormulas="false" showGridLines="true" showRowColHeaders="true" showZeros="true" rightToLeft="false" tabSelected="false" showOutlineSymbols="true" defaultGridColor="true" view="normal" topLeftCell="Z1" colorId="64" zoomScale="100" zoomScaleNormal="100" zoomScalePageLayoutView="100" workbookViewId="0">
      <selection pane="topLeft" activeCell="AH28" activeCellId="0" sqref="AH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80" width="9.14"/>
    <col collapsed="false" customWidth="true" hidden="false" outlineLevel="0" max="15" min="15" style="0" width="10.71"/>
    <col collapsed="false" customWidth="true" hidden="false" outlineLevel="0" max="16" min="16" style="0" width="12.14"/>
    <col collapsed="false" customWidth="true" hidden="false" outlineLevel="0" max="17" min="17" style="0" width="11.13"/>
    <col collapsed="false" customWidth="true" hidden="false" outlineLevel="0" max="18" min="18" style="0" width="10.71"/>
    <col collapsed="false" customWidth="true" hidden="false" outlineLevel="0" max="32" min="32" style="0" width="5.85"/>
  </cols>
  <sheetData>
    <row r="1" customFormat="false" ht="12.75" hidden="false" customHeight="false" outlineLevel="0" collapsed="false">
      <c r="D1" s="381" t="s">
        <v>48</v>
      </c>
      <c r="E1" s="381"/>
    </row>
    <row r="2" customFormat="false" ht="12.75" hidden="false" customHeight="false" outlineLevel="0" collapsed="false">
      <c r="C2" s="382" t="s">
        <v>223</v>
      </c>
      <c r="D2" s="382" t="s">
        <v>176</v>
      </c>
      <c r="E2" s="382" t="s">
        <v>224</v>
      </c>
      <c r="F2" s="382" t="s">
        <v>225</v>
      </c>
      <c r="G2" s="383"/>
      <c r="H2" s="383"/>
      <c r="I2" s="383"/>
      <c r="AG2" s="0" t="s">
        <v>226</v>
      </c>
    </row>
    <row r="3" customFormat="false" ht="12.75" hidden="false" customHeight="false" outlineLevel="0" collapsed="false">
      <c r="B3" s="380" t="n">
        <v>37135</v>
      </c>
      <c r="C3" s="384" t="n">
        <v>308</v>
      </c>
      <c r="D3" s="384" t="n">
        <f aca="false">SEPTEMBER!F18</f>
        <v>417.501</v>
      </c>
      <c r="E3" s="384" t="n">
        <f aca="false">SEPTEMBER!G18</f>
        <v>-2.1</v>
      </c>
      <c r="F3" s="384" t="n">
        <f aca="false">SEPTEMBER!H18</f>
        <v>415.401</v>
      </c>
      <c r="G3" s="384"/>
      <c r="H3" s="384"/>
      <c r="I3" s="384"/>
      <c r="J3" s="27"/>
      <c r="K3" s="27"/>
      <c r="L3" s="27"/>
      <c r="AF3" s="0" t="s">
        <v>227</v>
      </c>
      <c r="AG3" s="0" t="s">
        <v>228</v>
      </c>
      <c r="AH3" s="0" t="s">
        <v>229</v>
      </c>
      <c r="AI3" s="0" t="s">
        <v>230</v>
      </c>
      <c r="AJ3" s="0" t="s">
        <v>231</v>
      </c>
      <c r="AL3" s="0" t="s">
        <v>232</v>
      </c>
      <c r="AM3" s="0" t="s">
        <v>233</v>
      </c>
      <c r="AO3" s="0" t="s">
        <v>234</v>
      </c>
    </row>
    <row r="4" customFormat="false" ht="12.75" hidden="false" customHeight="false" outlineLevel="0" collapsed="false">
      <c r="B4" s="380" t="n">
        <v>37136</v>
      </c>
      <c r="C4" s="384" t="n">
        <v>308</v>
      </c>
      <c r="D4" s="384" t="n">
        <f aca="false">SEPTEMBER!F19</f>
        <v>428.978</v>
      </c>
      <c r="E4" s="384" t="n">
        <f aca="false">SEPTEMBER!G19</f>
        <v>-7.727</v>
      </c>
      <c r="F4" s="384" t="n">
        <f aca="false">SEPTEMBER!H19</f>
        <v>421.251</v>
      </c>
      <c r="G4" s="384"/>
      <c r="H4" s="384"/>
      <c r="I4" s="384"/>
      <c r="J4" s="27"/>
      <c r="K4" s="27"/>
      <c r="L4" s="27"/>
      <c r="AF4" s="0" t="n">
        <v>1</v>
      </c>
      <c r="AG4" s="0" t="n">
        <v>67</v>
      </c>
      <c r="AH4" s="0" t="n">
        <v>65</v>
      </c>
      <c r="AI4" s="384" t="n">
        <f aca="false">SEPTEMBER!AJ18</f>
        <v>664</v>
      </c>
      <c r="AJ4" s="384" t="n">
        <f aca="false">SEPTEMBER!AC18</f>
        <v>21.6130000000001</v>
      </c>
      <c r="AL4" s="0" t="n">
        <f aca="false">SEPTEMBER!AE18</f>
        <v>2.0187</v>
      </c>
      <c r="AM4" s="0" t="n">
        <f aca="false">SEPTEMBER!AF18</f>
        <v>2.0187</v>
      </c>
      <c r="AO4" s="385" t="n">
        <f aca="false">AL4-AM4</f>
        <v>0</v>
      </c>
    </row>
    <row r="5" customFormat="false" ht="12.75" hidden="false" customHeight="false" outlineLevel="0" collapsed="false">
      <c r="B5" s="380" t="n">
        <v>37137</v>
      </c>
      <c r="C5" s="384" t="n">
        <v>308</v>
      </c>
      <c r="D5" s="384" t="n">
        <f aca="false">SEPTEMBER!F20</f>
        <v>426.245</v>
      </c>
      <c r="E5" s="384" t="n">
        <f aca="false">SEPTEMBER!G20</f>
        <v>-10.853</v>
      </c>
      <c r="F5" s="384" t="n">
        <f aca="false">SEPTEMBER!H20</f>
        <v>415.392</v>
      </c>
      <c r="G5" s="384"/>
      <c r="H5" s="384"/>
      <c r="I5" s="384"/>
      <c r="J5" s="27"/>
      <c r="K5" s="27"/>
      <c r="L5" s="27"/>
      <c r="AF5" s="0" t="n">
        <v>2</v>
      </c>
      <c r="AG5" s="0" t="n">
        <v>66</v>
      </c>
      <c r="AH5" s="0" t="n">
        <v>73</v>
      </c>
      <c r="AI5" s="384" t="n">
        <f aca="false">SEPTEMBER!AJ19</f>
        <v>618.4</v>
      </c>
      <c r="AJ5" s="384" t="n">
        <f aca="false">SEPTEMBER!AC19</f>
        <v>53.8109999999999</v>
      </c>
      <c r="AL5" s="0" t="n">
        <f aca="false">SEPTEMBER!AE19</f>
        <v>2.0187</v>
      </c>
      <c r="AM5" s="0" t="n">
        <f aca="false">SEPTEMBER!AF19</f>
        <v>2.0187</v>
      </c>
      <c r="AO5" s="385" t="n">
        <f aca="false">AL5-AM5</f>
        <v>0</v>
      </c>
    </row>
    <row r="6" customFormat="false" ht="12.75" hidden="false" customHeight="false" outlineLevel="0" collapsed="false">
      <c r="B6" s="380" t="n">
        <v>37138</v>
      </c>
      <c r="C6" s="384" t="n">
        <v>308</v>
      </c>
      <c r="D6" s="384" t="n">
        <f aca="false">SEPTEMBER!F21</f>
        <v>359.43</v>
      </c>
      <c r="E6" s="384" t="n">
        <f aca="false">SEPTEMBER!G21</f>
        <v>-12.731</v>
      </c>
      <c r="F6" s="384" t="n">
        <f aca="false">SEPTEMBER!H21</f>
        <v>346.699</v>
      </c>
      <c r="G6" s="384"/>
      <c r="H6" s="384"/>
      <c r="I6" s="384"/>
      <c r="J6" s="27"/>
      <c r="K6" s="27"/>
      <c r="L6" s="27"/>
      <c r="AF6" s="0" t="n">
        <v>3</v>
      </c>
      <c r="AG6" s="0" t="n">
        <v>66</v>
      </c>
      <c r="AH6" s="0" t="n">
        <v>69</v>
      </c>
      <c r="AI6" s="384" t="n">
        <f aca="false">SEPTEMBER!AJ20</f>
        <v>611.7</v>
      </c>
      <c r="AJ6" s="384" t="n">
        <f aca="false">SEPTEMBER!AC20</f>
        <v>55.6580000000001</v>
      </c>
      <c r="AL6" s="0" t="n">
        <f aca="false">SEPTEMBER!AE20</f>
        <v>2.0187</v>
      </c>
      <c r="AM6" s="0" t="n">
        <f aca="false">SEPTEMBER!AF20</f>
        <v>2.0187</v>
      </c>
      <c r="AO6" s="385" t="n">
        <f aca="false">AL6-AM6</f>
        <v>0</v>
      </c>
    </row>
    <row r="7" customFormat="false" ht="12.75" hidden="false" customHeight="false" outlineLevel="0" collapsed="false">
      <c r="B7" s="380" t="n">
        <v>37139</v>
      </c>
      <c r="C7" s="384" t="n">
        <v>308</v>
      </c>
      <c r="D7" s="384" t="n">
        <f aca="false">SEPTEMBER!F22</f>
        <v>360.973</v>
      </c>
      <c r="E7" s="384" t="n">
        <f aca="false">SEPTEMBER!G22</f>
        <v>-0.17</v>
      </c>
      <c r="F7" s="384" t="n">
        <f aca="false">SEPTEMBER!H22</f>
        <v>360.803</v>
      </c>
      <c r="G7" s="384"/>
      <c r="H7" s="384"/>
      <c r="I7" s="384"/>
      <c r="J7" s="27"/>
      <c r="K7" s="27"/>
      <c r="L7" s="27"/>
      <c r="AF7" s="0" t="n">
        <v>4</v>
      </c>
      <c r="AG7" s="0" t="n">
        <v>66</v>
      </c>
      <c r="AH7" s="0" t="n">
        <v>69</v>
      </c>
      <c r="AI7" s="384" t="n">
        <f aca="false">SEPTEMBER!AJ21</f>
        <v>489.4</v>
      </c>
      <c r="AJ7" s="384" t="n">
        <f aca="false">SEPTEMBER!AC21</f>
        <v>-14.531</v>
      </c>
      <c r="AL7" s="0" t="n">
        <f aca="false">SEPTEMBER!AE21</f>
        <v>2.0187</v>
      </c>
      <c r="AM7" s="0" t="n">
        <f aca="false">SEPTEMBER!AF21</f>
        <v>2.0187</v>
      </c>
      <c r="AO7" s="385" t="n">
        <f aca="false">AL7-AM7</f>
        <v>0</v>
      </c>
    </row>
    <row r="8" customFormat="false" ht="12.75" hidden="false" customHeight="false" outlineLevel="0" collapsed="false">
      <c r="B8" s="380" t="n">
        <v>37140</v>
      </c>
      <c r="C8" s="384" t="n">
        <v>308</v>
      </c>
      <c r="D8" s="384" t="n">
        <f aca="false">SEPTEMBER!F23</f>
        <v>354.334</v>
      </c>
      <c r="E8" s="384" t="n">
        <f aca="false">SEPTEMBER!G23</f>
        <v>-7.261</v>
      </c>
      <c r="F8" s="384" t="n">
        <f aca="false">SEPTEMBER!H23</f>
        <v>347.073</v>
      </c>
      <c r="G8" s="384"/>
      <c r="H8" s="384"/>
      <c r="I8" s="384"/>
      <c r="J8" s="27"/>
      <c r="K8" s="27"/>
      <c r="L8" s="27"/>
      <c r="AF8" s="0" t="n">
        <v>5</v>
      </c>
      <c r="AG8" s="0" t="n">
        <v>66</v>
      </c>
      <c r="AH8" s="0" t="n">
        <v>73</v>
      </c>
      <c r="AI8" s="384" t="n">
        <f aca="false">SEPTEMBER!AJ22</f>
        <v>539.4</v>
      </c>
      <c r="AJ8" s="384" t="n">
        <f aca="false">SEPTEMBER!AC22</f>
        <v>-22.971</v>
      </c>
      <c r="AL8" s="0" t="n">
        <f aca="false">SEPTEMBER!AE22</f>
        <v>2.0863</v>
      </c>
      <c r="AM8" s="0" t="n">
        <f aca="false">SEPTEMBER!AF22</f>
        <v>2.0525</v>
      </c>
      <c r="AO8" s="385" t="n">
        <f aca="false">AL8-AM8</f>
        <v>0.0337999999999998</v>
      </c>
    </row>
    <row r="9" customFormat="false" ht="12.75" hidden="false" customHeight="false" outlineLevel="0" collapsed="false">
      <c r="B9" s="380" t="n">
        <v>37141</v>
      </c>
      <c r="C9" s="384" t="n">
        <v>308</v>
      </c>
      <c r="D9" s="384" t="n">
        <f aca="false">SEPTEMBER!F24</f>
        <v>347.336</v>
      </c>
      <c r="E9" s="384" t="n">
        <f aca="false">SEPTEMBER!G24</f>
        <v>-2.734</v>
      </c>
      <c r="F9" s="384" t="n">
        <f aca="false">SEPTEMBER!H24</f>
        <v>344.602</v>
      </c>
      <c r="G9" s="384"/>
      <c r="H9" s="384"/>
      <c r="I9" s="384"/>
      <c r="J9" s="27"/>
      <c r="K9" s="27"/>
      <c r="L9" s="27"/>
      <c r="AF9" s="0" t="n">
        <v>6</v>
      </c>
      <c r="AG9" s="0" t="n">
        <v>65</v>
      </c>
      <c r="AH9" s="0" t="n">
        <v>73</v>
      </c>
      <c r="AI9" s="384" t="n">
        <f aca="false">SEPTEMBER!AJ23</f>
        <v>473.3</v>
      </c>
      <c r="AJ9" s="384" t="n">
        <f aca="false">SEPTEMBER!AC23</f>
        <v>71.2240000000001</v>
      </c>
      <c r="AL9" s="0" t="n">
        <f aca="false">SEPTEMBER!AE23</f>
        <v>2.175</v>
      </c>
      <c r="AM9" s="0" t="n">
        <f aca="false">SEPTEMBER!AF23</f>
        <v>2.0933</v>
      </c>
      <c r="AO9" s="385" t="n">
        <f aca="false">AL9-AM9</f>
        <v>0.0816999999999997</v>
      </c>
    </row>
    <row r="10" customFormat="false" ht="12.75" hidden="false" customHeight="false" outlineLevel="0" collapsed="false">
      <c r="B10" s="380" t="n">
        <v>37142</v>
      </c>
      <c r="C10" s="384" t="n">
        <v>308</v>
      </c>
      <c r="D10" s="384" t="n">
        <f aca="false">SEPTEMBER!F25</f>
        <v>402.495</v>
      </c>
      <c r="E10" s="384" t="n">
        <f aca="false">SEPTEMBER!G25</f>
        <v>-2.738</v>
      </c>
      <c r="F10" s="384" t="n">
        <f aca="false">SEPTEMBER!H25</f>
        <v>399.757</v>
      </c>
      <c r="G10" s="384"/>
      <c r="H10" s="384"/>
      <c r="I10" s="384"/>
      <c r="J10" s="27"/>
      <c r="K10" s="27"/>
      <c r="L10" s="27"/>
      <c r="AF10" s="0" t="n">
        <v>7</v>
      </c>
      <c r="AG10" s="0" t="n">
        <v>65</v>
      </c>
      <c r="AH10" s="0" t="n">
        <v>67</v>
      </c>
      <c r="AI10" s="384" t="n">
        <f aca="false">SEPTEMBER!AJ24</f>
        <v>448</v>
      </c>
      <c r="AJ10" s="384" t="n">
        <f aca="false">SEPTEMBER!AC24</f>
        <v>-17.6270000000001</v>
      </c>
      <c r="AL10" s="0" t="n">
        <f aca="false">SEPTEMBER!AE24</f>
        <v>2.2213</v>
      </c>
      <c r="AM10" s="0" t="n">
        <f aca="false">SEPTEMBER!AF24</f>
        <v>2.1253</v>
      </c>
      <c r="AO10" s="385" t="n">
        <f aca="false">AL10-AM10</f>
        <v>0.0959999999999996</v>
      </c>
    </row>
    <row r="11" customFormat="false" ht="12.75" hidden="false" customHeight="false" outlineLevel="0" collapsed="false">
      <c r="B11" s="380" t="n">
        <v>37143</v>
      </c>
      <c r="C11" s="384" t="n">
        <v>308</v>
      </c>
      <c r="D11" s="384" t="n">
        <f aca="false">SEPTEMBER!F26</f>
        <v>399.144</v>
      </c>
      <c r="E11" s="384" t="n">
        <f aca="false">SEPTEMBER!G26</f>
        <v>-5.504</v>
      </c>
      <c r="F11" s="384" t="n">
        <f aca="false">SEPTEMBER!H26</f>
        <v>393.64</v>
      </c>
      <c r="G11" s="384"/>
      <c r="H11" s="384"/>
      <c r="I11" s="384"/>
      <c r="J11" s="27"/>
      <c r="K11" s="27"/>
      <c r="L11" s="27"/>
      <c r="AF11" s="0" t="n">
        <v>8</v>
      </c>
      <c r="AG11" s="0" t="n">
        <v>65</v>
      </c>
      <c r="AH11" s="0" t="n">
        <v>60</v>
      </c>
      <c r="AI11" s="384" t="n">
        <f aca="false">SEPTEMBER!AJ25</f>
        <v>652.1</v>
      </c>
      <c r="AJ11" s="384" t="n">
        <f aca="false">SEPTEMBER!AC25</f>
        <v>-7.90499999999997</v>
      </c>
      <c r="AL11" s="0" t="n">
        <f aca="false">SEPTEMBER!AE25</f>
        <v>2.1412</v>
      </c>
      <c r="AM11" s="0" t="n">
        <f aca="false">SEPTEMBER!AF25</f>
        <v>2.1285</v>
      </c>
      <c r="AO11" s="385" t="n">
        <f aca="false">AL11-AM11</f>
        <v>0.0127000000000002</v>
      </c>
    </row>
    <row r="12" customFormat="false" ht="12.75" hidden="false" customHeight="false" outlineLevel="0" collapsed="false">
      <c r="B12" s="380" t="n">
        <v>37144</v>
      </c>
      <c r="C12" s="384" t="n">
        <v>308</v>
      </c>
      <c r="D12" s="384" t="n">
        <f aca="false">SEPTEMBER!F27</f>
        <v>327.279</v>
      </c>
      <c r="E12" s="384" t="n">
        <f aca="false">SEPTEMBER!G27</f>
        <v>-1.554</v>
      </c>
      <c r="F12" s="384" t="n">
        <f aca="false">SEPTEMBER!H27</f>
        <v>325.725</v>
      </c>
      <c r="G12" s="384"/>
      <c r="H12" s="384"/>
      <c r="I12" s="384"/>
      <c r="J12" s="27"/>
      <c r="K12" s="27"/>
      <c r="L12" s="27"/>
      <c r="AF12" s="0" t="n">
        <v>9</v>
      </c>
      <c r="AG12" s="0" t="n">
        <v>64</v>
      </c>
      <c r="AH12" s="0" t="n">
        <v>58</v>
      </c>
      <c r="AI12" s="384" t="n">
        <f aca="false">SEPTEMBER!AJ26</f>
        <v>682.9</v>
      </c>
      <c r="AJ12" s="384" t="n">
        <f aca="false">SEPTEMBER!AC26</f>
        <v>26.91</v>
      </c>
      <c r="AL12" s="0" t="n">
        <f aca="false">SEPTEMBER!AE26</f>
        <v>2.1412</v>
      </c>
      <c r="AM12" s="0" t="n">
        <f aca="false">SEPTEMBER!AF26</f>
        <v>2.1285</v>
      </c>
      <c r="AO12" s="385" t="n">
        <f aca="false">AL12-AM12</f>
        <v>0.0127000000000002</v>
      </c>
    </row>
    <row r="13" customFormat="false" ht="12.75" hidden="false" customHeight="false" outlineLevel="0" collapsed="false">
      <c r="B13" s="380" t="n">
        <v>37145</v>
      </c>
      <c r="C13" s="384" t="n">
        <v>308</v>
      </c>
      <c r="D13" s="384" t="n">
        <f aca="false">SEPTEMBER!F28</f>
        <v>370.551</v>
      </c>
      <c r="E13" s="384" t="n">
        <f aca="false">SEPTEMBER!G28</f>
        <v>-0.27</v>
      </c>
      <c r="F13" s="384" t="n">
        <f aca="false">SEPTEMBER!H28</f>
        <v>370.281</v>
      </c>
      <c r="G13" s="384"/>
      <c r="H13" s="384"/>
      <c r="I13" s="384"/>
      <c r="J13" s="27"/>
      <c r="K13" s="27"/>
      <c r="L13" s="27"/>
      <c r="AF13" s="0" t="n">
        <v>10</v>
      </c>
      <c r="AG13" s="0" t="n">
        <v>64</v>
      </c>
      <c r="AH13" s="0" t="n">
        <v>60</v>
      </c>
      <c r="AI13" s="384" t="n">
        <f aca="false">SEPTEMBER!AJ27</f>
        <v>604.6</v>
      </c>
      <c r="AJ13" s="384" t="n">
        <f aca="false">SEPTEMBER!AC27</f>
        <v>19.72</v>
      </c>
      <c r="AL13" s="0" t="n">
        <f aca="false">SEPTEMBER!AE27</f>
        <v>2.1412</v>
      </c>
      <c r="AM13" s="0" t="n">
        <f aca="false">SEPTEMBER!AF27</f>
        <v>2.1285</v>
      </c>
      <c r="AO13" s="385" t="n">
        <f aca="false">AL13-AM13</f>
        <v>0.0127000000000002</v>
      </c>
    </row>
    <row r="14" customFormat="false" ht="12.75" hidden="false" customHeight="false" outlineLevel="0" collapsed="false">
      <c r="B14" s="380" t="n">
        <v>37146</v>
      </c>
      <c r="C14" s="384" t="n">
        <v>308</v>
      </c>
      <c r="D14" s="384" t="n">
        <f aca="false">SEPTEMBER!F29</f>
        <v>344.403</v>
      </c>
      <c r="E14" s="384" t="n">
        <f aca="false">SEPTEMBER!G29</f>
        <v>-1.461</v>
      </c>
      <c r="F14" s="384" t="n">
        <f aca="false">SEPTEMBER!H29</f>
        <v>342.942</v>
      </c>
      <c r="G14" s="384"/>
      <c r="H14" s="384"/>
      <c r="I14" s="384"/>
      <c r="J14" s="27"/>
      <c r="K14" s="27"/>
      <c r="L14" s="27"/>
      <c r="AF14" s="0" t="n">
        <v>11</v>
      </c>
      <c r="AG14" s="0" t="n">
        <v>64</v>
      </c>
      <c r="AH14" s="0" t="n">
        <v>67</v>
      </c>
      <c r="AI14" s="384" t="n">
        <f aca="false">SEPTEMBER!AJ28</f>
        <v>593.5</v>
      </c>
      <c r="AJ14" s="384" t="n">
        <f aca="false">SEPTEMBER!AC28</f>
        <v>82.084</v>
      </c>
      <c r="AL14" s="0" t="n">
        <f aca="false">SEPTEMBER!AE28</f>
        <v>2.2438</v>
      </c>
      <c r="AM14" s="0" t="n">
        <f aca="false">SEPTEMBER!AF28</f>
        <v>2.1477</v>
      </c>
      <c r="AO14" s="385" t="n">
        <f aca="false">AL14-AM14</f>
        <v>0.0960999999999999</v>
      </c>
    </row>
    <row r="15" customFormat="false" ht="12.75" hidden="false" customHeight="false" outlineLevel="0" collapsed="false">
      <c r="B15" s="380" t="n">
        <v>37147</v>
      </c>
      <c r="C15" s="384" t="n">
        <v>308</v>
      </c>
      <c r="D15" s="384" t="n">
        <f aca="false">SEPTEMBER!F30</f>
        <v>340.697</v>
      </c>
      <c r="E15" s="384" t="n">
        <f aca="false">SEPTEMBER!G30</f>
        <v>-2.682</v>
      </c>
      <c r="F15" s="384" t="n">
        <f aca="false">SEPTEMBER!H30</f>
        <v>338.015</v>
      </c>
      <c r="G15" s="384"/>
      <c r="H15" s="384"/>
      <c r="I15" s="384"/>
      <c r="J15" s="27"/>
      <c r="K15" s="27"/>
      <c r="L15" s="27"/>
      <c r="AF15" s="0" t="n">
        <v>12</v>
      </c>
      <c r="AG15" s="0" t="n">
        <v>64</v>
      </c>
      <c r="AH15" s="0" t="n">
        <v>65</v>
      </c>
      <c r="AI15" s="384" t="n">
        <f aca="false">SEPTEMBER!AJ29</f>
        <v>405.3</v>
      </c>
      <c r="AJ15" s="384" t="n">
        <f aca="false">SEPTEMBER!AC29</f>
        <v>-84.234</v>
      </c>
      <c r="AL15" s="0" t="n">
        <f aca="false">SEPTEMBER!AE29</f>
        <v>2.3013</v>
      </c>
      <c r="AM15" s="0" t="n">
        <f aca="false">SEPTEMBER!AF29</f>
        <v>2.1696</v>
      </c>
      <c r="AO15" s="385" t="n">
        <f aca="false">AL15-AM15</f>
        <v>0.1317</v>
      </c>
    </row>
    <row r="16" customFormat="false" ht="12.75" hidden="false" customHeight="false" outlineLevel="0" collapsed="false">
      <c r="B16" s="380" t="n">
        <v>37148</v>
      </c>
      <c r="C16" s="384" t="n">
        <v>308</v>
      </c>
      <c r="D16" s="384" t="n">
        <f aca="false">SEPTEMBER!F31</f>
        <v>321.034</v>
      </c>
      <c r="E16" s="384" t="n">
        <f aca="false">SEPTEMBER!G31</f>
        <v>-1.755</v>
      </c>
      <c r="F16" s="384" t="n">
        <f aca="false">SEPTEMBER!H31</f>
        <v>319.279</v>
      </c>
      <c r="G16" s="384"/>
      <c r="H16" s="384"/>
      <c r="I16" s="384"/>
      <c r="J16" s="27"/>
      <c r="K16" s="27"/>
      <c r="L16" s="27"/>
      <c r="AF16" s="0" t="n">
        <v>13</v>
      </c>
      <c r="AG16" s="0" t="n">
        <v>63</v>
      </c>
      <c r="AH16" s="0" t="n">
        <v>56</v>
      </c>
      <c r="AI16" s="384" t="n">
        <f aca="false">SEPTEMBER!AJ30</f>
        <v>431.1</v>
      </c>
      <c r="AJ16" s="384" t="n">
        <f aca="false">SEPTEMBER!AC30</f>
        <v>-62.56</v>
      </c>
      <c r="AL16" s="0" t="n">
        <f aca="false">SEPTEMBER!AE30</f>
        <v>2.3</v>
      </c>
      <c r="AM16" s="0" t="n">
        <f aca="false">SEPTEMBER!AF30</f>
        <v>2.1859</v>
      </c>
      <c r="AO16" s="385" t="n">
        <f aca="false">AL16-AM16</f>
        <v>0.1141</v>
      </c>
    </row>
    <row r="17" customFormat="false" ht="12.75" hidden="false" customHeight="false" outlineLevel="0" collapsed="false">
      <c r="B17" s="380" t="n">
        <v>37149</v>
      </c>
      <c r="C17" s="384" t="n">
        <v>308</v>
      </c>
      <c r="D17" s="384" t="n">
        <f aca="false">SEPTEMBER!F32</f>
        <v>342.155</v>
      </c>
      <c r="E17" s="384" t="n">
        <f aca="false">SEPTEMBER!G32</f>
        <v>0</v>
      </c>
      <c r="F17" s="384" t="n">
        <f aca="false">SEPTEMBER!H32</f>
        <v>342.155</v>
      </c>
      <c r="G17" s="384"/>
      <c r="H17" s="384"/>
      <c r="I17" s="384"/>
      <c r="J17" s="27"/>
      <c r="K17" s="27"/>
      <c r="L17" s="27"/>
      <c r="AF17" s="0" t="n">
        <v>14</v>
      </c>
      <c r="AG17" s="0" t="n">
        <v>63</v>
      </c>
      <c r="AH17" s="0" t="n">
        <v>54</v>
      </c>
      <c r="AI17" s="384" t="n">
        <f aca="false">SEPTEMBER!AJ31</f>
        <v>601.1</v>
      </c>
      <c r="AJ17" s="384" t="n">
        <f aca="false">SEPTEMBER!AC31</f>
        <v>14.931</v>
      </c>
      <c r="AL17" s="0" t="n">
        <f aca="false">SEPTEMBER!AE31</f>
        <v>2.2088</v>
      </c>
      <c r="AM17" s="0" t="n">
        <f aca="false">SEPTEMBER!AF31</f>
        <v>2.1885</v>
      </c>
      <c r="AO17" s="385" t="n">
        <f aca="false">AL17-AM17</f>
        <v>0.0203000000000002</v>
      </c>
    </row>
    <row r="18" customFormat="false" ht="12.75" hidden="false" customHeight="false" outlineLevel="0" collapsed="false">
      <c r="B18" s="380" t="n">
        <v>37150</v>
      </c>
      <c r="C18" s="384" t="n">
        <v>308</v>
      </c>
      <c r="D18" s="384" t="n">
        <f aca="false">SEPTEMBER!F33</f>
        <v>343.043</v>
      </c>
      <c r="E18" s="384" t="n">
        <f aca="false">SEPTEMBER!G33</f>
        <v>0</v>
      </c>
      <c r="F18" s="384" t="n">
        <f aca="false">SEPTEMBER!H33</f>
        <v>343.043</v>
      </c>
      <c r="G18" s="384"/>
      <c r="H18" s="384"/>
      <c r="I18" s="384"/>
      <c r="J18" s="27"/>
      <c r="K18" s="27"/>
      <c r="L18" s="27"/>
      <c r="AF18" s="0" t="n">
        <v>15</v>
      </c>
      <c r="AG18" s="0" t="n">
        <v>62</v>
      </c>
      <c r="AH18" s="0" t="n">
        <v>57</v>
      </c>
      <c r="AI18" s="384" t="n">
        <f aca="false">SEPTEMBER!AJ32</f>
        <v>594.7</v>
      </c>
      <c r="AJ18" s="384" t="n">
        <f aca="false">SEPTEMBER!AC32</f>
        <v>-7.00199999999995</v>
      </c>
      <c r="AL18" s="0" t="n">
        <f aca="false">SEPTEMBER!AE32</f>
        <v>2.205</v>
      </c>
      <c r="AM18" s="0" t="n">
        <f aca="false">SEPTEMBER!AF32</f>
        <v>2.1901</v>
      </c>
      <c r="AO18" s="385" t="n">
        <f aca="false">AL18-AM18</f>
        <v>0.0148999999999999</v>
      </c>
    </row>
    <row r="19" customFormat="false" ht="12.75" hidden="false" customHeight="false" outlineLevel="0" collapsed="false">
      <c r="B19" s="380" t="n">
        <v>37151</v>
      </c>
      <c r="C19" s="384" t="n">
        <v>308</v>
      </c>
      <c r="D19" s="384" t="n">
        <f aca="false">SEPTEMBER!F34</f>
        <v>272.002</v>
      </c>
      <c r="E19" s="384" t="n">
        <f aca="false">SEPTEMBER!G34</f>
        <v>-1.209</v>
      </c>
      <c r="F19" s="384" t="n">
        <f aca="false">SEPTEMBER!H34</f>
        <v>270.793</v>
      </c>
      <c r="G19" s="384"/>
      <c r="H19" s="384"/>
      <c r="I19" s="384"/>
      <c r="J19" s="27"/>
      <c r="K19" s="27"/>
      <c r="L19" s="27"/>
      <c r="AF19" s="0" t="n">
        <v>16</v>
      </c>
      <c r="AG19" s="0" t="n">
        <v>62</v>
      </c>
      <c r="AH19" s="0" t="n">
        <v>59</v>
      </c>
      <c r="AI19" s="384" t="n">
        <f aca="false">SEPTEMBER!AJ33</f>
        <v>598.4</v>
      </c>
      <c r="AJ19" s="384" t="n">
        <f aca="false">SEPTEMBER!AC33</f>
        <v>-12.029</v>
      </c>
      <c r="AL19" s="0" t="n">
        <f aca="false">SEPTEMBER!AE33</f>
        <v>2.205</v>
      </c>
      <c r="AM19" s="0" t="n">
        <f aca="false">SEPTEMBER!AF33</f>
        <v>2.1901</v>
      </c>
      <c r="AO19" s="385" t="n">
        <f aca="false">AL19-AM19</f>
        <v>0.0148999999999999</v>
      </c>
    </row>
    <row r="20" customFormat="false" ht="12.75" hidden="false" customHeight="false" outlineLevel="0" collapsed="false">
      <c r="B20" s="380" t="n">
        <v>37152</v>
      </c>
      <c r="C20" s="384" t="n">
        <v>308</v>
      </c>
      <c r="D20" s="384" t="n">
        <f aca="false">SEPTEMBER!F35</f>
        <v>291.153</v>
      </c>
      <c r="E20" s="384" t="n">
        <f aca="false">SEPTEMBER!G35</f>
        <v>0</v>
      </c>
      <c r="F20" s="384" t="n">
        <f aca="false">SEPTEMBER!H35</f>
        <v>291.153</v>
      </c>
      <c r="G20" s="384"/>
      <c r="H20" s="384"/>
      <c r="I20" s="384"/>
      <c r="J20" s="27"/>
      <c r="K20" s="27"/>
      <c r="L20" s="27"/>
      <c r="AF20" s="0" t="n">
        <v>17</v>
      </c>
      <c r="AG20" s="0" t="n">
        <v>62</v>
      </c>
      <c r="AH20" s="0" t="n">
        <v>59</v>
      </c>
      <c r="AI20" s="384" t="n">
        <f aca="false">SEPTEMBER!AJ34</f>
        <v>459.4</v>
      </c>
      <c r="AJ20" s="384" t="n">
        <f aca="false">SEPTEMBER!AC34</f>
        <v>-12.067</v>
      </c>
      <c r="AL20" s="0" t="n">
        <f aca="false">SEPTEMBER!AE34</f>
        <v>2.205</v>
      </c>
      <c r="AM20" s="0" t="n">
        <f aca="false">SEPTEMBER!AF34</f>
        <v>2.1901</v>
      </c>
      <c r="AO20" s="385" t="n">
        <f aca="false">AL20-AM20</f>
        <v>0.0148999999999999</v>
      </c>
    </row>
    <row r="21" customFormat="false" ht="12.75" hidden="false" customHeight="false" outlineLevel="0" collapsed="false">
      <c r="B21" s="380" t="n">
        <v>37153</v>
      </c>
      <c r="C21" s="384" t="n">
        <v>308</v>
      </c>
      <c r="D21" s="384" t="n">
        <f aca="false">SEPTEMBER!F36</f>
        <v>297.261</v>
      </c>
      <c r="E21" s="384" t="n">
        <f aca="false">SEPTEMBER!G36</f>
        <v>0</v>
      </c>
      <c r="F21" s="384" t="n">
        <f aca="false">SEPTEMBER!H36</f>
        <v>297.261</v>
      </c>
      <c r="G21" s="384"/>
      <c r="H21" s="384"/>
      <c r="I21" s="384"/>
      <c r="J21" s="27"/>
      <c r="K21" s="27"/>
      <c r="L21" s="27"/>
      <c r="P21" s="386" t="s">
        <v>49</v>
      </c>
      <c r="Q21" s="386" t="s">
        <v>49</v>
      </c>
      <c r="R21" s="386" t="s">
        <v>48</v>
      </c>
      <c r="AF21" s="0" t="n">
        <v>18</v>
      </c>
      <c r="AG21" s="0" t="n">
        <v>61</v>
      </c>
      <c r="AH21" s="0" t="n">
        <v>59</v>
      </c>
      <c r="AI21" s="384" t="n">
        <f aca="false">SEPTEMBER!AJ35</f>
        <v>427.7</v>
      </c>
      <c r="AJ21" s="384" t="n">
        <f aca="false">SEPTEMBER!AC35</f>
        <v>-74.937</v>
      </c>
      <c r="AL21" s="0" t="n">
        <f aca="false">SEPTEMBER!AE35</f>
        <v>2.1787</v>
      </c>
      <c r="AM21" s="0" t="n">
        <f aca="false">SEPTEMBER!AF35</f>
        <v>2.1891</v>
      </c>
      <c r="AO21" s="385" t="n">
        <f aca="false">AL21-AM21</f>
        <v>-0.0103999999999997</v>
      </c>
    </row>
    <row r="22" customFormat="false" ht="12.75" hidden="false" customHeight="false" outlineLevel="0" collapsed="false">
      <c r="B22" s="380" t="n">
        <v>37154</v>
      </c>
      <c r="C22" s="384" t="n">
        <v>308</v>
      </c>
      <c r="D22" s="384" t="n">
        <f aca="false">SEPTEMBER!F37</f>
        <v>398.516</v>
      </c>
      <c r="E22" s="384" t="n">
        <f aca="false">SEPTEMBER!G37</f>
        <v>-1.114</v>
      </c>
      <c r="F22" s="384" t="n">
        <f aca="false">SEPTEMBER!H37</f>
        <v>397.402</v>
      </c>
      <c r="G22" s="384"/>
      <c r="H22" s="384"/>
      <c r="I22" s="384"/>
      <c r="J22" s="27"/>
      <c r="K22" s="27"/>
      <c r="L22" s="27"/>
      <c r="P22" s="387" t="s">
        <v>235</v>
      </c>
      <c r="Q22" s="387" t="s">
        <v>236</v>
      </c>
      <c r="R22" s="387" t="s">
        <v>28</v>
      </c>
      <c r="AF22" s="0" t="n">
        <v>19</v>
      </c>
      <c r="AG22" s="0" t="n">
        <v>61</v>
      </c>
      <c r="AH22" s="0" t="n">
        <v>59</v>
      </c>
      <c r="AI22" s="384" t="n">
        <f aca="false">SEPTEMBER!AJ36</f>
        <v>514</v>
      </c>
      <c r="AJ22" s="384" t="n">
        <f aca="false">SEPTEMBER!AC36</f>
        <v>-32.122</v>
      </c>
      <c r="AL22" s="0" t="n">
        <f aca="false">SEPTEMBER!AE36</f>
        <v>2.06</v>
      </c>
      <c r="AM22" s="0" t="n">
        <f aca="false">SEPTEMBER!AF36</f>
        <v>2.1783</v>
      </c>
      <c r="AO22" s="385" t="n">
        <f aca="false">AL22-AM22</f>
        <v>-0.1183</v>
      </c>
    </row>
    <row r="23" customFormat="false" ht="15" hidden="false" customHeight="false" outlineLevel="0" collapsed="false">
      <c r="B23" s="380" t="n">
        <v>37155</v>
      </c>
      <c r="C23" s="384" t="n">
        <v>308</v>
      </c>
      <c r="D23" s="384" t="n">
        <f aca="false">SEPTEMBER!F38</f>
        <v>347.64</v>
      </c>
      <c r="E23" s="384" t="n">
        <f aca="false">SEPTEMBER!G38</f>
        <v>0</v>
      </c>
      <c r="F23" s="384" t="n">
        <f aca="false">SEPTEMBER!H38</f>
        <v>347.64</v>
      </c>
      <c r="G23" s="384"/>
      <c r="H23" s="384"/>
      <c r="I23" s="384"/>
      <c r="J23" s="27"/>
      <c r="K23" s="27"/>
      <c r="L23" s="27"/>
      <c r="O23" s="388" t="s">
        <v>237</v>
      </c>
      <c r="P23" s="24"/>
      <c r="Q23" s="24"/>
      <c r="R23" s="24" t="n">
        <f aca="false">P23+Q23</f>
        <v>0</v>
      </c>
      <c r="AF23" s="0" t="n">
        <v>20</v>
      </c>
      <c r="AG23" s="0" t="n">
        <v>61</v>
      </c>
      <c r="AH23" s="0" t="n">
        <v>60</v>
      </c>
      <c r="AI23" s="384" t="n">
        <f aca="false">SEPTEMBER!AJ37</f>
        <v>574.2</v>
      </c>
      <c r="AJ23" s="384" t="n">
        <f aca="false">SEPTEMBER!AC37</f>
        <v>65.609</v>
      </c>
      <c r="AL23" s="0" t="n">
        <f aca="false">SEPTEMBER!AE37</f>
        <v>2.005</v>
      </c>
      <c r="AM23" s="0" t="n">
        <f aca="false">SEPTEMBER!AF37</f>
        <v>2.165</v>
      </c>
      <c r="AO23" s="385" t="n">
        <f aca="false">AL23-AM23</f>
        <v>-0.16</v>
      </c>
    </row>
    <row r="24" customFormat="false" ht="12.75" hidden="false" customHeight="false" outlineLevel="0" collapsed="false">
      <c r="B24" s="380" t="n">
        <v>37156</v>
      </c>
      <c r="C24" s="384" t="n">
        <v>308</v>
      </c>
      <c r="D24" s="384" t="n">
        <f aca="false">SEPTEMBER!F39</f>
        <v>375.591</v>
      </c>
      <c r="E24" s="384" t="n">
        <f aca="false">SEPTEMBER!G39</f>
        <v>0</v>
      </c>
      <c r="F24" s="384" t="n">
        <f aca="false">SEPTEMBER!H39</f>
        <v>375.591</v>
      </c>
      <c r="G24" s="384"/>
      <c r="H24" s="384"/>
      <c r="I24" s="384"/>
      <c r="J24" s="27"/>
      <c r="K24" s="27"/>
      <c r="L24" s="27"/>
      <c r="S24" s="0" t="s">
        <v>101</v>
      </c>
      <c r="AF24" s="0" t="n">
        <v>21</v>
      </c>
      <c r="AG24" s="0" t="n">
        <v>61</v>
      </c>
      <c r="AH24" s="0" t="n">
        <v>59</v>
      </c>
      <c r="AI24" s="384" t="n">
        <f aca="false">SEPTEMBER!AJ38</f>
        <v>526.5</v>
      </c>
      <c r="AJ24" s="384" t="n">
        <f aca="false">SEPTEMBER!AC38</f>
        <v>8.428</v>
      </c>
      <c r="AL24" s="0" t="n">
        <f aca="false">SEPTEMBER!AE38</f>
        <v>1.9388</v>
      </c>
      <c r="AM24" s="0" t="n">
        <f aca="false">SEPTEMBER!AF38</f>
        <v>2.1488</v>
      </c>
      <c r="AO24" s="385" t="n">
        <f aca="false">AL24-AM24</f>
        <v>-0.21</v>
      </c>
    </row>
    <row r="25" customFormat="false" ht="12.75" hidden="false" customHeight="false" outlineLevel="0" collapsed="false">
      <c r="B25" s="380" t="n">
        <v>37157</v>
      </c>
      <c r="C25" s="384" t="n">
        <v>308</v>
      </c>
      <c r="D25" s="384" t="n">
        <f aca="false">SEPTEMBER!F40</f>
        <v>323.798</v>
      </c>
      <c r="E25" s="384" t="n">
        <f aca="false">SEPTEMBER!G40</f>
        <v>0</v>
      </c>
      <c r="F25" s="384" t="n">
        <f aca="false">SEPTEMBER!H40</f>
        <v>323.798</v>
      </c>
      <c r="G25" s="384"/>
      <c r="H25" s="384"/>
      <c r="I25" s="384"/>
      <c r="J25" s="27"/>
      <c r="K25" s="27"/>
      <c r="L25" s="27"/>
      <c r="O25" s="389" t="s">
        <v>238</v>
      </c>
      <c r="P25" s="390" t="n">
        <f aca="false">SEPTEMBER!F55</f>
        <v>324.873368421053</v>
      </c>
      <c r="Q25" s="390" t="n">
        <f aca="false">SEPTEMBER!G55</f>
        <v>-1.91505263157895</v>
      </c>
      <c r="R25" s="390" t="n">
        <f aca="false">SEPTEMBER!H55</f>
        <v>352.818684210526</v>
      </c>
      <c r="S25" s="391" t="n">
        <f aca="false">SEPTEMBER!I55</f>
        <v>1.00805338345865</v>
      </c>
      <c r="AF25" s="0" t="n">
        <v>22</v>
      </c>
      <c r="AG25" s="0" t="n">
        <v>60</v>
      </c>
      <c r="AH25" s="0" t="n">
        <v>59</v>
      </c>
      <c r="AI25" s="384" t="n">
        <f aca="false">SEPTEMBER!AJ39</f>
        <v>552.7</v>
      </c>
      <c r="AJ25" s="384" t="n">
        <f aca="false">SEPTEMBER!AC39</f>
        <v>-34.151</v>
      </c>
      <c r="AL25" s="0" t="n">
        <f aca="false">SEPTEMBER!AE39</f>
        <v>1.8562</v>
      </c>
      <c r="AM25" s="0" t="n">
        <f aca="false">SEPTEMBER!AF39</f>
        <v>2.1293</v>
      </c>
      <c r="AO25" s="385" t="n">
        <f aca="false">AL25-AM25</f>
        <v>-0.2731</v>
      </c>
    </row>
    <row r="26" customFormat="false" ht="12.75" hidden="false" customHeight="false" outlineLevel="0" collapsed="false">
      <c r="B26" s="380" t="n">
        <v>37158</v>
      </c>
      <c r="C26" s="384" t="n">
        <v>308</v>
      </c>
      <c r="D26" s="384" t="n">
        <f aca="false">SEPTEMBER!F41</f>
        <v>235.764</v>
      </c>
      <c r="E26" s="384" t="n">
        <f aca="false">SEPTEMBER!G41</f>
        <v>-1.5</v>
      </c>
      <c r="F26" s="384" t="n">
        <f aca="false">SEPTEMBER!H41</f>
        <v>234.264</v>
      </c>
      <c r="G26" s="384"/>
      <c r="H26" s="384"/>
      <c r="I26" s="384"/>
      <c r="J26" s="27"/>
      <c r="K26" s="27"/>
      <c r="L26" s="27"/>
      <c r="O26" s="392" t="s">
        <v>239</v>
      </c>
      <c r="P26" s="390" t="n">
        <f aca="false">SEPTEMBER!F56</f>
        <v>373.331727272727</v>
      </c>
      <c r="Q26" s="390" t="n">
        <f aca="false">SEPTEMBER!G56</f>
        <v>-2.62927272727273</v>
      </c>
      <c r="R26" s="390" t="n">
        <f aca="false">SEPTEMBER!H56</f>
        <v>319.125454545455</v>
      </c>
      <c r="S26" s="391" t="n">
        <f aca="false">SEPTEMBER!I56</f>
        <v>0.911787012987013</v>
      </c>
      <c r="AF26" s="0" t="n">
        <v>23</v>
      </c>
      <c r="AG26" s="0" t="n">
        <v>60</v>
      </c>
      <c r="AH26" s="0" t="n">
        <v>47</v>
      </c>
      <c r="AI26" s="384" t="n">
        <f aca="false">SEPTEMBER!AJ40</f>
        <v>600.1</v>
      </c>
      <c r="AJ26" s="384" t="n">
        <f aca="false">SEPTEMBER!AC40</f>
        <v>70.7000000000002</v>
      </c>
      <c r="AL26" s="0" t="n">
        <f aca="false">SEPTEMBER!AE40</f>
        <v>1.8562</v>
      </c>
      <c r="AM26" s="0" t="n">
        <f aca="false">SEPTEMBER!AF40</f>
        <v>2.1293</v>
      </c>
      <c r="AO26" s="385" t="n">
        <f aca="false">AL26-AM26</f>
        <v>-0.2731</v>
      </c>
    </row>
    <row r="27" customFormat="false" ht="12.75" hidden="false" customHeight="false" outlineLevel="0" collapsed="false">
      <c r="B27" s="380" t="n">
        <v>37159</v>
      </c>
      <c r="C27" s="384" t="n">
        <v>308</v>
      </c>
      <c r="D27" s="384" t="n">
        <f aca="false">SEPTEMBER!F42</f>
        <v>267.291</v>
      </c>
      <c r="E27" s="384" t="n">
        <f aca="false">SEPTEMBER!G42</f>
        <v>0</v>
      </c>
      <c r="F27" s="384" t="n">
        <f aca="false">SEPTEMBER!H42</f>
        <v>267.291</v>
      </c>
      <c r="G27" s="384"/>
      <c r="H27" s="384"/>
      <c r="I27" s="384"/>
      <c r="J27" s="27"/>
      <c r="K27" s="27"/>
      <c r="L27" s="27"/>
      <c r="O27" s="245" t="s">
        <v>223</v>
      </c>
      <c r="P27" s="393" t="n">
        <f aca="false">SEPTEMBER!F57</f>
        <v>0</v>
      </c>
      <c r="Q27" s="393" t="n">
        <f aca="false">SEPTEMBER!G57</f>
        <v>0</v>
      </c>
      <c r="R27" s="393" t="n">
        <f aca="false">SEPTEMBER!H57</f>
        <v>350</v>
      </c>
      <c r="S27" s="394"/>
      <c r="AF27" s="0" t="n">
        <v>24</v>
      </c>
      <c r="AG27" s="0" t="n">
        <v>59</v>
      </c>
      <c r="AH27" s="0" t="n">
        <v>46</v>
      </c>
      <c r="AI27" s="384" t="n">
        <f aca="false">SEPTEMBER!AJ41</f>
        <v>390.8</v>
      </c>
      <c r="AJ27" s="384" t="n">
        <f aca="false">SEPTEMBER!AC41</f>
        <v>4.56600000000003</v>
      </c>
      <c r="AL27" s="0" t="n">
        <f aca="false">SEPTEMBER!AE41</f>
        <v>1.8562</v>
      </c>
      <c r="AM27" s="0" t="n">
        <f aca="false">SEPTEMBER!AF41</f>
        <v>2.1293</v>
      </c>
      <c r="AO27" s="385" t="n">
        <f aca="false">AL27-AM27</f>
        <v>-0.2731</v>
      </c>
    </row>
    <row r="28" customFormat="false" ht="12.75" hidden="false" customHeight="false" outlineLevel="0" collapsed="false">
      <c r="B28" s="380" t="n">
        <v>37160</v>
      </c>
      <c r="C28" s="384" t="n">
        <v>308</v>
      </c>
      <c r="D28" s="384" t="n">
        <f aca="false">SEPTEMBER!F43</f>
        <v>300.474</v>
      </c>
      <c r="E28" s="384" t="n">
        <f aca="false">SEPTEMBER!G43</f>
        <v>-0.821</v>
      </c>
      <c r="F28" s="384" t="n">
        <f aca="false">SEPTEMBER!H43</f>
        <v>299.653</v>
      </c>
      <c r="G28" s="384"/>
      <c r="H28" s="384"/>
      <c r="I28" s="384"/>
      <c r="J28" s="27"/>
      <c r="K28" s="27"/>
      <c r="L28" s="27"/>
      <c r="AF28" s="0" t="n">
        <v>25</v>
      </c>
      <c r="AG28" s="0" t="n">
        <v>59</v>
      </c>
      <c r="AH28" s="0" t="n">
        <v>49</v>
      </c>
      <c r="AI28" s="384" t="n">
        <f aca="false">SEPTEMBER!AJ42</f>
        <v>383.4</v>
      </c>
      <c r="AJ28" s="384" t="n">
        <f aca="false">SEPTEMBER!AC42</f>
        <v>-8.55100000000005</v>
      </c>
      <c r="AL28" s="0" t="n">
        <f aca="false">SEPTEMBER!AE42</f>
        <v>1.8337</v>
      </c>
      <c r="AM28" s="0" t="n">
        <f aca="false">SEPTEMBER!AF42</f>
        <v>2.1109</v>
      </c>
      <c r="AO28" s="385" t="n">
        <f aca="false">AL28-AM28</f>
        <v>-0.2772</v>
      </c>
    </row>
    <row r="29" customFormat="false" ht="12.75" hidden="false" customHeight="false" outlineLevel="0" collapsed="false">
      <c r="B29" s="380" t="n">
        <v>37161</v>
      </c>
      <c r="C29" s="384" t="n">
        <v>308</v>
      </c>
      <c r="D29" s="384" t="n">
        <f aca="false">SEPTEMBER!F44</f>
        <v>329.294</v>
      </c>
      <c r="E29" s="384" t="n">
        <f aca="false">SEPTEMBER!G44</f>
        <v>-1.114</v>
      </c>
      <c r="F29" s="384" t="n">
        <f aca="false">SEPTEMBER!H44</f>
        <v>328.18</v>
      </c>
      <c r="G29" s="384"/>
      <c r="H29" s="384"/>
      <c r="I29" s="384"/>
      <c r="J29" s="27"/>
      <c r="K29" s="27"/>
      <c r="L29" s="27"/>
      <c r="AF29" s="0" t="n">
        <v>26</v>
      </c>
      <c r="AG29" s="0" t="n">
        <v>59</v>
      </c>
      <c r="AH29" s="0" t="n">
        <v>55</v>
      </c>
      <c r="AI29" s="384" t="n">
        <f aca="false">SEPTEMBER!AJ43</f>
        <v>297.6</v>
      </c>
      <c r="AJ29" s="384" t="n">
        <f aca="false">SEPTEMBER!AC43</f>
        <v>-152.974</v>
      </c>
      <c r="AL29" s="0" t="n">
        <f aca="false">SEPTEMBER!AE43</f>
        <v>1.795</v>
      </c>
      <c r="AM29" s="0" t="n">
        <f aca="false">SEPTEMBER!AF43</f>
        <v>2.0923</v>
      </c>
      <c r="AO29" s="385" t="n">
        <f aca="false">AL29-AM29</f>
        <v>-0.2973</v>
      </c>
    </row>
    <row r="30" customFormat="false" ht="12.75" hidden="false" customHeight="false" outlineLevel="0" collapsed="false">
      <c r="B30" s="380" t="n">
        <v>37162</v>
      </c>
      <c r="C30" s="384" t="n">
        <v>308</v>
      </c>
      <c r="D30" s="384" t="n">
        <f aca="false">SEPTEMBER!F45</f>
        <v>307.162</v>
      </c>
      <c r="E30" s="384" t="n">
        <f aca="false">SEPTEMBER!G45</f>
        <v>-0.01</v>
      </c>
      <c r="F30" s="384" t="n">
        <f aca="false">SEPTEMBER!H45</f>
        <v>307.152</v>
      </c>
      <c r="G30" s="384"/>
      <c r="H30" s="384"/>
      <c r="I30" s="384"/>
      <c r="J30" s="27"/>
      <c r="K30" s="27"/>
      <c r="L30" s="27"/>
      <c r="AF30" s="0" t="n">
        <v>27</v>
      </c>
      <c r="AG30" s="0" t="n">
        <v>58</v>
      </c>
      <c r="AH30" s="0" t="n">
        <v>56</v>
      </c>
      <c r="AI30" s="384" t="n">
        <f aca="false">SEPTEMBER!AJ44</f>
        <v>524.8</v>
      </c>
      <c r="AJ30" s="384" t="n">
        <f aca="false">SEPTEMBER!AC44</f>
        <v>74.3489999999999</v>
      </c>
      <c r="AL30" s="0" t="n">
        <f aca="false">SEPTEMBER!AE44</f>
        <v>1.725</v>
      </c>
      <c r="AM30" s="0" t="n">
        <f aca="false">SEPTEMBER!AF44</f>
        <v>2.0719</v>
      </c>
      <c r="AO30" s="385" t="n">
        <f aca="false">AL30-AM30</f>
        <v>-0.3469</v>
      </c>
    </row>
    <row r="31" customFormat="false" ht="12.75" hidden="false" customHeight="false" outlineLevel="0" collapsed="false">
      <c r="B31" s="380" t="n">
        <v>37163</v>
      </c>
      <c r="C31" s="384" t="n">
        <v>308</v>
      </c>
      <c r="D31" s="384" t="n">
        <f aca="false">SEPTEMBER!F46</f>
        <v>312.104</v>
      </c>
      <c r="E31" s="384" t="n">
        <f aca="false">SEPTEMBER!G46</f>
        <v>0</v>
      </c>
      <c r="F31" s="384" t="n">
        <f aca="false">SEPTEMBER!H46</f>
        <v>312.104</v>
      </c>
      <c r="G31" s="384"/>
      <c r="H31" s="384"/>
      <c r="I31" s="384"/>
      <c r="J31" s="27"/>
      <c r="K31" s="27"/>
      <c r="L31" s="27"/>
      <c r="AF31" s="0" t="n">
        <v>28</v>
      </c>
      <c r="AG31" s="0" t="n">
        <v>58</v>
      </c>
      <c r="AH31" s="0" t="n">
        <v>57</v>
      </c>
      <c r="AI31" s="384" t="n">
        <f aca="false">SEPTEMBER!AJ45</f>
        <v>558.7</v>
      </c>
      <c r="AJ31" s="384" t="n">
        <f aca="false">SEPTEMBER!AC45</f>
        <v>81.302</v>
      </c>
      <c r="AL31" s="0" t="n">
        <f aca="false">SEPTEMBER!AE45</f>
        <v>1.7225</v>
      </c>
      <c r="AM31" s="0" t="n">
        <f aca="false">SEPTEMBER!AF45</f>
        <v>2.0535</v>
      </c>
      <c r="AO31" s="385" t="n">
        <f aca="false">AL31-AM31</f>
        <v>-0.331</v>
      </c>
    </row>
    <row r="32" customFormat="false" ht="12.75" hidden="false" customHeight="false" outlineLevel="0" collapsed="false">
      <c r="B32" s="380" t="n">
        <v>37164</v>
      </c>
      <c r="C32" s="384" t="n">
        <v>308</v>
      </c>
      <c r="D32" s="384" t="n">
        <f aca="false">SEPTEMBER!F47</f>
        <v>335.595</v>
      </c>
      <c r="E32" s="384" t="n">
        <f aca="false">SEPTEMBER!G47</f>
        <v>0</v>
      </c>
      <c r="F32" s="384" t="n">
        <f aca="false">SEPTEMBER!H47</f>
        <v>335.595</v>
      </c>
      <c r="G32" s="384"/>
      <c r="H32" s="384"/>
      <c r="I32" s="384"/>
      <c r="J32" s="27"/>
      <c r="K32" s="27"/>
      <c r="L32" s="27"/>
      <c r="AF32" s="0" t="n">
        <v>29</v>
      </c>
      <c r="AI32" s="384" t="n">
        <f aca="false">SEPTEMBER!AJ46</f>
        <v>552</v>
      </c>
      <c r="AJ32" s="384" t="n">
        <f aca="false">SEPTEMBER!AC46</f>
        <v>95.9810000000001</v>
      </c>
      <c r="AL32" s="0" t="n">
        <f aca="false">SEPTEMBER!AE46</f>
        <v>0</v>
      </c>
      <c r="AM32" s="0" t="n">
        <f aca="false">SEPTEMBER!AF46</f>
        <v>0</v>
      </c>
      <c r="AO32" s="385" t="n">
        <f aca="false">AL32-AM32</f>
        <v>0</v>
      </c>
    </row>
    <row r="33" customFormat="false" ht="12.75" hidden="false" customHeight="false" outlineLevel="0" collapsed="false">
      <c r="B33" s="380" t="n">
        <v>37134</v>
      </c>
      <c r="C33" s="384"/>
      <c r="D33" s="384" t="n">
        <f aca="false">SEPTEMBER!F48</f>
        <v>0</v>
      </c>
      <c r="E33" s="384" t="n">
        <f aca="false">SEPTEMBER!G48</f>
        <v>0</v>
      </c>
      <c r="F33" s="384" t="n">
        <f aca="false">SEPTEMBER!H48</f>
        <v>0</v>
      </c>
      <c r="G33" s="384"/>
      <c r="H33" s="384"/>
      <c r="I33" s="384"/>
      <c r="J33" s="27"/>
      <c r="K33" s="27"/>
      <c r="L33" s="27"/>
      <c r="AF33" s="0" t="n">
        <v>30</v>
      </c>
      <c r="AI33" s="384" t="n">
        <f aca="false">SEPTEMBER!AJ47</f>
        <v>510.4</v>
      </c>
      <c r="AJ33" s="384" t="n">
        <f aca="false">SEPTEMBER!AC47</f>
        <v>69.09</v>
      </c>
      <c r="AL33" s="0" t="n">
        <f aca="false">SEPTEMBER!AE47</f>
        <v>0</v>
      </c>
      <c r="AM33" s="0" t="n">
        <f aca="false">SEPTEMBER!AF47</f>
        <v>0</v>
      </c>
      <c r="AO33" s="385" t="n">
        <f aca="false">AL33-AM33</f>
        <v>0</v>
      </c>
    </row>
    <row r="34" customFormat="false" ht="12.75" hidden="false" customHeight="false" outlineLevel="0" collapsed="false">
      <c r="B34" s="380" t="n">
        <v>37135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AF34" s="0" t="n">
        <v>31</v>
      </c>
      <c r="AI34" s="384" t="n">
        <f aca="false">SEPTEMBER!AJ48</f>
        <v>0</v>
      </c>
      <c r="AJ34" s="384" t="n">
        <f aca="false">SEPTEMBER!AC48</f>
        <v>0</v>
      </c>
      <c r="AL34" s="0" t="n">
        <f aca="false">SEPTEMBER!AE48</f>
        <v>0</v>
      </c>
      <c r="AM34" s="0" t="n">
        <f aca="false">SEPTEMBER!AF48</f>
        <v>0</v>
      </c>
      <c r="AO34" s="385" t="n">
        <f aca="false">AL34-AM34</f>
        <v>0</v>
      </c>
    </row>
    <row r="35" customFormat="false" ht="12.75" hidden="false" customHeight="false" outlineLevel="0" collapsed="false">
      <c r="C35" s="27"/>
      <c r="D35" s="27"/>
      <c r="E35" s="27"/>
      <c r="F35" s="27" t="n">
        <f aca="false">SUM(F3:F34)</f>
        <v>10213.935</v>
      </c>
      <c r="G35" s="27"/>
      <c r="H35" s="27"/>
      <c r="I35" s="27"/>
      <c r="J35" s="27"/>
      <c r="K35" s="27"/>
      <c r="L35" s="27"/>
      <c r="AL35" s="0" t="n">
        <f aca="false">SEPTEMBER!AE49</f>
        <v>0</v>
      </c>
      <c r="AM35" s="0" t="n">
        <f aca="false">SEPTEMBER!AF49</f>
        <v>0</v>
      </c>
    </row>
    <row r="36" customFormat="false" ht="12.75" hidden="false" customHeight="false" outlineLevel="0" collapsed="false"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customFormat="false" ht="12.75" hidden="false" customHeight="false" outlineLevel="0" collapsed="false"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9" customFormat="false" ht="12.75" hidden="false" customHeight="false" outlineLevel="0" collapsed="false">
      <c r="D39" s="0" t="s">
        <v>175</v>
      </c>
      <c r="G39" s="0" t="s">
        <v>240</v>
      </c>
    </row>
    <row r="40" customFormat="false" ht="12.75" hidden="false" customHeight="false" outlineLevel="0" collapsed="false">
      <c r="C40" s="382" t="s">
        <v>223</v>
      </c>
      <c r="D40" s="382" t="s">
        <v>176</v>
      </c>
      <c r="E40" s="0" t="s">
        <v>241</v>
      </c>
      <c r="F40" s="0" t="s">
        <v>242</v>
      </c>
      <c r="G40" s="382" t="s">
        <v>224</v>
      </c>
      <c r="H40" s="0" t="s">
        <v>243</v>
      </c>
      <c r="I40" s="383" t="s">
        <v>244</v>
      </c>
      <c r="J40" s="382" t="s">
        <v>245</v>
      </c>
      <c r="K40" s="383" t="s">
        <v>246</v>
      </c>
      <c r="L40" s="383"/>
    </row>
    <row r="41" customFormat="false" ht="12.75" hidden="false" customHeight="false" outlineLevel="0" collapsed="false">
      <c r="B41" s="380" t="n">
        <v>37104</v>
      </c>
      <c r="C41" s="384" t="n">
        <v>101</v>
      </c>
      <c r="D41" s="384" t="n">
        <f aca="false">SEPTEMBER!J18</f>
        <v>291.36</v>
      </c>
      <c r="E41" s="384" t="n">
        <f aca="false">'Page 2'!AN6</f>
        <v>69.328</v>
      </c>
      <c r="F41" s="384" t="n">
        <f aca="false">D41-E41</f>
        <v>222.032</v>
      </c>
      <c r="G41" s="384" t="n">
        <f aca="false">SEPTEMBER!K18</f>
        <v>-135.123</v>
      </c>
      <c r="H41" s="384" t="n">
        <f aca="false">'Page 2'!AO6</f>
        <v>-41.297</v>
      </c>
      <c r="I41" s="384" t="n">
        <f aca="false">G41-H41</f>
        <v>-93.826</v>
      </c>
      <c r="J41" s="384" t="n">
        <f aca="false">F41+I41</f>
        <v>128.206</v>
      </c>
      <c r="K41" s="384" t="n">
        <f aca="false">E41+H41</f>
        <v>28.031</v>
      </c>
      <c r="L41" s="384"/>
    </row>
    <row r="42" customFormat="false" ht="12.75" hidden="false" customHeight="false" outlineLevel="0" collapsed="false">
      <c r="B42" s="380" t="n">
        <v>37105</v>
      </c>
      <c r="C42" s="384" t="n">
        <v>101</v>
      </c>
      <c r="D42" s="384" t="n">
        <f aca="false">SEPTEMBER!J19</f>
        <v>281.36</v>
      </c>
      <c r="E42" s="384" t="n">
        <f aca="false">'Page 2'!AN7</f>
        <v>55.634</v>
      </c>
      <c r="F42" s="384" t="n">
        <f aca="false">D42-E42</f>
        <v>225.726</v>
      </c>
      <c r="G42" s="384" t="n">
        <f aca="false">SEPTEMBER!K19</f>
        <v>-131.897</v>
      </c>
      <c r="H42" s="384" t="n">
        <f aca="false">'Page 2'!AO7</f>
        <v>-44.507</v>
      </c>
      <c r="I42" s="384" t="n">
        <f aca="false">G42-H42</f>
        <v>-87.39</v>
      </c>
      <c r="J42" s="384" t="n">
        <f aca="false">F42+I42</f>
        <v>138.336</v>
      </c>
      <c r="K42" s="384" t="n">
        <f aca="false">E42+H42</f>
        <v>11.127</v>
      </c>
      <c r="L42" s="384"/>
    </row>
    <row r="43" customFormat="false" ht="12.75" hidden="false" customHeight="false" outlineLevel="0" collapsed="false">
      <c r="B43" s="380" t="n">
        <v>37106</v>
      </c>
      <c r="C43" s="384" t="n">
        <v>101</v>
      </c>
      <c r="D43" s="384" t="n">
        <f aca="false">SEPTEMBER!J20</f>
        <v>291.36</v>
      </c>
      <c r="E43" s="384" t="n">
        <f aca="false">'Page 2'!AN8</f>
        <v>34.303</v>
      </c>
      <c r="F43" s="384" t="n">
        <f aca="false">D43-E43</f>
        <v>257.057</v>
      </c>
      <c r="G43" s="384" t="n">
        <f aca="false">SEPTEMBER!K20</f>
        <v>-135.078</v>
      </c>
      <c r="H43" s="384" t="n">
        <f aca="false">'Page 2'!AO8</f>
        <v>-32.683</v>
      </c>
      <c r="I43" s="384" t="n">
        <f aca="false">G43-H43</f>
        <v>-102.395</v>
      </c>
      <c r="J43" s="384" t="n">
        <f aca="false">F43+I43</f>
        <v>154.662</v>
      </c>
      <c r="K43" s="384" t="n">
        <f aca="false">E43+H43</f>
        <v>1.62</v>
      </c>
      <c r="L43" s="384"/>
    </row>
    <row r="44" customFormat="false" ht="12.75" hidden="false" customHeight="false" outlineLevel="0" collapsed="false">
      <c r="B44" s="380" t="n">
        <v>37107</v>
      </c>
      <c r="C44" s="384" t="n">
        <v>101</v>
      </c>
      <c r="D44" s="384" t="n">
        <f aca="false">SEPTEMBER!J21</f>
        <v>291.792</v>
      </c>
      <c r="E44" s="384" t="n">
        <f aca="false">'Page 2'!AN9</f>
        <v>37.392</v>
      </c>
      <c r="F44" s="384" t="n">
        <f aca="false">D44-E44</f>
        <v>254.4</v>
      </c>
      <c r="G44" s="384" t="n">
        <f aca="false">SEPTEMBER!K21</f>
        <v>-142.65</v>
      </c>
      <c r="H44" s="384" t="n">
        <f aca="false">'Page 2'!AO9</f>
        <v>-72.02</v>
      </c>
      <c r="I44" s="384" t="n">
        <f aca="false">G44-H44</f>
        <v>-70.63</v>
      </c>
      <c r="J44" s="384" t="n">
        <f aca="false">F44+I44</f>
        <v>183.77</v>
      </c>
      <c r="K44" s="384" t="n">
        <f aca="false">E44+H44</f>
        <v>-34.628</v>
      </c>
      <c r="L44" s="384"/>
    </row>
    <row r="45" customFormat="false" ht="12.75" hidden="false" customHeight="false" outlineLevel="0" collapsed="false">
      <c r="B45" s="380" t="n">
        <v>37108</v>
      </c>
      <c r="C45" s="384" t="n">
        <v>101</v>
      </c>
      <c r="D45" s="384" t="n">
        <f aca="false">SEPTEMBER!J22</f>
        <v>272.125</v>
      </c>
      <c r="E45" s="384" t="n">
        <f aca="false">'Page 2'!AN10</f>
        <v>90.651</v>
      </c>
      <c r="F45" s="384" t="n">
        <f aca="false">D45-E45</f>
        <v>181.474</v>
      </c>
      <c r="G45" s="384" t="n">
        <f aca="false">SEPTEMBER!K22</f>
        <v>-179.995</v>
      </c>
      <c r="H45" s="384" t="n">
        <f aca="false">'Page 2'!AO10</f>
        <v>-82.224</v>
      </c>
      <c r="I45" s="384" t="n">
        <f aca="false">G45-H45</f>
        <v>-97.771</v>
      </c>
      <c r="J45" s="384" t="n">
        <f aca="false">F45+I45</f>
        <v>83.703</v>
      </c>
      <c r="K45" s="384" t="n">
        <f aca="false">E45+H45</f>
        <v>8.42699999999999</v>
      </c>
      <c r="L45" s="384"/>
    </row>
    <row r="46" customFormat="false" ht="12.75" hidden="false" customHeight="false" outlineLevel="0" collapsed="false">
      <c r="B46" s="380" t="n">
        <v>37109</v>
      </c>
      <c r="C46" s="384" t="n">
        <v>101</v>
      </c>
      <c r="D46" s="384" t="n">
        <f aca="false">SEPTEMBER!J23</f>
        <v>268.929</v>
      </c>
      <c r="E46" s="384" t="n">
        <f aca="false">'Page 2'!AN11</f>
        <v>26.834</v>
      </c>
      <c r="F46" s="384" t="n">
        <f aca="false">D46-E46</f>
        <v>242.095</v>
      </c>
      <c r="G46" s="384" t="n">
        <f aca="false">SEPTEMBER!K23</f>
        <v>-187.432</v>
      </c>
      <c r="H46" s="384" t="n">
        <f aca="false">'Page 2'!AO11</f>
        <v>-94.339</v>
      </c>
      <c r="I46" s="384" t="n">
        <f aca="false">G46-H46</f>
        <v>-93.093</v>
      </c>
      <c r="J46" s="384" t="n">
        <f aca="false">F46+I46</f>
        <v>149.002</v>
      </c>
      <c r="K46" s="384" t="n">
        <f aca="false">E46+H46</f>
        <v>-67.505</v>
      </c>
      <c r="L46" s="384"/>
    </row>
    <row r="47" customFormat="false" ht="12.75" hidden="false" customHeight="false" outlineLevel="0" collapsed="false">
      <c r="B47" s="380" t="n">
        <v>37110</v>
      </c>
      <c r="C47" s="384" t="n">
        <v>101</v>
      </c>
      <c r="D47" s="384" t="n">
        <f aca="false">SEPTEMBER!J24</f>
        <v>255.621</v>
      </c>
      <c r="E47" s="384" t="n">
        <f aca="false">'Page 2'!AN12</f>
        <v>15.766</v>
      </c>
      <c r="F47" s="384" t="n">
        <f aca="false">D47-E47</f>
        <v>239.855</v>
      </c>
      <c r="G47" s="384" t="n">
        <f aca="false">SEPTEMBER!K24</f>
        <v>-168.851</v>
      </c>
      <c r="H47" s="384" t="n">
        <f aca="false">'Page 2'!AO12</f>
        <v>-22.522</v>
      </c>
      <c r="I47" s="384" t="n">
        <f aca="false">G47-H47</f>
        <v>-146.329</v>
      </c>
      <c r="J47" s="384" t="n">
        <f aca="false">F47+I47</f>
        <v>93.526</v>
      </c>
      <c r="K47" s="384" t="n">
        <f aca="false">E47+H47</f>
        <v>-6.756</v>
      </c>
      <c r="L47" s="384"/>
    </row>
    <row r="48" customFormat="false" ht="12.75" hidden="false" customHeight="false" outlineLevel="0" collapsed="false">
      <c r="B48" s="380" t="n">
        <v>37111</v>
      </c>
      <c r="C48" s="384" t="n">
        <v>101</v>
      </c>
      <c r="D48" s="384" t="n">
        <f aca="false">SEPTEMBER!J25</f>
        <v>376.939</v>
      </c>
      <c r="E48" s="384" t="n">
        <f aca="false">'Page 2'!AN13</f>
        <v>27.524</v>
      </c>
      <c r="F48" s="384" t="n">
        <f aca="false">D48-E48</f>
        <v>349.415</v>
      </c>
      <c r="G48" s="384" t="n">
        <f aca="false">SEPTEMBER!K25</f>
        <v>-147.435</v>
      </c>
      <c r="H48" s="384" t="n">
        <f aca="false">'Page 2'!AO13</f>
        <v>-37.791</v>
      </c>
      <c r="I48" s="384" t="n">
        <f aca="false">G48-H48</f>
        <v>-109.644</v>
      </c>
      <c r="J48" s="384" t="n">
        <f aca="false">F48+I48</f>
        <v>239.771</v>
      </c>
      <c r="K48" s="384" t="n">
        <f aca="false">E48+H48</f>
        <v>-10.267</v>
      </c>
      <c r="L48" s="384"/>
    </row>
    <row r="49" customFormat="false" ht="12.75" hidden="false" customHeight="false" outlineLevel="0" collapsed="false">
      <c r="B49" s="380" t="n">
        <v>37112</v>
      </c>
      <c r="C49" s="384" t="n">
        <v>101</v>
      </c>
      <c r="D49" s="384" t="n">
        <f aca="false">SEPTEMBER!J26</f>
        <v>380.412</v>
      </c>
      <c r="E49" s="384" t="n">
        <f aca="false">'Page 2'!AN14</f>
        <v>18.522</v>
      </c>
      <c r="F49" s="384" t="n">
        <f aca="false">D49-E49</f>
        <v>361.89</v>
      </c>
      <c r="G49" s="384" t="n">
        <f aca="false">SEPTEMBER!K26</f>
        <v>-144.201</v>
      </c>
      <c r="H49" s="384" t="n">
        <f aca="false">'Page 2'!AO14</f>
        <v>-33.394</v>
      </c>
      <c r="I49" s="384" t="n">
        <f aca="false">G49-H49</f>
        <v>-110.807</v>
      </c>
      <c r="J49" s="384" t="n">
        <f aca="false">F49+I49</f>
        <v>251.083</v>
      </c>
      <c r="K49" s="384" t="n">
        <f aca="false">E49+H49</f>
        <v>-14.872</v>
      </c>
      <c r="L49" s="384"/>
      <c r="O49" s="386" t="s">
        <v>247</v>
      </c>
      <c r="P49" s="386" t="s">
        <v>247</v>
      </c>
      <c r="Q49" s="386" t="s">
        <v>60</v>
      </c>
    </row>
    <row r="50" customFormat="false" ht="12.75" hidden="false" customHeight="false" outlineLevel="0" collapsed="false">
      <c r="B50" s="380" t="n">
        <v>37113</v>
      </c>
      <c r="C50" s="384" t="n">
        <v>101</v>
      </c>
      <c r="D50" s="384" t="n">
        <f aca="false">SEPTEMBER!J27</f>
        <v>380.477</v>
      </c>
      <c r="E50" s="384" t="n">
        <f aca="false">'Page 2'!AN15</f>
        <v>24.603</v>
      </c>
      <c r="F50" s="384" t="n">
        <f aca="false">D50-E50</f>
        <v>355.874</v>
      </c>
      <c r="G50" s="384" t="n">
        <f aca="false">SEPTEMBER!K27</f>
        <v>-145.785</v>
      </c>
      <c r="H50" s="384" t="n">
        <f aca="false">'Page 2'!AO15</f>
        <v>-41.151</v>
      </c>
      <c r="I50" s="384" t="n">
        <f aca="false">G50-H50</f>
        <v>-104.634</v>
      </c>
      <c r="J50" s="384" t="n">
        <f aca="false">F50+I50</f>
        <v>251.24</v>
      </c>
      <c r="K50" s="384" t="n">
        <f aca="false">E50+H50</f>
        <v>-16.548</v>
      </c>
      <c r="L50" s="384"/>
      <c r="O50" s="387" t="s">
        <v>235</v>
      </c>
      <c r="P50" s="387" t="s">
        <v>236</v>
      </c>
      <c r="Q50" s="387" t="s">
        <v>28</v>
      </c>
    </row>
    <row r="51" customFormat="false" ht="15" hidden="false" customHeight="false" outlineLevel="0" collapsed="false">
      <c r="B51" s="380" t="n">
        <v>37114</v>
      </c>
      <c r="C51" s="384" t="n">
        <v>101</v>
      </c>
      <c r="D51" s="384" t="n">
        <f aca="false">SEPTEMBER!J28</f>
        <v>254.041</v>
      </c>
      <c r="E51" s="384" t="n">
        <f aca="false">'Page 2'!AN16</f>
        <v>45.33</v>
      </c>
      <c r="F51" s="384" t="n">
        <f aca="false">D51-E51</f>
        <v>208.711</v>
      </c>
      <c r="G51" s="384" t="n">
        <f aca="false">SEPTEMBER!K28</f>
        <v>-149.043</v>
      </c>
      <c r="H51" s="384" t="n">
        <f aca="false">'Page 2'!AO16</f>
        <v>-50.204</v>
      </c>
      <c r="I51" s="384" t="n">
        <f aca="false">G51-H51</f>
        <v>-98.839</v>
      </c>
      <c r="J51" s="384" t="n">
        <f aca="false">F51+I51</f>
        <v>109.872</v>
      </c>
      <c r="K51" s="384" t="n">
        <f aca="false">E51+H51</f>
        <v>-4.874</v>
      </c>
      <c r="L51" s="384"/>
      <c r="N51" s="245" t="s">
        <v>237</v>
      </c>
      <c r="O51" s="24"/>
      <c r="P51" s="24"/>
      <c r="Q51" s="24" t="n">
        <f aca="false">O51+P51</f>
        <v>0</v>
      </c>
    </row>
    <row r="52" customFormat="false" ht="12.75" hidden="false" customHeight="false" outlineLevel="0" collapsed="false">
      <c r="B52" s="380" t="n">
        <v>37115</v>
      </c>
      <c r="C52" s="384" t="n">
        <v>101</v>
      </c>
      <c r="D52" s="384" t="n">
        <f aca="false">SEPTEMBER!J29</f>
        <v>260.623</v>
      </c>
      <c r="E52" s="384" t="n">
        <f aca="false">'Page 2'!AN17</f>
        <v>31.22</v>
      </c>
      <c r="F52" s="384" t="n">
        <f aca="false">D52-E52</f>
        <v>229.403</v>
      </c>
      <c r="G52" s="384" t="n">
        <f aca="false">SEPTEMBER!K29</f>
        <v>-148.891</v>
      </c>
      <c r="H52" s="384" t="n">
        <f aca="false">'Page 2'!AO17</f>
        <v>-37.371</v>
      </c>
      <c r="I52" s="384" t="n">
        <f aca="false">G52-H52</f>
        <v>-111.52</v>
      </c>
      <c r="J52" s="384" t="n">
        <f aca="false">F52+I52</f>
        <v>117.883</v>
      </c>
      <c r="K52" s="384" t="n">
        <f aca="false">E52+H52</f>
        <v>-6.151</v>
      </c>
      <c r="L52" s="384"/>
      <c r="R52" s="0" t="s">
        <v>101</v>
      </c>
    </row>
    <row r="53" customFormat="false" ht="12.75" hidden="false" customHeight="false" outlineLevel="0" collapsed="false">
      <c r="B53" s="380" t="n">
        <v>37116</v>
      </c>
      <c r="C53" s="384" t="n">
        <v>101</v>
      </c>
      <c r="D53" s="384" t="n">
        <f aca="false">SEPTEMBER!J30</f>
        <v>260.623</v>
      </c>
      <c r="E53" s="384" t="n">
        <f aca="false">'Page 2'!AN18</f>
        <v>62.349</v>
      </c>
      <c r="F53" s="384" t="n">
        <f aca="false">D53-E53</f>
        <v>198.274</v>
      </c>
      <c r="G53" s="384" t="n">
        <f aca="false">SEPTEMBER!K30</f>
        <v>-149.39</v>
      </c>
      <c r="H53" s="384" t="n">
        <f aca="false">'Page 2'!AO18</f>
        <v>-58.948</v>
      </c>
      <c r="I53" s="384" t="n">
        <f aca="false">G53-H53</f>
        <v>-90.442</v>
      </c>
      <c r="J53" s="384" t="n">
        <f aca="false">F53+I53</f>
        <v>107.832</v>
      </c>
      <c r="K53" s="384" t="n">
        <f aca="false">E53+H53</f>
        <v>3.401</v>
      </c>
      <c r="L53" s="384"/>
      <c r="N53" s="389" t="s">
        <v>238</v>
      </c>
      <c r="O53" s="390" t="n">
        <f aca="false">SEPTEMBER!J55</f>
        <v>286.083631578947</v>
      </c>
      <c r="P53" s="390" t="n">
        <f aca="false">SEPTEMBER!K55</f>
        <v>-174.323105263158</v>
      </c>
      <c r="Q53" s="390" t="n">
        <f aca="false">SEPTEMBER!P55</f>
        <v>109.248789473684</v>
      </c>
      <c r="R53" s="391" t="n">
        <f aca="false">SEPTEMBER!Q55</f>
        <v>0.811253387180823</v>
      </c>
    </row>
    <row r="54" customFormat="false" ht="12.75" hidden="false" customHeight="false" outlineLevel="0" collapsed="false">
      <c r="B54" s="380" t="n">
        <v>37117</v>
      </c>
      <c r="C54" s="384" t="n">
        <v>101</v>
      </c>
      <c r="D54" s="384" t="n">
        <f aca="false">SEPTEMBER!J31</f>
        <v>382.123</v>
      </c>
      <c r="E54" s="384" t="n">
        <f aca="false">'Page 2'!AN19</f>
        <v>27.978</v>
      </c>
      <c r="F54" s="384" t="n">
        <f aca="false">D54-E54</f>
        <v>354.145</v>
      </c>
      <c r="G54" s="384" t="n">
        <f aca="false">SEPTEMBER!K31</f>
        <v>-148.697</v>
      </c>
      <c r="H54" s="384" t="n">
        <f aca="false">'Page 2'!AO19</f>
        <v>-35.756</v>
      </c>
      <c r="I54" s="384" t="n">
        <f aca="false">G54-H54</f>
        <v>-112.941</v>
      </c>
      <c r="J54" s="384" t="n">
        <f aca="false">F54+I54</f>
        <v>241.204</v>
      </c>
      <c r="K54" s="384" t="n">
        <f aca="false">E54+H54</f>
        <v>-7.778</v>
      </c>
      <c r="L54" s="384"/>
      <c r="N54" s="392" t="s">
        <v>239</v>
      </c>
      <c r="O54" s="390" t="n">
        <f aca="false">SEPTEMBER!J56</f>
        <v>320.519181818182</v>
      </c>
      <c r="P54" s="390" t="n">
        <f aca="false">SEPTEMBER!K56</f>
        <v>-143.324818181818</v>
      </c>
      <c r="Q54" s="390" t="n">
        <f aca="false">SEPTEMBER!P56</f>
        <v>180.917636363636</v>
      </c>
      <c r="R54" s="391" t="n">
        <f aca="false">SEPTEMBER!Q56</f>
        <v>1.34344779477948</v>
      </c>
    </row>
    <row r="55" customFormat="false" ht="12.75" hidden="false" customHeight="false" outlineLevel="0" collapsed="false">
      <c r="B55" s="380" t="n">
        <v>37118</v>
      </c>
      <c r="C55" s="384" t="n">
        <v>101</v>
      </c>
      <c r="D55" s="384" t="n">
        <f aca="false">SEPTEMBER!J32</f>
        <v>380.774</v>
      </c>
      <c r="E55" s="384" t="n">
        <f aca="false">'Page 2'!AN20</f>
        <v>31.379</v>
      </c>
      <c r="F55" s="384" t="n">
        <f aca="false">D55-E55</f>
        <v>349.395</v>
      </c>
      <c r="G55" s="384" t="n">
        <f aca="false">SEPTEMBER!K32</f>
        <v>-143.665</v>
      </c>
      <c r="H55" s="384" t="n">
        <f aca="false">'Page 2'!AO20</f>
        <v>-50.201</v>
      </c>
      <c r="I55" s="384" t="n">
        <f aca="false">G55-H55</f>
        <v>-93.464</v>
      </c>
      <c r="J55" s="384" t="n">
        <f aca="false">F55+I55</f>
        <v>255.931</v>
      </c>
      <c r="K55" s="384" t="n">
        <f aca="false">E55+H55</f>
        <v>-18.822</v>
      </c>
      <c r="L55" s="384"/>
      <c r="N55" s="245" t="s">
        <v>223</v>
      </c>
      <c r="O55" s="393" t="n">
        <f aca="false">SEPTEMBER!J57</f>
        <v>305.866666666667</v>
      </c>
      <c r="P55" s="393" t="n">
        <f aca="false">SEPTEMBER!K57</f>
        <v>-171.2</v>
      </c>
      <c r="Q55" s="393" t="n">
        <f aca="false">SEPTEMBER!P57</f>
        <v>134.666666666667</v>
      </c>
    </row>
    <row r="56" customFormat="false" ht="12.75" hidden="false" customHeight="false" outlineLevel="0" collapsed="false">
      <c r="B56" s="380" t="n">
        <v>37119</v>
      </c>
      <c r="C56" s="384" t="n">
        <v>101</v>
      </c>
      <c r="D56" s="384" t="n">
        <f aca="false">SEPTEMBER!J33</f>
        <v>379.046</v>
      </c>
      <c r="E56" s="384" t="n">
        <f aca="false">'Page 2'!AN21</f>
        <v>15.176</v>
      </c>
      <c r="F56" s="384" t="n">
        <f aca="false">D56-E56</f>
        <v>363.87</v>
      </c>
      <c r="G56" s="384" t="n">
        <f aca="false">SEPTEMBER!K33</f>
        <v>-143.442</v>
      </c>
      <c r="H56" s="384" t="n">
        <f aca="false">'Page 2'!AO21</f>
        <v>-24.472</v>
      </c>
      <c r="I56" s="384" t="n">
        <f aca="false">G56-H56</f>
        <v>-118.97</v>
      </c>
      <c r="J56" s="384" t="n">
        <f aca="false">F56+I56</f>
        <v>244.9</v>
      </c>
      <c r="K56" s="384" t="n">
        <f aca="false">E56+H56</f>
        <v>-9.296</v>
      </c>
      <c r="L56" s="384"/>
    </row>
    <row r="57" customFormat="false" ht="12.75" hidden="false" customHeight="false" outlineLevel="0" collapsed="false">
      <c r="B57" s="380" t="n">
        <v>37120</v>
      </c>
      <c r="C57" s="384" t="n">
        <v>101</v>
      </c>
      <c r="D57" s="384" t="n">
        <f aca="false">SEPTEMBER!J34</f>
        <v>380.773</v>
      </c>
      <c r="E57" s="384" t="n">
        <f aca="false">'Page 2'!AN22</f>
        <v>21.059</v>
      </c>
      <c r="F57" s="384" t="n">
        <f aca="false">D57-E57</f>
        <v>359.714</v>
      </c>
      <c r="G57" s="384" t="n">
        <f aca="false">SEPTEMBER!K34</f>
        <v>-157.667</v>
      </c>
      <c r="H57" s="384" t="n">
        <f aca="false">'Page 2'!AO22</f>
        <v>-84.581</v>
      </c>
      <c r="I57" s="384" t="n">
        <f aca="false">G57-H57</f>
        <v>-73.086</v>
      </c>
      <c r="J57" s="384" t="n">
        <f aca="false">F57+I57</f>
        <v>286.628</v>
      </c>
      <c r="K57" s="384" t="n">
        <f aca="false">E57+H57</f>
        <v>-63.522</v>
      </c>
      <c r="L57" s="384"/>
    </row>
    <row r="58" customFormat="false" ht="12.75" hidden="false" customHeight="false" outlineLevel="0" collapsed="false">
      <c r="B58" s="380" t="n">
        <v>37121</v>
      </c>
      <c r="C58" s="384" t="n">
        <v>101</v>
      </c>
      <c r="D58" s="384" t="n">
        <f aca="false">SEPTEMBER!J35</f>
        <v>260.623</v>
      </c>
      <c r="E58" s="384" t="n">
        <f aca="false">'Page 2'!AN23</f>
        <v>43.383</v>
      </c>
      <c r="F58" s="384" t="n">
        <f aca="false">D58-E58</f>
        <v>217.24</v>
      </c>
      <c r="G58" s="384" t="n">
        <f aca="false">SEPTEMBER!K35</f>
        <v>-154.69</v>
      </c>
      <c r="H58" s="384" t="n">
        <f aca="false">'Page 2'!AO23</f>
        <v>-18.843</v>
      </c>
      <c r="I58" s="384" t="n">
        <f aca="false">G58-H58</f>
        <v>-135.847</v>
      </c>
      <c r="J58" s="384" t="n">
        <f aca="false">F58+I58</f>
        <v>81.393</v>
      </c>
      <c r="K58" s="384" t="n">
        <f aca="false">E58+H58</f>
        <v>24.54</v>
      </c>
      <c r="L58" s="384"/>
    </row>
    <row r="59" customFormat="false" ht="12.75" hidden="false" customHeight="false" outlineLevel="0" collapsed="false">
      <c r="B59" s="380" t="n">
        <v>37122</v>
      </c>
      <c r="C59" s="384" t="n">
        <v>101</v>
      </c>
      <c r="D59" s="384" t="n">
        <f aca="false">SEPTEMBER!J36</f>
        <v>262.351</v>
      </c>
      <c r="E59" s="384" t="n">
        <f aca="false">'Page 2'!AN24</f>
        <v>58.799</v>
      </c>
      <c r="F59" s="384" t="n">
        <f aca="false">D59-E59</f>
        <v>203.552</v>
      </c>
      <c r="G59" s="384" t="n">
        <f aca="false">SEPTEMBER!K36</f>
        <v>-149.857</v>
      </c>
      <c r="H59" s="384" t="n">
        <f aca="false">'Page 2'!AO24</f>
        <v>-23.443</v>
      </c>
      <c r="I59" s="384" t="n">
        <f aca="false">G59-H59</f>
        <v>-126.414</v>
      </c>
      <c r="J59" s="384" t="n">
        <f aca="false">F59+I59</f>
        <v>77.138</v>
      </c>
      <c r="K59" s="384" t="n">
        <f aca="false">E59+H59</f>
        <v>35.356</v>
      </c>
      <c r="L59" s="384"/>
    </row>
    <row r="60" customFormat="false" ht="12.75" hidden="false" customHeight="false" outlineLevel="0" collapsed="false">
      <c r="B60" s="380" t="n">
        <v>37123</v>
      </c>
      <c r="C60" s="384" t="n">
        <v>101</v>
      </c>
      <c r="D60" s="384" t="n">
        <f aca="false">SEPTEMBER!J37</f>
        <v>260.623</v>
      </c>
      <c r="E60" s="384" t="n">
        <f aca="false">'Page 2'!AN25</f>
        <v>53.957</v>
      </c>
      <c r="F60" s="384" t="n">
        <f aca="false">D60-E60</f>
        <v>206.666</v>
      </c>
      <c r="G60" s="384" t="n">
        <f aca="false">SEPTEMBER!K37</f>
        <v>-288.667</v>
      </c>
      <c r="H60" s="384" t="n">
        <f aca="false">'Page 2'!AO25</f>
        <v>-15.735</v>
      </c>
      <c r="I60" s="384" t="n">
        <f aca="false">G60-H60</f>
        <v>-272.932</v>
      </c>
      <c r="J60" s="384" t="n">
        <f aca="false">F60+I60</f>
        <v>-66.266</v>
      </c>
      <c r="K60" s="384" t="n">
        <f aca="false">E60+H60</f>
        <v>38.222</v>
      </c>
      <c r="L60" s="384"/>
    </row>
    <row r="61" customFormat="false" ht="12.75" hidden="false" customHeight="false" outlineLevel="0" collapsed="false">
      <c r="B61" s="380" t="n">
        <v>37124</v>
      </c>
      <c r="C61" s="384" t="n">
        <v>101</v>
      </c>
      <c r="D61" s="384" t="n">
        <f aca="false">SEPTEMBER!J38</f>
        <v>265.796</v>
      </c>
      <c r="E61" s="384" t="n">
        <f aca="false">'Page 2'!AN26</f>
        <v>99.418</v>
      </c>
      <c r="F61" s="384" t="n">
        <f aca="false">D61-E61</f>
        <v>166.378</v>
      </c>
      <c r="G61" s="384" t="n">
        <f aca="false">SEPTEMBER!K38</f>
        <v>-267.905</v>
      </c>
      <c r="H61" s="384" t="n">
        <f aca="false">'Page 2'!AO26</f>
        <v>-27.888</v>
      </c>
      <c r="I61" s="384" t="n">
        <f aca="false">G61-H61</f>
        <v>-240.017</v>
      </c>
      <c r="J61" s="384" t="n">
        <f aca="false">F61+I61</f>
        <v>-73.639</v>
      </c>
      <c r="K61" s="384" t="n">
        <f aca="false">E61+H61</f>
        <v>71.53</v>
      </c>
      <c r="L61" s="384"/>
    </row>
    <row r="62" customFormat="false" ht="12.75" hidden="false" customHeight="false" outlineLevel="0" collapsed="false">
      <c r="B62" s="380" t="n">
        <v>37125</v>
      </c>
      <c r="C62" s="384" t="n">
        <v>101</v>
      </c>
      <c r="D62" s="384" t="n">
        <f aca="false">SEPTEMBER!J39</f>
        <v>305.792</v>
      </c>
      <c r="E62" s="384" t="n">
        <f aca="false">'Page 2'!AN27</f>
        <v>15.107</v>
      </c>
      <c r="F62" s="384" t="n">
        <f aca="false">D62-E62</f>
        <v>290.685</v>
      </c>
      <c r="G62" s="384" t="n">
        <f aca="false">SEPTEMBER!K39</f>
        <v>-154.095</v>
      </c>
      <c r="H62" s="384" t="n">
        <f aca="false">'Page 2'!AO27</f>
        <v>-6.839</v>
      </c>
      <c r="I62" s="384" t="n">
        <f aca="false">G62-H62</f>
        <v>-147.256</v>
      </c>
      <c r="J62" s="384" t="n">
        <f aca="false">F62+I62</f>
        <v>143.429</v>
      </c>
      <c r="K62" s="384" t="n">
        <f aca="false">E62+H62</f>
        <v>8.268</v>
      </c>
      <c r="L62" s="384"/>
    </row>
    <row r="63" customFormat="false" ht="12.75" hidden="false" customHeight="false" outlineLevel="0" collapsed="false">
      <c r="B63" s="380" t="n">
        <v>37126</v>
      </c>
      <c r="C63" s="384" t="n">
        <v>101</v>
      </c>
      <c r="D63" s="384" t="n">
        <f aca="false">SEPTEMBER!J40</f>
        <v>305.792</v>
      </c>
      <c r="E63" s="384" t="n">
        <f aca="false">'Page 2'!AN28</f>
        <v>12.741</v>
      </c>
      <c r="F63" s="384" t="n">
        <f aca="false">D63-E63</f>
        <v>293.051</v>
      </c>
      <c r="G63" s="384" t="n">
        <f aca="false">SEPTEMBER!K40</f>
        <v>-153.925</v>
      </c>
      <c r="H63" s="384" t="n">
        <f aca="false">'Page 2'!AO28</f>
        <v>-10.017</v>
      </c>
      <c r="I63" s="384" t="n">
        <f aca="false">G63-H63</f>
        <v>-143.908</v>
      </c>
      <c r="J63" s="384" t="n">
        <f aca="false">F63+I63</f>
        <v>149.143</v>
      </c>
      <c r="K63" s="384" t="n">
        <f aca="false">E63+H63</f>
        <v>2.724</v>
      </c>
      <c r="L63" s="384"/>
    </row>
    <row r="64" customFormat="false" ht="12.75" hidden="false" customHeight="false" outlineLevel="0" collapsed="false">
      <c r="B64" s="380" t="n">
        <v>37127</v>
      </c>
      <c r="C64" s="384" t="n">
        <v>101</v>
      </c>
      <c r="D64" s="384" t="n">
        <f aca="false">SEPTEMBER!J41</f>
        <v>305.792</v>
      </c>
      <c r="E64" s="384" t="n">
        <f aca="false">'Page 2'!AN29</f>
        <v>15.558</v>
      </c>
      <c r="F64" s="384" t="n">
        <f aca="false">D64-E64</f>
        <v>290.234</v>
      </c>
      <c r="G64" s="384" t="n">
        <f aca="false">SEPTEMBER!K41</f>
        <v>-154.095</v>
      </c>
      <c r="H64" s="384" t="n">
        <f aca="false">'Page 2'!AO29</f>
        <v>-56.296</v>
      </c>
      <c r="I64" s="384" t="n">
        <f aca="false">G64-H64</f>
        <v>-97.799</v>
      </c>
      <c r="J64" s="384" t="n">
        <f aca="false">F64+I64</f>
        <v>192.435</v>
      </c>
      <c r="K64" s="384" t="n">
        <f aca="false">E64+H64</f>
        <v>-40.738</v>
      </c>
      <c r="L64" s="384"/>
    </row>
    <row r="65" customFormat="false" ht="12.75" hidden="false" customHeight="false" outlineLevel="0" collapsed="false">
      <c r="B65" s="380" t="n">
        <v>37128</v>
      </c>
      <c r="C65" s="384" t="n">
        <v>101</v>
      </c>
      <c r="D65" s="384" t="n">
        <f aca="false">SEPTEMBER!J42</f>
        <v>265.792</v>
      </c>
      <c r="E65" s="384" t="n">
        <f aca="false">'Page 2'!AN30</f>
        <v>87.03</v>
      </c>
      <c r="F65" s="384" t="n">
        <f aca="false">D65-E65</f>
        <v>178.762</v>
      </c>
      <c r="G65" s="384" t="n">
        <f aca="false">SEPTEMBER!K42</f>
        <v>-174.414</v>
      </c>
      <c r="H65" s="384" t="n">
        <f aca="false">'Page 2'!AO30</f>
        <v>-94.759</v>
      </c>
      <c r="I65" s="384" t="n">
        <f aca="false">G65-H65</f>
        <v>-79.655</v>
      </c>
      <c r="J65" s="384" t="n">
        <f aca="false">F65+I65</f>
        <v>99.107</v>
      </c>
      <c r="K65" s="384" t="n">
        <f aca="false">E65+H65</f>
        <v>-7.729</v>
      </c>
      <c r="L65" s="384"/>
    </row>
    <row r="66" customFormat="false" ht="12.75" hidden="false" customHeight="false" outlineLevel="0" collapsed="false">
      <c r="B66" s="380" t="n">
        <v>37129</v>
      </c>
      <c r="C66" s="384" t="n">
        <v>101</v>
      </c>
      <c r="D66" s="384" t="n">
        <f aca="false">SEPTEMBER!J43</f>
        <v>265.792</v>
      </c>
      <c r="E66" s="384" t="n">
        <f aca="false">'Page 2'!AN31</f>
        <v>96.649</v>
      </c>
      <c r="F66" s="384" t="n">
        <f aca="false">D66-E66</f>
        <v>169.143</v>
      </c>
      <c r="G66" s="384" t="n">
        <f aca="false">SEPTEMBER!K43</f>
        <v>-184.323</v>
      </c>
      <c r="H66" s="384" t="n">
        <f aca="false">'Page 2'!AO31</f>
        <v>-68.208</v>
      </c>
      <c r="I66" s="384" t="n">
        <f aca="false">G66-H66</f>
        <v>-116.115</v>
      </c>
      <c r="J66" s="384" t="n">
        <f aca="false">F66+I66</f>
        <v>53.028</v>
      </c>
      <c r="K66" s="384" t="n">
        <f aca="false">E66+H66</f>
        <v>28.441</v>
      </c>
      <c r="L66" s="384"/>
    </row>
    <row r="67" customFormat="false" ht="12.75" hidden="false" customHeight="false" outlineLevel="0" collapsed="false">
      <c r="B67" s="380" t="n">
        <v>37130</v>
      </c>
      <c r="C67" s="384" t="n">
        <v>101</v>
      </c>
      <c r="D67" s="384" t="n">
        <f aca="false">SEPTEMBER!J44</f>
        <v>271.57</v>
      </c>
      <c r="E67" s="384" t="n">
        <f aca="false">'Page 2'!AN32</f>
        <v>58.545</v>
      </c>
      <c r="F67" s="384" t="n">
        <f aca="false">D67-E67</f>
        <v>213.025</v>
      </c>
      <c r="G67" s="384" t="n">
        <f aca="false">SEPTEMBER!K44</f>
        <v>-215.967</v>
      </c>
      <c r="H67" s="384" t="n">
        <f aca="false">'Page 2'!AO32</f>
        <v>-32.888</v>
      </c>
      <c r="I67" s="384" t="n">
        <f aca="false">G67-H67</f>
        <v>-183.079</v>
      </c>
      <c r="J67" s="384" t="n">
        <f aca="false">F67+I67</f>
        <v>29.946</v>
      </c>
      <c r="K67" s="384" t="n">
        <f aca="false">E67+H67</f>
        <v>25.657</v>
      </c>
      <c r="L67" s="384"/>
    </row>
    <row r="68" customFormat="false" ht="12.75" hidden="false" customHeight="false" outlineLevel="0" collapsed="false">
      <c r="B68" s="380" t="n">
        <v>37131</v>
      </c>
      <c r="C68" s="384" t="n">
        <v>101</v>
      </c>
      <c r="D68" s="384" t="n">
        <f aca="false">SEPTEMBER!J45</f>
        <v>270.123</v>
      </c>
      <c r="E68" s="384" t="n">
        <f aca="false">'Page 2'!AN33</f>
        <v>34.112</v>
      </c>
      <c r="F68" s="384" t="n">
        <f aca="false">D68-E68</f>
        <v>236.011</v>
      </c>
      <c r="G68" s="384" t="n">
        <f aca="false">SEPTEMBER!K45</f>
        <v>-143.82</v>
      </c>
      <c r="H68" s="384" t="n">
        <f aca="false">'Page 2'!AO33</f>
        <v>-61.18</v>
      </c>
      <c r="I68" s="384" t="n">
        <f aca="false">G68-H68</f>
        <v>-82.64</v>
      </c>
      <c r="J68" s="384" t="n">
        <f aca="false">F68+I68</f>
        <v>153.371</v>
      </c>
      <c r="K68" s="384" t="n">
        <f aca="false">E68+H68</f>
        <v>-27.068</v>
      </c>
      <c r="L68" s="384"/>
    </row>
    <row r="69" customFormat="false" ht="12.75" hidden="false" customHeight="false" outlineLevel="0" collapsed="false">
      <c r="B69" s="380" t="n">
        <v>37132</v>
      </c>
      <c r="C69" s="384" t="n">
        <v>101</v>
      </c>
      <c r="D69" s="384" t="n">
        <f aca="false">SEPTEMBER!J46</f>
        <v>266.44</v>
      </c>
      <c r="E69" s="384" t="n">
        <f aca="false">'Page 2'!AN34</f>
        <v>77.834</v>
      </c>
      <c r="F69" s="384" t="n">
        <f aca="false">D69-E69</f>
        <v>188.606</v>
      </c>
      <c r="G69" s="384" t="n">
        <f aca="false">SEPTEMBER!K46</f>
        <v>-143.792</v>
      </c>
      <c r="H69" s="384" t="n">
        <f aca="false">'Page 2'!AO34</f>
        <v>-37.579</v>
      </c>
      <c r="I69" s="384" t="n">
        <f aca="false">G69-H69</f>
        <v>-106.213</v>
      </c>
      <c r="J69" s="384" t="n">
        <f aca="false">F69+I69</f>
        <v>82.393</v>
      </c>
      <c r="K69" s="384" t="n">
        <f aca="false">E69+H69</f>
        <v>40.255</v>
      </c>
      <c r="L69" s="384"/>
    </row>
    <row r="70" customFormat="false" ht="12.75" hidden="false" customHeight="false" outlineLevel="0" collapsed="false">
      <c r="B70" s="380" t="n">
        <v>37133</v>
      </c>
      <c r="C70" s="384" t="n">
        <v>101</v>
      </c>
      <c r="D70" s="384" t="n">
        <f aca="false">SEPTEMBER!J47</f>
        <v>266.436</v>
      </c>
      <c r="E70" s="384" t="n">
        <f aca="false">'Page 2'!AN35</f>
        <v>44.022</v>
      </c>
      <c r="F70" s="384" t="n">
        <f aca="false">D70-E70</f>
        <v>222.414</v>
      </c>
      <c r="G70" s="384" t="n">
        <f aca="false">SEPTEMBER!K47</f>
        <v>-143.92</v>
      </c>
      <c r="H70" s="384" t="n">
        <f aca="false">'Page 2'!AO35</f>
        <v>-41.834</v>
      </c>
      <c r="I70" s="384" t="n">
        <f aca="false">G70-H70</f>
        <v>-102.086</v>
      </c>
      <c r="J70" s="384" t="n">
        <f aca="false">F70+I70</f>
        <v>120.328</v>
      </c>
      <c r="K70" s="384" t="n">
        <f aca="false">E70+H70</f>
        <v>2.188</v>
      </c>
      <c r="L70" s="384"/>
    </row>
    <row r="71" customFormat="false" ht="12.75" hidden="false" customHeight="false" outlineLevel="0" collapsed="false">
      <c r="B71" s="380" t="n">
        <v>37134</v>
      </c>
      <c r="C71" s="384" t="n">
        <v>101</v>
      </c>
      <c r="D71" s="384" t="n">
        <f aca="false">SEPTEMBER!J48</f>
        <v>0</v>
      </c>
      <c r="E71" s="384" t="n">
        <f aca="false">'Page 2'!AN36</f>
        <v>0</v>
      </c>
      <c r="F71" s="384" t="n">
        <f aca="false">D71-E71</f>
        <v>0</v>
      </c>
      <c r="G71" s="384" t="n">
        <f aca="false">SEPTEMBER!K48</f>
        <v>0</v>
      </c>
      <c r="H71" s="384" t="n">
        <f aca="false">'Page 2'!AO36</f>
        <v>-0</v>
      </c>
      <c r="I71" s="384" t="n">
        <f aca="false">G71-H71</f>
        <v>0</v>
      </c>
      <c r="J71" s="384" t="n">
        <f aca="false">F71+I71</f>
        <v>0</v>
      </c>
      <c r="K71" s="384" t="n">
        <f aca="false">E71+H71</f>
        <v>0</v>
      </c>
      <c r="L71" s="384"/>
    </row>
  </sheetData>
  <mergeCells count="1">
    <mergeCell ref="D1:E1"/>
  </mergeCells>
  <printOptions headings="false" gridLines="false" gridLinesSet="true" horizontalCentered="false" verticalCentered="false"/>
  <pageMargins left="0" right="0" top="0" bottom="0.25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&amp;CNNG Storage &amp;D</oddHeader>
    <oddFooter>&amp;R&amp;T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845138888888889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1998-05-29T11:06:58Z</dcterms:created>
  <dc:creator>GTS</dc:creator>
  <dc:description/>
  <dc:language>en-US</dc:language>
  <cp:lastModifiedBy>mbodnar</cp:lastModifiedBy>
  <cp:lastPrinted>2001-10-18T13:37:42Z</cp:lastPrinted>
  <dcterms:modified xsi:type="dcterms:W3CDTF">2001-10-19T15:43:56Z</dcterms:modified>
  <cp:revision>0</cp:revision>
  <dc:subject/>
  <dc:title/>
</cp:coreProperties>
</file>