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worksheets/sheet12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_rels/sheet11.xml.rels" ContentType="application/vnd.openxmlformats-package.relationships+xml"/>
  <Override PartName="/xl/worksheets/_rels/sheet5.xml.rels" ContentType="application/vnd.openxmlformats-package.relationships+xml"/>
  <Override PartName="/xl/worksheets/_rels/sheet10.xml.rels" ContentType="application/vnd.openxmlformats-package.relationships+xml"/>
  <Override PartName="/xl/worksheets/_rels/sheet4.xml.rels" ContentType="application/vnd.openxmlformats-package.relationships+xml"/>
  <Override PartName="/xl/worksheets/_rels/sheet9.xml.rels" ContentType="application/vnd.openxmlformats-package.relationships+xml"/>
  <Override PartName="/xl/worksheets/_rels/sheet8.xml.rels" ContentType="application/vnd.openxmlformats-package.relationships+xml"/>
  <Override PartName="/xl/worksheets/_rels/sheet7.xml.rels" ContentType="application/vnd.openxmlformats-package.relationships+xml"/>
  <Override PartName="/xl/worksheets/_rels/sheet6.xml.rels" ContentType="application/vnd.openxmlformats-package.relationships+xml"/>
  <Override PartName="/xl/worksheets/_rels/sheet2.xml.rels" ContentType="application/vnd.openxmlformats-package.relationships+xml"/>
  <Override PartName="/xl/worksheets/_rels/sheet1.xml.rels" ContentType="application/vnd.openxmlformats-package.relationships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externalLinks/_rels/externalLink2.xml.rels" ContentType="application/vnd.openxmlformats-package.relationships+xml"/>
  <Override PartName="/xl/externalLinks/_rels/externalLink1.xml.rels" ContentType="application/vnd.openxmlformats-package.relationships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charts/_rels/chart11.xml.rels" ContentType="application/vnd.openxmlformats-package.relationships+xml"/>
  <Override PartName="/xl/charts/chart9.xml" ContentType="application/vnd.openxmlformats-officedocument.drawingml.chart+xml"/>
  <Override PartName="/xl/charts/chart13.xml" ContentType="application/vnd.openxmlformats-officedocument.drawingml.chart+xml"/>
  <Override PartName="/xl/charts/chart8.xml" ContentType="application/vnd.openxmlformats-officedocument.drawingml.chart+xml"/>
  <Override PartName="/xl/charts/chart12.xml" ContentType="application/vnd.openxmlformats-officedocument.drawingml.chart+xml"/>
  <Override PartName="/xl/charts/chart7.xml" ContentType="application/vnd.openxmlformats-officedocument.drawingml.chart+xml"/>
  <Override PartName="/xl/charts/chart11.xml" ContentType="application/vnd.openxmlformats-officedocument.drawingml.chart+xml"/>
  <Override PartName="/xl/charts/chart6.xml" ContentType="application/vnd.openxmlformats-officedocument.drawingml.chart+xml"/>
  <Override PartName="/xl/charts/chart10.xml" ContentType="application/vnd.openxmlformats-officedocument.drawingml.chart+xml"/>
  <Override PartName="/xl/charts/chart5.xml" ContentType="application/vnd.openxmlformats-officedocument.drawingml.chart+xml"/>
  <Override PartName="/xl/charts/chart22.xml" ContentType="application/vnd.openxmlformats-officedocument.drawingml.chart+xml"/>
  <Override PartName="/xl/charts/chart4.xml" ContentType="application/vnd.openxmlformats-officedocument.drawingml.chart+xml"/>
  <Override PartName="/xl/charts/chart21.xml" ContentType="application/vnd.openxmlformats-officedocument.drawingml.chart+xml"/>
  <Override PartName="/xl/charts/chart19.xml" ContentType="application/vnd.openxmlformats-officedocument.drawingml.chart+xml"/>
  <Override PartName="/xl/charts/chart1.xml" ContentType="application/vnd.openxmlformats-officedocument.drawingml.chart+xml"/>
  <Override PartName="/xl/charts/chart3.xml" ContentType="application/vnd.openxmlformats-officedocument.drawingml.chart+xml"/>
  <Override PartName="/xl/charts/chart20.xml" ContentType="application/vnd.openxmlformats-officedocument.drawingml.chart+xml"/>
  <Override PartName="/xl/charts/chart18.xml" ContentType="application/vnd.openxmlformats-officedocument.drawingml.chart+xml"/>
  <Override PartName="/xl/charts/chart17.xml" ContentType="application/vnd.openxmlformats-officedocument.drawingml.chart+xml"/>
  <Override PartName="/xl/charts/chart16.xml" ContentType="application/vnd.openxmlformats-officedocument.drawingml.chart+xml"/>
  <Override PartName="/xl/charts/chart15.xml" ContentType="application/vnd.openxmlformats-officedocument.drawingml.chart+xml"/>
  <Override PartName="/xl/charts/chart14.xml" ContentType="application/vnd.openxmlformats-officedocument.drawingml.chart+xml"/>
  <Override PartName="/xl/charts/chart2.xml" ContentType="application/vnd.openxmlformats-officedocument.drawingml.char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_rels/drawing9.xml.rels" ContentType="application/vnd.openxmlformats-package.relationships+xml"/>
  <Override PartName="/xl/drawings/_rels/drawing8.xml.rels" ContentType="application/vnd.openxmlformats-package.relationships+xml"/>
  <Override PartName="/xl/drawings/_rels/drawing11.xml.rels" ContentType="application/vnd.openxmlformats-package.relationships+xml"/>
  <Override PartName="/xl/drawings/_rels/drawing6.xml.rels" ContentType="application/vnd.openxmlformats-package.relationships+xml"/>
  <Override PartName="/xl/drawings/_rels/drawing7.xml.rels" ContentType="application/vnd.openxmlformats-package.relationships+xml"/>
  <Override PartName="/xl/drawings/_rels/drawing10.xml.rels" ContentType="application/vnd.openxmlformats-package.relationships+xml"/>
  <Override PartName="/xl/drawings/_rels/drawing5.xml.rels" ContentType="application/vnd.openxmlformats-package.relationships+xml"/>
  <Override PartName="/xl/drawings/_rels/drawing3.xml.rels" ContentType="application/vnd.openxmlformats-package.relationships+xml"/>
  <Override PartName="/xl/drawings/_rels/drawing1.xml.rels" ContentType="application/vnd.openxmlformats-package.relationships+xml"/>
  <Override PartName="/xl/drawings/drawing3.xml" ContentType="application/vnd.openxmlformats-officedocument.drawing+xml"/>
  <Override PartName="/xl/drawings/drawing4.xml" ContentType="application/vnd.openxmlformats-officedocument.drawingml.chartshapes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10.xml" ContentType="application/vnd.openxmlformats-officedocument.drawing+xml"/>
  <Override PartName="/xl/drawings/drawing7.xml" ContentType="application/vnd.openxmlformats-officedocument.drawing+xml"/>
  <Override PartName="/xl/drawings/drawing11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_rels/workbook.xml.rels" ContentType="application/vnd.openxmlformats-package.relationships+xml"/>
  <Override PartName="/xl/media/image1.wmf" ContentType="image/x-wmf"/>
  <Override PartName="/xl/media/image2.wmf" ContentType="image/x-wmf"/>
  <Override PartName="/xl/media/image3.wmf" ContentType="image/x-wmf"/>
  <Override PartName="/xl/media/image4.wmf" ContentType="image/x-wmf"/>
  <Override PartName="/xl/media/image5.wmf" ContentType="image/x-wmf"/>
  <Override PartName="/xl/media/image6.wmf" ContentType="image/x-wmf"/>
  <Override PartName="/xl/media/image7.jpeg" ContentType="image/jpeg"/>
  <Override PartName="/xl/media/image8.wmf" ContentType="image/x-wmf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OCTOBER" sheetId="1" state="visible" r:id="rId3"/>
    <sheet name="Page 2" sheetId="2" state="visible" r:id="rId4"/>
    <sheet name="BusOb" sheetId="3" state="visible" r:id="rId5"/>
    <sheet name="Sheet1" sheetId="4" state="visible" r:id="rId6"/>
    <sheet name="ChartFDD" sheetId="5" state="visible" r:id="rId7"/>
    <sheet name="ChartIDD" sheetId="6" state="visible" r:id="rId8"/>
    <sheet name="ChartPNR" sheetId="7" state="visible" r:id="rId9"/>
    <sheet name="Chart1" sheetId="8" state="visible" r:id="rId10"/>
    <sheet name="Chart2" sheetId="9" state="visible" r:id="rId11"/>
    <sheet name="Chart3" sheetId="10" state="visible" r:id="rId12"/>
    <sheet name="Sheet2" sheetId="11" state="visible" r:id="rId13"/>
    <sheet name="properties" sheetId="12" state="visible" r:id="rId14"/>
  </sheets>
  <externalReferences>
    <externalReference r:id="rId15"/>
    <externalReference r:id="rId16"/>
  </externalReferences>
  <definedNames>
    <definedName function="false" hidden="false" localSheetId="2" name="_xlnm.Print_Area" vbProcedure="false">BusOb!$A$1:$W$188</definedName>
    <definedName function="false" hidden="false" localSheetId="0" name="_xlnm.Print_Area" vbProcedure="false">OCTOBER!$C$6:$AH$84</definedName>
    <definedName function="false" hidden="false" localSheetId="1" name="_xlnm.Print_Area" vbProcedure="false">'Page 2'!$D$1:$AJ$70</definedName>
    <definedName function="false" hidden="false" localSheetId="11" name="_xlnm.Print_Area" vbProcedure="false">properties!$A$1:$B$17</definedName>
    <definedName function="false" hidden="false" localSheetId="3" name="_xlnm.Print_Area" vbProcedure="false">Sheet1!$M$1:$AC$56</definedName>
    <definedName function="false" hidden="false" name="Excel_BuiltIn_Recorder" vbProcedure="false">#REF!</definedName>
    <definedName function="false" hidden="false" name="File_Name_1" vbProcedure="false">#REF!</definedName>
    <definedName function="false" hidden="false" name="Macro1" vbProcedure="false">#REF!</definedName>
    <definedName function="false" hidden="false" name="Print_Area_MI" vbProcedure="false">OCTOBER!$A$1:$Q$51</definedName>
    <definedName function="false" hidden="false" name="\s" vbProcedure="false">OCTOBER!$AS$1:$AS$4</definedName>
    <definedName function="false" hidden="false" localSheetId="0" name="__123Graph_A" vbProcedure="false">OCTOBER!$AA$18:$AA$45</definedName>
    <definedName function="false" hidden="false" localSheetId="0" name="__123Graph_AJUNEACT" vbProcedure="false">OCTOBER!$AA$18:$AA$45</definedName>
    <definedName function="false" hidden="false" localSheetId="0" name="__123Graph_B" vbProcedure="false">OCTOBER!$Z$18:$Z$39</definedName>
    <definedName function="false" hidden="false" localSheetId="0" name="__123Graph_BJUNEACT" vbProcedure="false">OCTOBER!$Z$18:$Z$39</definedName>
    <definedName function="false" hidden="false" localSheetId="0" name="__123Graph_C" vbProcedure="false">OCTOBER!$AF$17:$AF$38</definedName>
    <definedName function="false" hidden="false" localSheetId="0" name="__123Graph_CJUNEACT" vbProcedure="false">OCTOBER!$AF$17:$AF$38</definedName>
    <definedName function="false" hidden="false" localSheetId="0" name="__123Graph_X" vbProcedure="false">OCTOBER!$C$18:$C$45</definedName>
    <definedName function="false" hidden="false" localSheetId="0" name="__123Graph_XJUNEACT" vbProcedure="false">OCTOBER!$C$18:$C$45</definedName>
    <definedName function="false" hidden="false" localSheetId="11" name="Excel_BuiltIn_Recorder" vbProcedure="false">#REF!</definedName>
    <definedName function="false" hidden="false" localSheetId="11" name="File_Name_1" vbProcedure="false">properties!$B$1</definedName>
    <definedName function="false" hidden="false" localSheetId="11" name="Macro1" vbProcedure="false">#REF!</definedName>
  </definedNam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sharedStrings.xml><?xml version="1.0" encoding="utf-8"?>
<sst xmlns="http://schemas.openxmlformats.org/spreadsheetml/2006/main" count="871" uniqueCount="295">
  <si>
    <t xml:space="preserve">Day #</t>
  </si>
  <si>
    <t xml:space="preserve">SHIPPER</t>
  </si>
  <si>
    <t xml:space="preserve">CONTRACT</t>
  </si>
  <si>
    <t xml:space="preserve">Apr 1</t>
  </si>
  <si>
    <t xml:space="preserve">Apr 2</t>
  </si>
  <si>
    <t xml:space="preserve">Apr 3</t>
  </si>
  <si>
    <t xml:space="preserve">Apr 4</t>
  </si>
  <si>
    <t xml:space="preserve">Apr 5</t>
  </si>
  <si>
    <t xml:space="preserve">Apr 6</t>
  </si>
  <si>
    <t xml:space="preserve">Apr 7</t>
  </si>
  <si>
    <t xml:space="preserve">Apr 8</t>
  </si>
  <si>
    <t xml:space="preserve">Apr 9</t>
  </si>
  <si>
    <t xml:space="preserve">Apr 10</t>
  </si>
  <si>
    <t xml:space="preserve">Apr 11</t>
  </si>
  <si>
    <t xml:space="preserve">Apr 12</t>
  </si>
  <si>
    <t xml:space="preserve">Apr 13</t>
  </si>
  <si>
    <t xml:space="preserve">Volumetric OBA - Customer committed </t>
  </si>
  <si>
    <t xml:space="preserve">ANR</t>
  </si>
  <si>
    <t xml:space="preserve">STORAGE SUMMARY</t>
  </si>
  <si>
    <t xml:space="preserve">TOTAL</t>
  </si>
  <si>
    <t xml:space="preserve">SBA</t>
  </si>
  <si>
    <t xml:space="preserve">PIPELINE</t>
  </si>
  <si>
    <t xml:space="preserve">LYONS</t>
  </si>
  <si>
    <t xml:space="preserve">APPROVED</t>
  </si>
  <si>
    <t xml:space="preserve">THIRD</t>
  </si>
  <si>
    <t xml:space="preserve">STORAGE</t>
  </si>
  <si>
    <t xml:space="preserve">FDD----------</t>
  </si>
  <si>
    <t xml:space="preserve">-</t>
  </si>
  <si>
    <t xml:space="preserve">NET</t>
  </si>
  <si>
    <t xml:space="preserve">IDD---------</t>
  </si>
  <si>
    <t xml:space="preserve">FDD/IDD</t>
  </si>
  <si>
    <t xml:space="preserve">PURCHASE</t>
  </si>
  <si>
    <t xml:space="preserve">SALES</t>
  </si>
  <si>
    <t xml:space="preserve">BaseGas</t>
  </si>
  <si>
    <t xml:space="preserve">PAYBACK *</t>
  </si>
  <si>
    <t xml:space="preserve">PARTY</t>
  </si>
  <si>
    <t xml:space="preserve">PAPER</t>
  </si>
  <si>
    <t xml:space="preserve">PHYSICAL</t>
  </si>
  <si>
    <t xml:space="preserve">Operational </t>
  </si>
  <si>
    <t xml:space="preserve">VARIANCE</t>
  </si>
  <si>
    <t xml:space="preserve">ACTUAL</t>
  </si>
  <si>
    <t xml:space="preserve">Storage</t>
  </si>
  <si>
    <t xml:space="preserve">INCLUDING</t>
  </si>
  <si>
    <t xml:space="preserve">PLAN M-T-D</t>
  </si>
  <si>
    <t xml:space="preserve">PACK</t>
  </si>
  <si>
    <t xml:space="preserve">% of PLAN</t>
  </si>
  <si>
    <t xml:space="preserve">CHANGES</t>
  </si>
  <si>
    <r>
      <rPr>
        <b val="true"/>
        <sz val="12"/>
        <rFont val="Arial MT"/>
        <family val="0"/>
      </rPr>
      <t xml:space="preserve">BOLD </t>
    </r>
    <r>
      <rPr>
        <sz val="12"/>
        <rFont val="Arial MT"/>
        <family val="0"/>
      </rPr>
      <t xml:space="preserve">Denotes No Allocation that day</t>
    </r>
  </si>
  <si>
    <t xml:space="preserve">FDD</t>
  </si>
  <si>
    <t xml:space="preserve">FDD </t>
  </si>
  <si>
    <t xml:space="preserve">PACKET</t>
  </si>
  <si>
    <t xml:space="preserve">PARK'N RIDE</t>
  </si>
  <si>
    <t xml:space="preserve">PHYS</t>
  </si>
  <si>
    <t xml:space="preserve">Steve's</t>
  </si>
  <si>
    <t xml:space="preserve">June</t>
  </si>
  <si>
    <t xml:space="preserve">INJECTION</t>
  </si>
  <si>
    <t xml:space="preserve">WITHDRAW</t>
  </si>
  <si>
    <t xml:space="preserve">by</t>
  </si>
  <si>
    <t xml:space="preserve">PACKETS</t>
  </si>
  <si>
    <t xml:space="preserve">PNR</t>
  </si>
  <si>
    <t xml:space="preserve">IDD</t>
  </si>
  <si>
    <t xml:space="preserve">Storage </t>
  </si>
  <si>
    <t xml:space="preserve">IN</t>
  </si>
  <si>
    <t xml:space="preserve">Calc</t>
  </si>
  <si>
    <t xml:space="preserve">NOTE:</t>
  </si>
  <si>
    <t xml:space="preserve">South pack is the sum of ending pack from Permian, Anadarko &amp; Central regions</t>
  </si>
  <si>
    <t xml:space="preserve">Puchases</t>
  </si>
  <si>
    <t xml:space="preserve">Avg\d Plan</t>
  </si>
  <si>
    <t xml:space="preserve">AGA</t>
  </si>
  <si>
    <t xml:space="preserve">Absolute</t>
  </si>
  <si>
    <t xml:space="preserve">PACK CHANGES</t>
  </si>
  <si>
    <t xml:space="preserve">STORAGE ALLOCATIONS</t>
  </si>
  <si>
    <t xml:space="preserve">Avg/d Actual</t>
  </si>
  <si>
    <t xml:space="preserve">Week</t>
  </si>
  <si>
    <t xml:space="preserve">000's</t>
  </si>
  <si>
    <t xml:space="preserve">Market</t>
  </si>
  <si>
    <t xml:space="preserve">South</t>
  </si>
  <si>
    <t xml:space="preserve">IDD INJ</t>
  </si>
  <si>
    <t xml:space="preserve">IDD WD</t>
  </si>
  <si>
    <t xml:space="preserve">PURCH</t>
  </si>
  <si>
    <t xml:space="preserve">STOR PUR</t>
  </si>
  <si>
    <t xml:space="preserve">Timely</t>
  </si>
  <si>
    <t xml:space="preserve">Evening</t>
  </si>
  <si>
    <t xml:space="preserve">Non Grid</t>
  </si>
  <si>
    <t xml:space="preserve">IntraDay 1</t>
  </si>
  <si>
    <t xml:space="preserve">IntraDay 2</t>
  </si>
  <si>
    <t xml:space="preserve">Sales</t>
  </si>
  <si>
    <t xml:space="preserve">TEMP</t>
  </si>
  <si>
    <t xml:space="preserve">MAX/d</t>
  </si>
  <si>
    <t xml:space="preserve">day</t>
  </si>
  <si>
    <t xml:space="preserve">avg</t>
  </si>
  <si>
    <t xml:space="preserve">Storage Recap</t>
  </si>
  <si>
    <t xml:space="preserve">BOM</t>
  </si>
  <si>
    <t xml:space="preserve">NONE</t>
  </si>
  <si>
    <t xml:space="preserve">x</t>
  </si>
  <si>
    <t xml:space="preserve">Change</t>
  </si>
  <si>
    <t xml:space="preserve">X</t>
  </si>
  <si>
    <t xml:space="preserve">F   45</t>
  </si>
  <si>
    <t xml:space="preserve">F   48</t>
  </si>
  <si>
    <t xml:space="preserve">F   50</t>
  </si>
  <si>
    <t xml:space="preserve">F   43</t>
  </si>
  <si>
    <t xml:space="preserve">CurEST in (Bcf)</t>
  </si>
  <si>
    <t xml:space="preserve">_</t>
  </si>
  <si>
    <t xml:space="preserve">SERVICES</t>
  </si>
  <si>
    <t xml:space="preserve">Oper. Storage</t>
  </si>
  <si>
    <t xml:space="preserve">October 2001</t>
  </si>
  <si>
    <t xml:space="preserve">%of Plan</t>
  </si>
  <si>
    <t xml:space="preserve">Avg Weekdays</t>
  </si>
  <si>
    <t xml:space="preserve">Avg Weekends</t>
  </si>
  <si>
    <t xml:space="preserve">Plan (Baseload)</t>
  </si>
  <si>
    <t xml:space="preserve">Offset</t>
  </si>
  <si>
    <t xml:space="preserve"># of Days Swing Greater than 50</t>
  </si>
  <si>
    <t xml:space="preserve">Net</t>
  </si>
  <si>
    <t xml:space="preserve"># of Days Swing Less than (50)</t>
  </si>
  <si>
    <t xml:space="preserve">TW Daily Notes:</t>
  </si>
  <si>
    <t xml:space="preserve">Park</t>
  </si>
  <si>
    <t xml:space="preserve">Ride</t>
  </si>
  <si>
    <t xml:space="preserve">Apr-1</t>
  </si>
  <si>
    <t xml:space="preserve">y</t>
  </si>
  <si>
    <t xml:space="preserve">Apr-2</t>
  </si>
  <si>
    <t xml:space="preserve">w/offset</t>
  </si>
  <si>
    <t xml:space="preserve">Apr-3</t>
  </si>
  <si>
    <t xml:space="preserve">Apr-4</t>
  </si>
  <si>
    <t xml:space="preserve">Apr-5</t>
  </si>
  <si>
    <t xml:space="preserve">Apr-6</t>
  </si>
  <si>
    <t xml:space="preserve">n </t>
  </si>
  <si>
    <t xml:space="preserve">Apr-7</t>
  </si>
  <si>
    <t xml:space="preserve">Apr-8</t>
  </si>
  <si>
    <t xml:space="preserve">Apr-9</t>
  </si>
  <si>
    <t xml:space="preserve">Apr-10</t>
  </si>
  <si>
    <t xml:space="preserve">Apr-11</t>
  </si>
  <si>
    <t xml:space="preserve">Apr-12</t>
  </si>
  <si>
    <t xml:space="preserve">Apr-13</t>
  </si>
  <si>
    <t xml:space="preserve">Apr-14</t>
  </si>
  <si>
    <t xml:space="preserve">Apr-15</t>
  </si>
  <si>
    <t xml:space="preserve">Apr-16</t>
  </si>
  <si>
    <t xml:space="preserve">Apr-17</t>
  </si>
  <si>
    <t xml:space="preserve">Apr-18</t>
  </si>
  <si>
    <t xml:space="preserve">Apr-19</t>
  </si>
  <si>
    <t xml:space="preserve">Apr-20</t>
  </si>
  <si>
    <t xml:space="preserve">Apr-21</t>
  </si>
  <si>
    <t xml:space="preserve">Apr-22</t>
  </si>
  <si>
    <t xml:space="preserve">Apr-23</t>
  </si>
  <si>
    <t xml:space="preserve">Apr-24</t>
  </si>
  <si>
    <t xml:space="preserve">Apr-25</t>
  </si>
  <si>
    <t xml:space="preserve">Apr-26</t>
  </si>
  <si>
    <t xml:space="preserve">Apr-27</t>
  </si>
  <si>
    <t xml:space="preserve">Apr-28</t>
  </si>
  <si>
    <t xml:space="preserve">Apr-29</t>
  </si>
  <si>
    <t xml:space="preserve">Apr-30</t>
  </si>
  <si>
    <t xml:space="preserve">Apr-31</t>
  </si>
  <si>
    <t xml:space="preserve"> </t>
  </si>
  <si>
    <t xml:space="preserve">Ogden</t>
  </si>
  <si>
    <t xml:space="preserve">Demarc</t>
  </si>
  <si>
    <t xml:space="preserve">PowerTex</t>
  </si>
  <si>
    <t xml:space="preserve">Pinnacle Lea</t>
  </si>
  <si>
    <t xml:space="preserve">TW Halley</t>
  </si>
  <si>
    <t xml:space="preserve">MID 2</t>
  </si>
  <si>
    <t xml:space="preserve">MID 3</t>
  </si>
  <si>
    <t xml:space="preserve">MID 4</t>
  </si>
  <si>
    <t xml:space="preserve">MID 5</t>
  </si>
  <si>
    <t xml:space="preserve">MID 6</t>
  </si>
  <si>
    <t xml:space="preserve">MID 10</t>
  </si>
  <si>
    <t xml:space="preserve">MID 16A</t>
  </si>
  <si>
    <t xml:space="preserve">MID 17</t>
  </si>
  <si>
    <t xml:space="preserve">Ventura</t>
  </si>
  <si>
    <t xml:space="preserve">PLAN</t>
  </si>
  <si>
    <t xml:space="preserve">Today's </t>
  </si>
  <si>
    <t xml:space="preserve">Recap History @ October 15th</t>
  </si>
  <si>
    <t xml:space="preserve">Permian</t>
  </si>
  <si>
    <t xml:space="preserve">MID 8</t>
  </si>
  <si>
    <t xml:space="preserve">MID 13</t>
  </si>
  <si>
    <t xml:space="preserve">MID 16</t>
  </si>
  <si>
    <t xml:space="preserve">STORAGE FACILITIES</t>
  </si>
  <si>
    <t xml:space="preserve">Avg/d-M-T-D</t>
  </si>
  <si>
    <t xml:space="preserve">Estimate*</t>
  </si>
  <si>
    <t xml:space="preserve">% of Plan</t>
  </si>
  <si>
    <t xml:space="preserve">WRENSHALL</t>
  </si>
  <si>
    <t xml:space="preserve">Park N Ride Pivot</t>
  </si>
  <si>
    <t xml:space="preserve">Copied</t>
  </si>
  <si>
    <t xml:space="preserve">GARNER</t>
  </si>
  <si>
    <t xml:space="preserve">Total</t>
  </si>
  <si>
    <t xml:space="preserve">Injection</t>
  </si>
  <si>
    <t xml:space="preserve">Withdraw</t>
  </si>
  <si>
    <t xml:space="preserve">REDFIELD</t>
  </si>
  <si>
    <t xml:space="preserve">CUNNINGHAM</t>
  </si>
  <si>
    <t xml:space="preserve">Tot. w/o Lyons</t>
  </si>
  <si>
    <t xml:space="preserve">3rd Party</t>
  </si>
  <si>
    <t xml:space="preserve">PEAK</t>
  </si>
  <si>
    <t xml:space="preserve">PEAK  DAYS</t>
  </si>
  <si>
    <t xml:space="preserve">PROVIDERS</t>
  </si>
  <si>
    <t xml:space="preserve">Available*</t>
  </si>
  <si>
    <t xml:space="preserve"> Remaining</t>
  </si>
  <si>
    <t xml:space="preserve">Utilicorp</t>
  </si>
  <si>
    <t xml:space="preserve">Engage</t>
  </si>
  <si>
    <t xml:space="preserve">Transcanada</t>
  </si>
  <si>
    <t xml:space="preserve">PACK DAYS</t>
  </si>
  <si>
    <t xml:space="preserve">Contract Year to Date</t>
  </si>
  <si>
    <t xml:space="preserve">MAX BAL</t>
  </si>
  <si>
    <t xml:space="preserve">Carry Over</t>
  </si>
  <si>
    <t xml:space="preserve">Pack</t>
  </si>
  <si>
    <t xml:space="preserve">+/-</t>
  </si>
  <si>
    <t xml:space="preserve">OGE</t>
  </si>
  <si>
    <t xml:space="preserve">Tenaska</t>
  </si>
  <si>
    <t xml:space="preserve">Texaco</t>
  </si>
  <si>
    <t xml:space="preserve">All Daily Pivot</t>
  </si>
  <si>
    <t xml:space="preserve">AQUILA ENERGY MARKETING CORPORATION</t>
  </si>
  <si>
    <t xml:space="preserve">INJ</t>
  </si>
  <si>
    <t xml:space="preserve">WTH</t>
  </si>
  <si>
    <t xml:space="preserve">CORAL ENERGY RESOURCES, L.P.</t>
  </si>
  <si>
    <t xml:space="preserve">DENVER CITY ENERGY ASSOCIATES, L.P.</t>
  </si>
  <si>
    <t xml:space="preserve">DUKE ENERGY TRADING AND MARKETING,L.L.C.</t>
  </si>
  <si>
    <t xml:space="preserve">DYNEGY GAS TRANSPORTATION, INC.</t>
  </si>
  <si>
    <t xml:space="preserve">ENRON NORTH AMERICA CORP.</t>
  </si>
  <si>
    <t xml:space="preserve">GREAT RIVER ENERGY</t>
  </si>
  <si>
    <t xml:space="preserve">MIDAMERICAN ENERGY COMPANY</t>
  </si>
  <si>
    <t xml:space="preserve">MIRANT AMERICAS ENERGY MARKETING, LP</t>
  </si>
  <si>
    <t xml:space="preserve">NICOR ENERCHANGE L.L.C.</t>
  </si>
  <si>
    <t xml:space="preserve">NORTHERN STATES POWER - GENERATION</t>
  </si>
  <si>
    <t xml:space="preserve">OCCIDENTAL ENERGY MARKETING, INC.</t>
  </si>
  <si>
    <t xml:space="preserve">OGE ENERGY RESOURCES, INC.</t>
  </si>
  <si>
    <t xml:space="preserve">PANCANADIAN ENERGY SERVICES L.P.</t>
  </si>
  <si>
    <t xml:space="preserve">RELIANT ENERGY SERVICES, INC.</t>
  </si>
  <si>
    <t xml:space="preserve">TENASKA GAS STORAGE, LLC</t>
  </si>
  <si>
    <t xml:space="preserve">TRANSCANADA ENERGY MARKETING USA INC.</t>
  </si>
  <si>
    <t xml:space="preserve">VIRGINIA POWER ENERGY MARKETING, INC.</t>
  </si>
  <si>
    <t xml:space="preserve">WILLIAMS ENERGY MARKETING &amp; TRADING CO.</t>
  </si>
  <si>
    <t xml:space="preserve">Plan</t>
  </si>
  <si>
    <t xml:space="preserve">Withdrawal</t>
  </si>
  <si>
    <t xml:space="preserve">Net FDD</t>
  </si>
  <si>
    <t xml:space="preserve">  TEMPERATURES</t>
  </si>
  <si>
    <t xml:space="preserve">DATE</t>
  </si>
  <si>
    <t xml:space="preserve">AVG TEMP</t>
  </si>
  <si>
    <t xml:space="preserve">ACTUAL Temp</t>
  </si>
  <si>
    <t xml:space="preserve">Phys Storage</t>
  </si>
  <si>
    <t xml:space="preserve">SWING</t>
  </si>
  <si>
    <t xml:space="preserve">Cash</t>
  </si>
  <si>
    <t xml:space="preserve">Index</t>
  </si>
  <si>
    <t xml:space="preserve">Cash/Index</t>
  </si>
  <si>
    <t xml:space="preserve">Injections</t>
  </si>
  <si>
    <t xml:space="preserve">Withdrawals</t>
  </si>
  <si>
    <t xml:space="preserve">Today</t>
  </si>
  <si>
    <t xml:space="preserve">Weekday Avg</t>
  </si>
  <si>
    <t xml:space="preserve">Weekend Avg</t>
  </si>
  <si>
    <t xml:space="preserve">Total </t>
  </si>
  <si>
    <t xml:space="preserve">PNR In</t>
  </si>
  <si>
    <r>
      <rPr>
        <sz val="10"/>
        <rFont val="Arial MT"/>
        <family val="0"/>
      </rPr>
      <t xml:space="preserve">Book I</t>
    </r>
    <r>
      <rPr>
        <i val="true"/>
        <sz val="10"/>
        <rFont val="Arial MT"/>
        <family val="0"/>
      </rPr>
      <t xml:space="preserve">njection</t>
    </r>
  </si>
  <si>
    <t xml:space="preserve">PNR Wd</t>
  </si>
  <si>
    <t xml:space="preserve">Book Withdraw</t>
  </si>
  <si>
    <t xml:space="preserve">Net Book</t>
  </si>
  <si>
    <t xml:space="preserve">Net PnR</t>
  </si>
  <si>
    <t xml:space="preserve">IDD </t>
  </si>
  <si>
    <t xml:space="preserve">Days\Mo</t>
  </si>
  <si>
    <t xml:space="preserve">UNANTICIPATED</t>
  </si>
  <si>
    <t xml:space="preserve">including</t>
  </si>
  <si>
    <t xml:space="preserve">Forecasted</t>
  </si>
  <si>
    <t xml:space="preserve">Physical</t>
  </si>
  <si>
    <t xml:space="preserve">1 Day Out</t>
  </si>
  <si>
    <t xml:space="preserve">2 Days Out</t>
  </si>
  <si>
    <t xml:space="preserve">3 Days Out</t>
  </si>
  <si>
    <t xml:space="preserve">Proj Temps</t>
  </si>
  <si>
    <t xml:space="preserve">FDD INJECT</t>
  </si>
  <si>
    <t xml:space="preserve">FDD WITH</t>
  </si>
  <si>
    <t xml:space="preserve">1st REPORTED</t>
  </si>
  <si>
    <t xml:space="preserve">FDD INJ RT</t>
  </si>
  <si>
    <t xml:space="preserve">FDD W/D RT</t>
  </si>
  <si>
    <t xml:space="preserve">REAL TIME</t>
  </si>
  <si>
    <t xml:space="preserve">Change in FDD</t>
  </si>
  <si>
    <t xml:space="preserve">% Change/FDD</t>
  </si>
  <si>
    <t xml:space="preserve">Change in Packets</t>
  </si>
  <si>
    <t xml:space="preserve">% Change/IDD</t>
  </si>
  <si>
    <t xml:space="preserve">Change in PNR</t>
  </si>
  <si>
    <t xml:space="preserve">% Change/PNR</t>
  </si>
  <si>
    <t xml:space="preserve">Change in Physical</t>
  </si>
  <si>
    <t xml:space="preserve">% change in Phys</t>
  </si>
  <si>
    <t xml:space="preserve">Change in Swing</t>
  </si>
  <si>
    <t xml:space="preserve">% Change/Swing</t>
  </si>
  <si>
    <t xml:space="preserve">Change in Total</t>
  </si>
  <si>
    <t xml:space="preserve">% Change in Total</t>
  </si>
  <si>
    <t xml:space="preserve">NORMAL</t>
  </si>
  <si>
    <t xml:space="preserve">Gas Control</t>
  </si>
  <si>
    <t xml:space="preserve">File Name for 1st save</t>
  </si>
  <si>
    <t xml:space="preserve">Curr_Daily_Storage_Summary.xls</t>
  </si>
  <si>
    <t xml:space="preserve">Path for 1st save</t>
  </si>
  <si>
    <t xml:space="preserve">J:\SHARED\Marketing\Rev_Mgt\Storage_Services\Storage_Summary\</t>
  </si>
  <si>
    <t xml:space="preserve">File Name for 2nd save</t>
  </si>
  <si>
    <t xml:space="preserve">Path for 2nd save</t>
  </si>
  <si>
    <t xml:space="preserve">J:\SHARED\Marketing\Rev_Mgt\Storage_Services\Storage_Summary\History\</t>
  </si>
  <si>
    <t xml:space="preserve">File Name for 1st print file (PDF)</t>
  </si>
  <si>
    <t xml:space="preserve">Curr_Daily_Storage_Summary.pdf</t>
  </si>
  <si>
    <t xml:space="preserve">Path for 1st print file (PDF)</t>
  </si>
  <si>
    <t xml:space="preserve">File Name for 2nd print file (PDF)</t>
  </si>
  <si>
    <t xml:space="preserve">Path for 2nd print file (PDF)</t>
  </si>
  <si>
    <t xml:space="preserve">(Template Above) </t>
  </si>
  <si>
    <t xml:space="preserve">Owner: Mike Bodner</t>
  </si>
</sst>
</file>

<file path=xl/styles.xml><?xml version="1.0" encoding="utf-8"?>
<styleSheet xmlns="http://schemas.openxmlformats.org/spreadsheetml/2006/main">
  <numFmts count="30">
    <numFmt numFmtId="164" formatCode="General_)"/>
    <numFmt numFmtId="165" formatCode="_(\$* #,##0.00_);_(\$* \(#,##0.00\);_(\$* \-??_);_(@_)"/>
    <numFmt numFmtId="166" formatCode="General"/>
    <numFmt numFmtId="167" formatCode="0_);[RED]\(0\)"/>
    <numFmt numFmtId="168" formatCode="\$#,##0.00_);[RED]&quot;($&quot;#,##0.00\)"/>
    <numFmt numFmtId="169" formatCode="\$#,##0.0000"/>
    <numFmt numFmtId="170" formatCode="[$-409]#,##0.00_);[RED]\(#,##0.00\)"/>
    <numFmt numFmtId="171" formatCode="#,##0.000_);[RED]\(#,##0.000\)"/>
    <numFmt numFmtId="172" formatCode="0.000_);[RED]\(0.000\)"/>
    <numFmt numFmtId="173" formatCode="_(* #,##0_);_(* \(#,##0\);_(* \-??_);_(@_)"/>
    <numFmt numFmtId="174" formatCode="0.000_)"/>
    <numFmt numFmtId="175" formatCode="#,##0.0_);[RED]\(#,##0.0\)"/>
    <numFmt numFmtId="176" formatCode="0.00%"/>
    <numFmt numFmtId="177" formatCode="0.00_);[RED]\(0.00\)"/>
    <numFmt numFmtId="178" formatCode="m/d"/>
    <numFmt numFmtId="179" formatCode="0.000"/>
    <numFmt numFmtId="180" formatCode="0.00"/>
    <numFmt numFmtId="181" formatCode="0"/>
    <numFmt numFmtId="182" formatCode="\$#,##0.0000_);[RED]&quot;($&quot;#,##0.0000\)"/>
    <numFmt numFmtId="183" formatCode="0.00_);\(0.00\)"/>
    <numFmt numFmtId="184" formatCode="#,##0.000_);\(#,##0.000\)"/>
    <numFmt numFmtId="185" formatCode="0.0"/>
    <numFmt numFmtId="186" formatCode="#,##0"/>
    <numFmt numFmtId="187" formatCode="[$-409]d\-mmm"/>
    <numFmt numFmtId="188" formatCode="[$-409]#,##0_);[RED]\(#,##0\)"/>
    <numFmt numFmtId="189" formatCode="0%"/>
    <numFmt numFmtId="190" formatCode="_(\$* #,##0.0000_);_(\$* \(#,##0.0000\);_(\$* \-??_);_(@_)"/>
    <numFmt numFmtId="191" formatCode="0_)"/>
    <numFmt numFmtId="192" formatCode="[$-409]m/d/yyyy"/>
    <numFmt numFmtId="193" formatCode="[$-409]#,##0_);\(#,##0\)"/>
  </numFmts>
  <fonts count="63">
    <font>
      <sz val="10"/>
      <name val="Arial MT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2"/>
      <name val="Arial MT"/>
      <family val="0"/>
    </font>
    <font>
      <b val="true"/>
      <i val="true"/>
      <sz val="12"/>
      <name val="Arial MT"/>
      <family val="0"/>
    </font>
    <font>
      <b val="true"/>
      <sz val="10"/>
      <name val="MS Sans Serif"/>
      <family val="0"/>
    </font>
    <font>
      <b val="true"/>
      <sz val="10"/>
      <name val="Arial"/>
      <family val="2"/>
    </font>
    <font>
      <b val="true"/>
      <sz val="10"/>
      <name val="Arial"/>
      <family val="0"/>
    </font>
    <font>
      <b val="true"/>
      <sz val="12"/>
      <name val="CG Times (WN)"/>
      <family val="0"/>
    </font>
    <font>
      <b val="true"/>
      <sz val="12"/>
      <name val="Arial MT"/>
      <family val="0"/>
    </font>
    <font>
      <i val="true"/>
      <sz val="12"/>
      <name val="Arial MT"/>
      <family val="0"/>
    </font>
    <font>
      <b val="true"/>
      <sz val="13"/>
      <name val="Arial MT"/>
      <family val="0"/>
    </font>
    <font>
      <b val="true"/>
      <i val="true"/>
      <sz val="11"/>
      <name val="Arial MT"/>
      <family val="0"/>
    </font>
    <font>
      <sz val="12"/>
      <name val="MS Sans Serif"/>
      <family val="0"/>
    </font>
    <font>
      <b val="true"/>
      <sz val="12"/>
      <color rgb="FFFF0000"/>
      <name val="Arial MT"/>
      <family val="0"/>
    </font>
    <font>
      <sz val="9"/>
      <name val="Arial MT"/>
      <family val="0"/>
    </font>
    <font>
      <sz val="12"/>
      <color rgb="FFFF0000"/>
      <name val="Arial MT"/>
      <family val="0"/>
    </font>
    <font>
      <b val="true"/>
      <i val="true"/>
      <sz val="10"/>
      <name val="Arial MT"/>
      <family val="0"/>
    </font>
    <font>
      <sz val="12"/>
      <name val="Arial"/>
      <family val="0"/>
    </font>
    <font>
      <sz val="12"/>
      <color rgb="FF000000"/>
      <name val="Arial MT"/>
      <family val="0"/>
    </font>
    <font>
      <b val="true"/>
      <i val="true"/>
      <sz val="14"/>
      <name val="Arial MT"/>
      <family val="0"/>
    </font>
    <font>
      <sz val="14"/>
      <name val="Arial MT"/>
      <family val="0"/>
    </font>
    <font>
      <i val="true"/>
      <sz val="14"/>
      <name val="Arial MT"/>
      <family val="0"/>
    </font>
    <font>
      <sz val="10"/>
      <name val="Arial"/>
      <family val="2"/>
    </font>
    <font>
      <b val="true"/>
      <sz val="11.5"/>
      <color rgb="FF000000"/>
      <name val="Arial"/>
      <family val="2"/>
    </font>
    <font>
      <sz val="8.25"/>
      <color rgb="FF000000"/>
      <name val="Arial"/>
      <family val="2"/>
    </font>
    <font>
      <b val="true"/>
      <sz val="11.25"/>
      <color rgb="FF000000"/>
      <name val="Arial"/>
      <family val="2"/>
    </font>
    <font>
      <sz val="9.25"/>
      <color rgb="FF000000"/>
      <name val="Arial"/>
      <family val="2"/>
    </font>
    <font>
      <b val="true"/>
      <sz val="16.5"/>
      <color rgb="FF000000"/>
      <name val="Arial"/>
      <family val="2"/>
    </font>
    <font>
      <b val="true"/>
      <sz val="8.25"/>
      <color rgb="FF000000"/>
      <name val="Arial"/>
      <family val="2"/>
    </font>
    <font>
      <sz val="8.75"/>
      <color rgb="FF000000"/>
      <name val="Arial"/>
      <family val="2"/>
    </font>
    <font>
      <sz val="10"/>
      <color rgb="FF000000"/>
      <name val="Arial"/>
      <family val="2"/>
    </font>
    <font>
      <b val="true"/>
      <sz val="10"/>
      <color rgb="FF000000"/>
      <name val="Arial"/>
      <family val="2"/>
    </font>
    <font>
      <b val="true"/>
      <sz val="12"/>
      <color rgb="FF000000"/>
      <name val="Arial"/>
      <family val="2"/>
    </font>
    <font>
      <b val="true"/>
      <sz val="14"/>
      <name val="Arial MT"/>
      <family val="0"/>
    </font>
    <font>
      <b val="true"/>
      <i val="true"/>
      <sz val="12"/>
      <name val="Century Gothic"/>
      <family val="0"/>
    </font>
    <font>
      <sz val="12"/>
      <name val="Matura MT Script Capitals"/>
      <family val="4"/>
    </font>
    <font>
      <b val="true"/>
      <sz val="12"/>
      <name val="Matura MT茌鐁〈ጘ怐Ј悰䈇【pitals"/>
      <family val="0"/>
    </font>
    <font>
      <sz val="12"/>
      <color rgb="FFC0C0C0"/>
      <name val="Arial MT"/>
      <family val="0"/>
    </font>
    <font>
      <sz val="8"/>
      <name val="Arial"/>
      <family val="2"/>
    </font>
    <font>
      <sz val="12"/>
      <name val="Arial"/>
      <family val="2"/>
    </font>
    <font>
      <sz val="7.5"/>
      <name val="Times New Roman"/>
      <family val="0"/>
    </font>
    <font>
      <sz val="7.5"/>
      <color rgb="FF600080"/>
      <name val="Arial"/>
      <family val="2"/>
    </font>
    <font>
      <b val="true"/>
      <sz val="7.5"/>
      <name val="Arial"/>
      <family val="2"/>
    </font>
    <font>
      <sz val="7.5"/>
      <name val="Arial"/>
      <family val="2"/>
    </font>
    <font>
      <sz val="24"/>
      <name val="Arial MT"/>
      <family val="0"/>
    </font>
    <font>
      <sz val="28"/>
      <name val="Arial MT"/>
      <family val="0"/>
    </font>
    <font>
      <b val="true"/>
      <sz val="28"/>
      <name val="Times New Roman"/>
      <family val="1"/>
    </font>
    <font>
      <b val="true"/>
      <sz val="28"/>
      <name val="Times New Roman"/>
      <family val="0"/>
    </font>
    <font>
      <b val="true"/>
      <sz val="10"/>
      <name val="Arial MT"/>
      <family val="0"/>
    </font>
    <font>
      <i val="true"/>
      <sz val="10"/>
      <name val="Arial MT"/>
      <family val="0"/>
    </font>
    <font>
      <sz val="11.5"/>
      <color rgb="FF000000"/>
      <name val="Arial"/>
      <family val="2"/>
    </font>
    <font>
      <sz val="11"/>
      <color rgb="FF000000"/>
      <name val="Arial"/>
      <family val="2"/>
    </font>
    <font>
      <b val="true"/>
      <sz val="11"/>
      <color rgb="FF000000"/>
      <name val="Arial"/>
      <family val="2"/>
    </font>
    <font>
      <sz val="11.25"/>
      <color rgb="FF000000"/>
      <name val="Arial"/>
      <family val="2"/>
    </font>
    <font>
      <b val="true"/>
      <sz val="18.75"/>
      <color rgb="FF000000"/>
      <name val="Arial"/>
      <family val="2"/>
    </font>
    <font>
      <sz val="15.5"/>
      <color rgb="FF000000"/>
      <name val="Arial"/>
      <family val="2"/>
    </font>
    <font>
      <sz val="14.75"/>
      <color rgb="FF000000"/>
      <name val="Arial"/>
      <family val="2"/>
    </font>
    <font>
      <sz val="11.75"/>
      <color rgb="FF000000"/>
      <name val="Arial"/>
      <family val="2"/>
    </font>
    <font>
      <b val="true"/>
      <sz val="9"/>
      <name val="Arial"/>
      <family val="2"/>
    </font>
    <font>
      <sz val="9"/>
      <name val="Arial"/>
      <family val="2"/>
    </font>
    <font>
      <b val="true"/>
      <sz val="10"/>
      <color rgb="FF0000FF"/>
      <name val="Arial MT"/>
      <family val="0"/>
    </font>
  </fonts>
  <fills count="12">
    <fill>
      <patternFill patternType="none"/>
    </fill>
    <fill>
      <patternFill patternType="gray125"/>
    </fill>
    <fill>
      <patternFill patternType="solid">
        <fgColor rgb="FFFFFF99"/>
        <bgColor rgb="FFFFFFC0"/>
      </patternFill>
    </fill>
    <fill>
      <patternFill patternType="solid">
        <fgColor rgb="FFFFFFC0"/>
        <bgColor rgb="FFFFFF99"/>
      </patternFill>
    </fill>
    <fill>
      <patternFill patternType="solid">
        <fgColor rgb="FF9F9F78"/>
        <bgColor rgb="FF9F9F9F"/>
      </patternFill>
    </fill>
    <fill>
      <patternFill patternType="solid">
        <fgColor rgb="FFFFFFFF"/>
        <bgColor rgb="FFEFEFEF"/>
      </patternFill>
    </fill>
    <fill>
      <patternFill patternType="solid">
        <fgColor rgb="FFDFDFDF"/>
        <bgColor rgb="FFEFEFEF"/>
      </patternFill>
    </fill>
    <fill>
      <patternFill patternType="solid">
        <fgColor rgb="FF69FFFF"/>
        <bgColor rgb="FF33CCCC"/>
      </patternFill>
    </fill>
    <fill>
      <patternFill patternType="solid">
        <fgColor rgb="FF9F9F9F"/>
        <bgColor rgb="FF9F9F78"/>
      </patternFill>
    </fill>
    <fill>
      <patternFill patternType="solid">
        <fgColor rgb="FF00FFFF"/>
        <bgColor rgb="FF00FFFF"/>
      </patternFill>
    </fill>
    <fill>
      <patternFill patternType="solid">
        <fgColor rgb="FFEFEFEF"/>
        <bgColor rgb="FFFFFFFF"/>
      </patternFill>
    </fill>
    <fill>
      <patternFill patternType="solid">
        <fgColor rgb="FFC0C0C0"/>
        <bgColor rgb="FFC0C0FF"/>
      </patternFill>
    </fill>
  </fills>
  <borders count="25">
    <border diagonalUp="false" diagonalDown="false">
      <left/>
      <right/>
      <top/>
      <bottom/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 style="thin"/>
      <right style="thin"/>
      <top style="thin"/>
      <bottom/>
      <diagonal/>
    </border>
    <border diagonalUp="false" diagonalDown="false">
      <left style="thin"/>
      <right style="thin"/>
      <top/>
      <bottom style="thin"/>
      <diagonal/>
    </border>
    <border diagonalUp="false" diagonalDown="false">
      <left style="thin"/>
      <right/>
      <top/>
      <bottom/>
      <diagonal/>
    </border>
    <border diagonalUp="false" diagonalDown="false">
      <left style="thin"/>
      <right style="thin"/>
      <top/>
      <bottom/>
      <diagonal/>
    </border>
    <border diagonalUp="false" diagonalDown="false">
      <left style="medium"/>
      <right style="medium"/>
      <top style="medium"/>
      <bottom/>
      <diagonal/>
    </border>
    <border diagonalUp="false" diagonalDown="false">
      <left style="medium"/>
      <right style="medium"/>
      <top style="medium"/>
      <bottom style="medium"/>
      <diagonal/>
    </border>
    <border diagonalUp="false" diagonalDown="false">
      <left style="thin"/>
      <right/>
      <top style="thin"/>
      <bottom style="thin"/>
      <diagonal/>
    </border>
    <border diagonalUp="false" diagonalDown="false">
      <left/>
      <right/>
      <top style="thin"/>
      <bottom style="thin"/>
      <diagonal/>
    </border>
    <border diagonalUp="false" diagonalDown="false">
      <left/>
      <right style="thin"/>
      <top style="thin"/>
      <bottom style="thin"/>
      <diagonal/>
    </border>
    <border diagonalUp="false" diagonalDown="false">
      <left/>
      <right style="thin"/>
      <top/>
      <bottom/>
      <diagonal/>
    </border>
    <border diagonalUp="false" diagonalDown="false">
      <left/>
      <right style="thin"/>
      <top/>
      <bottom style="thin"/>
      <diagonal/>
    </border>
    <border diagonalUp="false" diagonalDown="false">
      <left/>
      <right style="thin"/>
      <top style="thin"/>
      <bottom/>
      <diagonal/>
    </border>
    <border diagonalUp="false" diagonalDown="false">
      <left/>
      <right/>
      <top/>
      <bottom style="thin"/>
      <diagonal/>
    </border>
    <border diagonalUp="false" diagonalDown="false">
      <left/>
      <right/>
      <top/>
      <bottom style="medium"/>
      <diagonal/>
    </border>
    <border diagonalUp="false" diagonalDown="false">
      <left style="thin"/>
      <right/>
      <top style="thin"/>
      <bottom/>
      <diagonal/>
    </border>
    <border diagonalUp="false" diagonalDown="false">
      <left style="thin"/>
      <right/>
      <top/>
      <bottom style="thin"/>
      <diagonal/>
    </border>
    <border diagonalUp="false" diagonalDown="false">
      <left style="medium"/>
      <right/>
      <top style="medium"/>
      <bottom/>
      <diagonal/>
    </border>
    <border diagonalUp="false" diagonalDown="false">
      <left style="medium"/>
      <right style="medium"/>
      <top/>
      <bottom/>
      <diagonal/>
    </border>
    <border diagonalUp="false" diagonalDown="false">
      <left style="medium"/>
      <right/>
      <top/>
      <bottom style="medium"/>
      <diagonal/>
    </border>
    <border diagonalUp="false" diagonalDown="false">
      <left/>
      <right/>
      <top style="thin"/>
      <bottom/>
      <diagonal/>
    </border>
    <border diagonalUp="false" diagonalDown="false">
      <left/>
      <right style="medium"/>
      <top style="medium"/>
      <bottom/>
      <diagonal/>
    </border>
    <border diagonalUp="false" diagonalDown="false">
      <left style="medium"/>
      <right style="medium"/>
      <top/>
      <bottom style="medium"/>
      <diagonal/>
    </border>
    <border diagonalUp="false" diagonalDown="false">
      <left/>
      <right style="medium"/>
      <top/>
      <bottom style="medium"/>
      <diagonal/>
    </border>
  </borders>
  <cellStyleXfs count="24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41" fontId="1" fillId="0" borderId="0" applyFont="true" applyBorder="false" applyAlignment="false" applyProtection="false"/>
    <xf numFmtId="168" fontId="0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  <xf numFmtId="165" fontId="0" fillId="0" borderId="0" applyFont="true" applyBorder="false" applyAlignment="false" applyProtection="false"/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</cellStyleXfs>
  <cellXfs count="451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7" fontId="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9" fontId="4" fillId="0" borderId="0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1" fontId="4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2" fontId="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false" applyAlignment="true" applyProtection="true">
      <alignment horizontal="right" vertical="bottom" textRotation="0" wrapText="false" indent="0" shrinkToFit="false"/>
      <protection locked="true" hidden="false"/>
    </xf>
    <xf numFmtId="164" fontId="4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7" fontId="5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false" applyAlignment="true" applyProtection="true">
      <alignment horizontal="center" vertical="bottom" textRotation="0" wrapText="false" indent="0" shrinkToFit="false"/>
      <protection locked="true" hidden="false"/>
    </xf>
    <xf numFmtId="171" fontId="4" fillId="2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9" fontId="4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false" applyAlignment="true" applyProtection="true">
      <alignment horizontal="left" vertical="bottom" textRotation="0" wrapText="false" indent="0" shrinkToFit="false"/>
      <protection locked="true" hidden="false"/>
    </xf>
    <xf numFmtId="172" fontId="4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72" fontId="5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72" fontId="5" fillId="0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2" fontId="5" fillId="0" borderId="0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2" fontId="4" fillId="0" borderId="0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1" fontId="4" fillId="3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71" fontId="4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71" fontId="4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72" fontId="6" fillId="0" borderId="1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72" fontId="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2" fontId="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2" fontId="8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3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10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4" fillId="3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" fillId="3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10" fillId="3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5" fillId="3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0" fillId="3" borderId="0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7" fontId="5" fillId="3" borderId="0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10" fillId="3" borderId="0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4" fillId="0" borderId="0" xfId="17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9" fontId="4" fillId="0" borderId="0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4" fillId="4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2" fontId="4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0" fillId="3" borderId="0" xfId="0" applyFont="true" applyBorder="true" applyAlignment="true" applyProtection="true">
      <alignment horizontal="fill" vertical="bottom" textRotation="0" wrapText="false" indent="0" shrinkToFit="false"/>
      <protection locked="true" hidden="false"/>
    </xf>
    <xf numFmtId="164" fontId="10" fillId="3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0" fillId="5" borderId="2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4" fillId="0" borderId="0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4" fillId="3" borderId="0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10" fillId="3" borderId="0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4" fillId="3" borderId="0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10" fillId="3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7" fontId="5" fillId="3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4" fontId="10" fillId="3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4" fontId="10" fillId="3" borderId="0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10" fillId="5" borderId="3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2" fontId="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5" fontId="10" fillId="5" borderId="1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9" fontId="4" fillId="0" borderId="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4" fillId="3" borderId="0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6" fontId="10" fillId="3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6" fontId="10" fillId="3" borderId="0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10" fillId="4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0" fillId="6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4" fillId="5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5" fillId="5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7" fontId="5" fillId="5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4" fillId="5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" fillId="5" borderId="0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4" fillId="5" borderId="0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4" fillId="5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0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3" borderId="2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10" fillId="3" borderId="4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5" fillId="3" borderId="0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10" fillId="0" borderId="0" xfId="17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5" fillId="3" borderId="5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11" fillId="0" borderId="0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72" fontId="10" fillId="3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2" fontId="12" fillId="3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10" fillId="3" borderId="0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7" fontId="10" fillId="3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13" fillId="3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" fillId="0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0" fillId="3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3" borderId="3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2" fontId="10" fillId="3" borderId="0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4" fillId="0" borderId="0" xfId="0" applyFont="true" applyBorder="false" applyAlignment="true" applyProtection="true">
      <alignment horizontal="right" vertical="bottom" textRotation="0" wrapText="false" indent="0" shrinkToFit="false"/>
      <protection locked="true" hidden="false"/>
    </xf>
    <xf numFmtId="164" fontId="4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false" applyAlignment="true" applyProtection="true">
      <alignment horizontal="left" vertical="bottom" textRotation="0" wrapText="false" indent="0" shrinkToFit="false"/>
      <protection locked="true" hidden="false"/>
    </xf>
    <xf numFmtId="178" fontId="4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10" fillId="0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4" fontId="4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79" fontId="1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9" fontId="1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9" fontId="10" fillId="0" borderId="7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10" fillId="0" borderId="7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10" fillId="0" borderId="0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80" fontId="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8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4" fontId="4" fillId="0" borderId="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" fillId="0" borderId="9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1" fontId="4" fillId="0" borderId="1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81" fontId="4" fillId="0" borderId="0" xfId="0" applyFont="true" applyBorder="false" applyAlignment="true" applyProtection="true">
      <alignment horizontal="right" vertical="bottom" textRotation="0" wrapText="false" indent="0" shrinkToFit="false"/>
      <protection locked="true" hidden="false"/>
    </xf>
    <xf numFmtId="178" fontId="10" fillId="6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7" fontId="15" fillId="2" borderId="0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7" fontId="15" fillId="2" borderId="0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72" fontId="5" fillId="2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81" fontId="4" fillId="0" borderId="0" xfId="0" applyFont="true" applyBorder="false" applyAlignment="true" applyProtection="true">
      <alignment horizontal="center" vertical="bottom" textRotation="0" wrapText="false" indent="0" shrinkToFit="false"/>
      <protection locked="true" hidden="false"/>
    </xf>
    <xf numFmtId="171" fontId="4" fillId="0" borderId="0" xfId="0" applyFont="true" applyBorder="false" applyAlignment="true" applyProtection="true">
      <alignment horizontal="right" vertical="bottom" textRotation="0" wrapText="false" indent="0" shrinkToFit="false"/>
      <protection locked="true" hidden="false"/>
    </xf>
    <xf numFmtId="171" fontId="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1" fontId="4" fillId="0" borderId="0" xfId="0" applyFont="true" applyBorder="false" applyAlignment="true" applyProtection="true">
      <alignment horizontal="center" vertical="bottom" textRotation="0" wrapText="false" indent="0" shrinkToFit="false"/>
      <protection locked="true" hidden="false"/>
    </xf>
    <xf numFmtId="172" fontId="5" fillId="2" borderId="0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82" fontId="10" fillId="0" borderId="0" xfId="17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83" fontId="10" fillId="7" borderId="0" xfId="0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84" fontId="4" fillId="0" borderId="0" xfId="0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84" fontId="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4" fontId="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5" fontId="4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85" fontId="4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0" fillId="8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5" fillId="2" borderId="0" xfId="0" applyFont="true" applyBorder="false" applyAlignment="true" applyProtection="true">
      <alignment horizontal="center" vertical="bottom" textRotation="0" wrapText="false" indent="0" shrinkToFit="false"/>
      <protection locked="true" hidden="false"/>
    </xf>
    <xf numFmtId="167" fontId="5" fillId="2" borderId="0" xfId="0" applyFont="true" applyBorder="false" applyAlignment="true" applyProtection="true">
      <alignment horizontal="center" vertical="bottom" textRotation="0" wrapText="false" indent="0" shrinkToFit="false"/>
      <protection locked="false" hidden="false"/>
    </xf>
    <xf numFmtId="186" fontId="4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85" fontId="4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72" fontId="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2" fontId="4" fillId="3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3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2" fontId="8" fillId="3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2" fontId="8" fillId="3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16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7" fontId="17" fillId="2" borderId="0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7" fontId="11" fillId="2" borderId="0" xfId="0" applyFont="true" applyBorder="false" applyAlignment="true" applyProtection="true">
      <alignment horizontal="center" vertical="bottom" textRotation="0" wrapText="false" indent="0" shrinkToFit="false"/>
      <protection locked="true" hidden="false"/>
    </xf>
    <xf numFmtId="167" fontId="11" fillId="2" borderId="0" xfId="0" applyFont="true" applyBorder="false" applyAlignment="true" applyProtection="true">
      <alignment horizontal="center" vertical="bottom" textRotation="0" wrapText="false" indent="0" shrinkToFit="false"/>
      <protection locked="false" hidden="false"/>
    </xf>
    <xf numFmtId="164" fontId="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2" fontId="1" fillId="3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2" fontId="1" fillId="3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16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2" fontId="5" fillId="2" borderId="1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81" fontId="4" fillId="2" borderId="0" xfId="0" applyFont="true" applyBorder="false" applyAlignment="true" applyProtection="true">
      <alignment horizontal="center" vertical="bottom" textRotation="0" wrapText="false" indent="0" shrinkToFit="false"/>
      <protection locked="true" hidden="false"/>
    </xf>
    <xf numFmtId="171" fontId="4" fillId="2" borderId="0" xfId="0" applyFont="true" applyBorder="false" applyAlignment="true" applyProtection="true">
      <alignment horizontal="right" vertical="bottom" textRotation="0" wrapText="false" indent="0" shrinkToFit="false"/>
      <protection locked="true" hidden="false"/>
    </xf>
    <xf numFmtId="171" fontId="4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1" fontId="4" fillId="2" borderId="0" xfId="0" applyFont="true" applyBorder="false" applyAlignment="true" applyProtection="true">
      <alignment horizontal="center" vertical="bottom" textRotation="0" wrapText="false" indent="0" shrinkToFit="false"/>
      <protection locked="true" hidden="false"/>
    </xf>
    <xf numFmtId="182" fontId="10" fillId="2" borderId="0" xfId="17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84" fontId="4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2" fontId="18" fillId="2" borderId="0" xfId="0" applyFont="true" applyBorder="false" applyAlignment="true" applyProtection="true">
      <alignment horizontal="center" vertical="bottom" textRotation="0" wrapText="false" indent="0" shrinkToFit="false"/>
      <protection locked="true" hidden="false"/>
    </xf>
    <xf numFmtId="172" fontId="18" fillId="2" borderId="0" xfId="0" applyFont="true" applyBorder="false" applyAlignment="true" applyProtection="true">
      <alignment horizontal="center" vertical="bottom" textRotation="0" wrapText="false" indent="0" shrinkToFit="false"/>
      <protection locked="false" hidden="false"/>
    </xf>
    <xf numFmtId="164" fontId="10" fillId="9" borderId="1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0" fillId="9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0" fillId="9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1" fontId="4" fillId="3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0" fillId="9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0" fillId="9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0" fillId="9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0" fillId="9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1" fontId="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2" fontId="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2" fontId="8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10" fillId="0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1" fontId="4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85" fontId="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2" fontId="1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86" fontId="4" fillId="3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86" fontId="4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9" fontId="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2" fontId="1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2" fontId="19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85" fontId="20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7" fillId="2" borderId="0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4" fontId="15" fillId="2" borderId="0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72" fontId="18" fillId="2" borderId="0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2" fontId="18" fillId="2" borderId="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4" fontId="4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87" fontId="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9" fontId="4" fillId="3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1" fontId="10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7" fontId="5" fillId="0" borderId="0" xfId="0" applyFont="true" applyBorder="false" applyAlignment="true" applyProtection="true">
      <alignment horizontal="center" vertical="bottom" textRotation="0" wrapText="false" indent="0" shrinkToFit="false"/>
      <protection locked="true" hidden="false"/>
    </xf>
    <xf numFmtId="171" fontId="10" fillId="0" borderId="0" xfId="0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84" fontId="10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2" fontId="4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8" fontId="5" fillId="0" borderId="1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7" fontId="5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9" fontId="4" fillId="0" borderId="7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84" fontId="4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85" fontId="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4" fontId="10" fillId="0" borderId="8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74" fontId="10" fillId="0" borderId="1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4" fontId="10" fillId="0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4" fontId="10" fillId="0" borderId="1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4" fontId="10" fillId="0" borderId="0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4" fontId="10" fillId="0" borderId="0" xfId="0" applyFont="true" applyBorder="false" applyAlignment="true" applyProtection="true">
      <alignment horizontal="center" vertical="bottom" textRotation="0" wrapText="false" indent="0" shrinkToFit="false"/>
      <protection locked="true" hidden="false"/>
    </xf>
    <xf numFmtId="164" fontId="10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10" fillId="0" borderId="0" xfId="0" applyFont="true" applyBorder="false" applyAlignment="true" applyProtection="true">
      <alignment horizontal="left" vertical="bottom" textRotation="0" wrapText="false" indent="0" shrinkToFit="false"/>
      <protection locked="true" hidden="false"/>
    </xf>
    <xf numFmtId="174" fontId="4" fillId="0" borderId="0" xfId="0" applyFont="true" applyBorder="false" applyAlignment="true" applyProtection="true">
      <alignment horizontal="fill" vertical="bottom" textRotation="0" wrapText="false" indent="0" shrinkToFit="false"/>
      <protection locked="true" hidden="false"/>
    </xf>
    <xf numFmtId="174" fontId="4" fillId="0" borderId="0" xfId="0" applyFont="true" applyBorder="true" applyAlignment="true" applyProtection="true">
      <alignment horizontal="fill" vertical="bottom" textRotation="0" wrapText="false" indent="0" shrinkToFit="false"/>
      <protection locked="true" hidden="false"/>
    </xf>
    <xf numFmtId="164" fontId="4" fillId="0" borderId="1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4" fillId="0" borderId="14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4" fontId="10" fillId="0" borderId="8" xfId="0" applyFont="true" applyBorder="true" applyAlignment="true" applyProtection="true">
      <alignment horizontal="fill" vertical="bottom" textRotation="0" wrapText="false" indent="0" shrinkToFit="false"/>
      <protection locked="true" hidden="false"/>
    </xf>
    <xf numFmtId="164" fontId="10" fillId="0" borderId="0" xfId="0" applyFont="true" applyBorder="false" applyAlignment="true" applyProtection="true">
      <alignment horizontal="left" vertical="bottom" textRotation="0" wrapText="false" indent="0" shrinkToFit="false"/>
      <protection locked="true" hidden="false"/>
    </xf>
    <xf numFmtId="171" fontId="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2" fontId="4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72" fontId="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1" fontId="1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5" fontId="10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5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5" fillId="0" borderId="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8" fontId="4" fillId="0" borderId="0" xfId="15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88" fontId="4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10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89" fontId="21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1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0" fontId="4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2" fontId="22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2" fontId="22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7" fontId="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1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2" fontId="11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1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2" fontId="23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7" fontId="21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2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2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7" fontId="21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71" fontId="4" fillId="0" borderId="0" xfId="15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88" fontId="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8" fontId="24" fillId="0" borderId="0" xfId="22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90" fontId="24" fillId="0" borderId="0" xfId="2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1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false" applyAlignment="true" applyProtection="true">
      <alignment horizontal="fill" vertical="bottom" textRotation="0" wrapText="false" indent="0" shrinkToFit="false"/>
      <protection locked="true" hidden="false"/>
    </xf>
    <xf numFmtId="188" fontId="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8" fontId="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1" fontId="4" fillId="0" borderId="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6" fontId="4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78" fontId="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6" fontId="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0" fillId="0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0" fillId="0" borderId="2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10" fillId="0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6" fillId="0" borderId="8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10" fillId="0" borderId="9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10" fillId="0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91" fontId="10" fillId="0" borderId="3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91" fontId="10" fillId="0" borderId="1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91" fontId="10" fillId="0" borderId="10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81" fontId="4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10" fillId="0" borderId="2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7" fontId="4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36" fillId="0" borderId="4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76" fontId="4" fillId="0" borderId="0" xfId="0" applyFont="true" applyBorder="false" applyAlignment="true" applyProtection="true">
      <alignment horizontal="left" vertical="bottom" textRotation="0" wrapText="false" indent="0" shrinkToFit="false"/>
      <protection locked="true" hidden="false"/>
    </xf>
    <xf numFmtId="174" fontId="4" fillId="0" borderId="2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4" fontId="4" fillId="0" borderId="16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4" fillId="0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10" fillId="0" borderId="5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4" fontId="4" fillId="0" borderId="5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4" fontId="4" fillId="0" borderId="4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4" fontId="4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1" fontId="4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1" fontId="4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6" fontId="4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6" fontId="4" fillId="0" borderId="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4" fillId="0" borderId="4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92" fontId="4" fillId="3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" fillId="3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86" fontId="4" fillId="3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" fillId="3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" fillId="3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1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92" fontId="4" fillId="0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86" fontId="4" fillId="0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6" fontId="4" fillId="3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" fillId="3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" fillId="3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4" fontId="10" fillId="0" borderId="3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4" fillId="0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10" fillId="0" borderId="1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4" fontId="4" fillId="0" borderId="3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4" fontId="4" fillId="0" borderId="17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11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72" fontId="10" fillId="0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2" fontId="10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10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0" fillId="0" borderId="8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4" fillId="5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7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8" fontId="4" fillId="0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" fillId="0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7" fillId="0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7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86" fontId="4" fillId="0" borderId="5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86" fontId="4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4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4" fillId="0" borderId="5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4" fillId="0" borderId="4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10" fillId="0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0" fillId="0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0" fillId="0" borderId="1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0" fillId="0" borderId="16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0" fillId="0" borderId="1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0" fillId="0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0" fillId="0" borderId="1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0" fillId="0" borderId="2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" fillId="0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" fillId="0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86" fontId="4" fillId="0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" fillId="0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" fillId="0" borderId="1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86" fontId="4" fillId="0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8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1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" fillId="0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86" fontId="4" fillId="0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6" fontId="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4" fillId="0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88" fontId="4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10" fillId="0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88" fontId="10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4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1" fontId="4" fillId="0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8" fontId="4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86" fontId="4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" fillId="3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86" fontId="4" fillId="3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" fillId="3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92" fontId="4" fillId="0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" fillId="0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6" fontId="4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92" fontId="4" fillId="3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92" fontId="4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92" fontId="4" fillId="3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8" fontId="4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0" fillId="0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86" fontId="4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86" fontId="4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6" fontId="4" fillId="0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92" fontId="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92" fontId="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0" xfId="0" applyFont="false" applyBorder="false" applyAlignment="true" applyProtection="false">
      <alignment horizontal="general" vertical="bottom" textRotation="0" wrapText="true" indent="0" shrinkToFit="false"/>
      <protection locked="true" hidden="false"/>
    </xf>
    <xf numFmtId="164" fontId="0" fillId="0" borderId="0" xfId="0" applyFont="false" applyBorder="true" applyAlignment="true" applyProtection="false">
      <alignment horizontal="general" vertical="bottom" textRotation="0" wrapText="true" indent="0" shrinkToFit="false"/>
      <protection locked="true" hidden="false"/>
    </xf>
    <xf numFmtId="164" fontId="41" fillId="5" borderId="0" xfId="0" applyFont="true" applyBorder="false" applyAlignment="true" applyProtection="false">
      <alignment horizontal="center" vertical="bottom" textRotation="0" wrapText="true" indent="0" shrinkToFit="false"/>
      <protection locked="true" hidden="false"/>
    </xf>
    <xf numFmtId="164" fontId="0" fillId="0" borderId="14" xfId="0" applyFont="false" applyBorder="true" applyAlignment="true" applyProtection="false">
      <alignment horizontal="general" vertical="bottom" textRotation="0" wrapText="true" indent="0" shrinkToFit="false"/>
      <protection locked="true" hidden="false"/>
    </xf>
    <xf numFmtId="178" fontId="42" fillId="5" borderId="1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42" fillId="5" borderId="1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43" fillId="5" borderId="1" xfId="0" applyFont="true" applyBorder="true" applyAlignment="true" applyProtection="false">
      <alignment horizontal="right" vertical="bottom" textRotation="0" wrapText="true" indent="0" shrinkToFit="false"/>
      <protection locked="true" hidden="false"/>
    </xf>
    <xf numFmtId="164" fontId="44" fillId="5" borderId="1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0" fillId="0" borderId="4" xfId="0" applyFont="false" applyBorder="true" applyAlignment="true" applyProtection="false">
      <alignment horizontal="general" vertical="bottom" textRotation="0" wrapText="true" indent="0" shrinkToFit="false"/>
      <protection locked="true" hidden="false"/>
    </xf>
    <xf numFmtId="178" fontId="43" fillId="5" borderId="1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4" fontId="43" fillId="5" borderId="1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45" fillId="5" borderId="1" xfId="0" applyFont="true" applyBorder="true" applyAlignment="true" applyProtection="false">
      <alignment horizontal="right" vertical="bottom" textRotation="0" wrapText="true" indent="0" shrinkToFit="false"/>
      <protection locked="true" hidden="false"/>
    </xf>
    <xf numFmtId="178" fontId="44" fillId="5" borderId="1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45" fillId="5" borderId="1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44" fillId="5" borderId="1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4" fontId="44" fillId="5" borderId="1" xfId="0" applyFont="true" applyBorder="true" applyAlignment="true" applyProtection="false">
      <alignment horizontal="right" vertical="bottom" textRotation="0" wrapText="true" indent="0" shrinkToFit="false"/>
      <protection locked="true" hidden="false"/>
    </xf>
    <xf numFmtId="164" fontId="0" fillId="0" borderId="21" xfId="0" applyFont="false" applyBorder="true" applyAlignment="true" applyProtection="false">
      <alignment horizontal="general" vertical="bottom" textRotation="0" wrapText="true" indent="0" shrinkToFit="false"/>
      <protection locked="true" hidden="false"/>
    </xf>
    <xf numFmtId="178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7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7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77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8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18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72" fontId="0" fillId="0" borderId="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0" fillId="0" borderId="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79" fontId="0" fillId="0" borderId="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81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79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true" applyBorder="false" applyAlignment="true" applyProtection="true">
      <alignment horizontal="right" vertical="bottom" textRotation="0" wrapText="false" indent="0" shrinkToFit="false"/>
      <protection locked="true" hidden="false"/>
    </xf>
    <xf numFmtId="164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false"/>
    </xf>
    <xf numFmtId="179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0" fillId="0" borderId="0" xfId="0" applyFont="true" applyBorder="false" applyAlignment="true" applyProtection="true">
      <alignment horizontal="center" vertical="bottom" textRotation="0" wrapText="false" indent="0" shrinkToFit="false"/>
      <protection locked="true" hidden="false"/>
    </xf>
    <xf numFmtId="164" fontId="0" fillId="0" borderId="0" xfId="0" applyFont="true" applyBorder="false" applyAlignment="true" applyProtection="true">
      <alignment horizontal="left" vertical="bottom" textRotation="0" wrapText="false" indent="0" shrinkToFit="false"/>
      <protection locked="true" hidden="false"/>
    </xf>
    <xf numFmtId="164" fontId="0" fillId="3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0" fillId="10" borderId="0" xfId="0" applyFont="true" applyBorder="false" applyAlignment="true" applyProtection="true">
      <alignment horizontal="center" vertical="bottom" textRotation="0" wrapText="false" indent="0" shrinkToFit="false"/>
      <protection locked="true" hidden="false"/>
    </xf>
    <xf numFmtId="164" fontId="50" fillId="10" borderId="0" xfId="0" applyFont="true" applyBorder="false" applyAlignment="true" applyProtection="true">
      <alignment horizontal="center" vertical="bottom" textRotation="0" wrapText="false" indent="0" shrinkToFit="false"/>
      <protection locked="true" hidden="false"/>
    </xf>
    <xf numFmtId="164" fontId="0" fillId="0" borderId="0" xfId="0" applyFont="true" applyBorder="false" applyAlignment="true" applyProtection="true">
      <alignment horizontal="left" vertical="bottom" textRotation="0" wrapText="false" indent="0" shrinkToFit="false"/>
      <protection locked="true" hidden="false"/>
    </xf>
    <xf numFmtId="164" fontId="0" fillId="10" borderId="0" xfId="0" applyFont="fals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50" fillId="10" borderId="0" xfId="0" applyFont="true" applyBorder="false" applyAlignment="true" applyProtection="true">
      <alignment horizontal="left" vertical="bottom" textRotation="0" wrapText="false" indent="0" shrinkToFit="false"/>
      <protection locked="true" hidden="false"/>
    </xf>
    <xf numFmtId="164" fontId="0" fillId="10" borderId="0" xfId="0" applyFont="false" applyBorder="false" applyAlignment="false" applyProtection="true">
      <alignment horizontal="general" vertical="bottom" textRotation="0" wrapText="false" indent="0" shrinkToFit="false"/>
      <protection locked="true" hidden="false"/>
    </xf>
    <xf numFmtId="174" fontId="0" fillId="1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76" fontId="0" fillId="10" borderId="0" xfId="0" applyFont="fals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0" fillId="11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11" borderId="0" xfId="0" applyFont="fals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0" fillId="11" borderId="0" xfId="0" applyFont="false" applyBorder="false" applyAlignment="true" applyProtection="true">
      <alignment horizontal="center" vertical="bottom" textRotation="0" wrapText="false" indent="0" shrinkToFit="false"/>
      <protection locked="true" hidden="false"/>
    </xf>
    <xf numFmtId="181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true" applyProtection="true">
      <alignment horizontal="center" vertical="bottom" textRotation="0" wrapText="false" indent="0" shrinkToFit="false"/>
      <protection locked="true" hidden="false"/>
    </xf>
    <xf numFmtId="181" fontId="0" fillId="0" borderId="0" xfId="0" applyFont="false" applyBorder="false" applyAlignment="true" applyProtection="true">
      <alignment horizontal="center" vertical="bottom" textRotation="0" wrapText="false" indent="0" shrinkToFit="false"/>
      <protection locked="true" hidden="false"/>
    </xf>
    <xf numFmtId="164" fontId="0" fillId="2" borderId="7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0" fillId="11" borderId="0" xfId="0" applyFont="true" applyBorder="false" applyAlignment="true" applyProtection="true">
      <alignment horizontal="left" vertical="bottom" textRotation="0" wrapText="false" indent="0" shrinkToFit="false"/>
      <protection locked="true" hidden="false"/>
    </xf>
    <xf numFmtId="174" fontId="0" fillId="11" borderId="0" xfId="0" applyFont="false" applyBorder="false" applyAlignment="false" applyProtection="true">
      <alignment horizontal="general" vertical="bottom" textRotation="0" wrapText="false" indent="0" shrinkToFit="false"/>
      <protection locked="true" hidden="false"/>
    </xf>
    <xf numFmtId="174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0" fillId="3" borderId="18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0" fillId="3" borderId="22" xfId="0" applyFont="fals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0" fillId="3" borderId="6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0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0" fillId="3" borderId="23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0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0" fillId="3" borderId="2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0" fillId="3" borderId="24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2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false"/>
    </xf>
    <xf numFmtId="189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true" applyAlignment="false" applyProtection="true">
      <alignment horizontal="general" vertical="bottom" textRotation="0" wrapText="false" indent="0" shrinkToFit="false"/>
      <protection locked="true" hidden="false"/>
    </xf>
    <xf numFmtId="174" fontId="0" fillId="0" borderId="0" xfId="0" applyFont="false" applyBorder="false" applyAlignment="true" applyProtection="true">
      <alignment horizontal="left" vertical="bottom" textRotation="0" wrapText="false" indent="0" shrinkToFit="false"/>
      <protection locked="true" hidden="false"/>
    </xf>
    <xf numFmtId="174" fontId="0" fillId="0" borderId="0" xfId="0" applyFont="false" applyBorder="false" applyAlignment="true" applyProtection="true">
      <alignment horizontal="fill" vertical="bottom" textRotation="0" wrapText="false" indent="0" shrinkToFit="false"/>
      <protection locked="true" hidden="false"/>
    </xf>
    <xf numFmtId="181" fontId="0" fillId="0" borderId="0" xfId="0" applyFont="false" applyBorder="false" applyAlignment="true" applyProtection="true">
      <alignment horizontal="fill" vertical="bottom" textRotation="0" wrapText="false" indent="0" shrinkToFit="false"/>
      <protection locked="true" hidden="false"/>
    </xf>
    <xf numFmtId="164" fontId="50" fillId="0" borderId="0" xfId="0" applyFont="true" applyBorder="false" applyAlignment="true" applyProtection="true">
      <alignment horizontal="left" vertical="bottom" textRotation="0" wrapText="false" indent="0" shrinkToFit="false"/>
      <protection locked="true" hidden="false"/>
    </xf>
    <xf numFmtId="179" fontId="0" fillId="0" borderId="0" xfId="0" applyFont="false" applyBorder="false" applyAlignment="true" applyProtection="true">
      <alignment horizontal="left" vertical="bottom" textRotation="0" wrapText="false" indent="0" shrinkToFit="false"/>
      <protection locked="true" hidden="false"/>
    </xf>
    <xf numFmtId="193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0" fillId="0" borderId="0" xfId="0" applyFont="true" applyBorder="false" applyAlignment="true" applyProtection="true">
      <alignment horizontal="fill" vertical="bottom" textRotation="0" wrapText="false" indent="0" shrinkToFit="false"/>
      <protection locked="true" hidden="false"/>
    </xf>
    <xf numFmtId="174" fontId="0" fillId="0" borderId="0" xfId="0" applyFont="false" applyBorder="false" applyAlignment="true" applyProtection="true">
      <alignment horizontal="center" vertical="bottom" textRotation="0" wrapText="false" indent="0" shrinkToFit="false"/>
      <protection locked="true" hidden="false"/>
    </xf>
    <xf numFmtId="174" fontId="0" fillId="0" borderId="0" xfId="0" applyFont="false" applyBorder="false" applyAlignment="true" applyProtection="true">
      <alignment horizontal="right" vertical="bottom" textRotation="0" wrapText="false" indent="0" shrinkToFit="false"/>
      <protection locked="true" hidden="false"/>
    </xf>
    <xf numFmtId="181" fontId="50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0" fillId="0" borderId="0" xfId="21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60" fillId="5" borderId="8" xfId="21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60" fillId="5" borderId="10" xfId="21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61" fillId="0" borderId="0" xfId="21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60" fillId="0" borderId="0" xfId="21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62" fillId="0" borderId="0" xfId="21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21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21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1" fillId="0" borderId="0" xfId="23" applyFont="false" applyBorder="false" applyAlignment="false" applyProtection="false">
      <alignment horizontal="general" vertical="bottom" textRotation="0" wrapText="false" indent="0" shrinkToFit="false"/>
      <protection locked="true" hidden="false"/>
    </xf>
  </cellXfs>
  <cellStyles count="10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  <cellStyle name="Currency_October '98" xfId="20"/>
    <cellStyle name="Normal_Current_Storage_Summary" xfId="21"/>
    <cellStyle name="Normal_October '98" xfId="22"/>
    <cellStyle name="Normal_Properties_Sheets" xfId="23"/>
  </cellStyles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9F9F78"/>
      <rgbColor rgb="FF800080"/>
      <rgbColor rgb="FF008080"/>
      <rgbColor rgb="FFC0C0C0"/>
      <rgbColor rgb="FF808080"/>
      <rgbColor rgb="FF8080FF"/>
      <rgbColor rgb="FF802060"/>
      <rgbColor rgb="FFFFFFC0"/>
      <rgbColor rgb="FFEFEFEF"/>
      <rgbColor rgb="FF600080"/>
      <rgbColor rgb="FFFF8080"/>
      <rgbColor rgb="FF0066CC"/>
      <rgbColor rgb="FFC0C0F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DFDFDF"/>
      <rgbColor rgb="FFFFFF99"/>
      <rgbColor rgb="FF69FFFF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F6600"/>
      <rgbColor rgb="FF666699"/>
      <rgbColor rgb="FF9F9F9F"/>
      <rgbColor rgb="FF003366"/>
      <rgbColor rgb="FF339933"/>
      <rgbColor rgb="FF003300"/>
      <rgbColor rgb="FF333300"/>
      <rgbColor rgb="FF993300"/>
      <rgbColor rgb="FF993366"/>
      <rgbColor rgb="FF333399"/>
      <rgbColor rgb="FF333333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worksheet" Target="worksheets/sheet3.xml"/><Relationship Id="rId6" Type="http://schemas.openxmlformats.org/officeDocument/2006/relationships/worksheet" Target="worksheets/sheet4.xml"/><Relationship Id="rId7" Type="http://schemas.openxmlformats.org/officeDocument/2006/relationships/worksheet" Target="worksheets/sheet5.xml"/><Relationship Id="rId8" Type="http://schemas.openxmlformats.org/officeDocument/2006/relationships/worksheet" Target="worksheets/sheet6.xml"/><Relationship Id="rId9" Type="http://schemas.openxmlformats.org/officeDocument/2006/relationships/worksheet" Target="worksheets/sheet7.xml"/><Relationship Id="rId10" Type="http://schemas.openxmlformats.org/officeDocument/2006/relationships/worksheet" Target="worksheets/sheet8.xml"/><Relationship Id="rId11" Type="http://schemas.openxmlformats.org/officeDocument/2006/relationships/worksheet" Target="worksheets/sheet9.xml"/><Relationship Id="rId12" Type="http://schemas.openxmlformats.org/officeDocument/2006/relationships/worksheet" Target="worksheets/sheet10.xml"/><Relationship Id="rId13" Type="http://schemas.openxmlformats.org/officeDocument/2006/relationships/worksheet" Target="worksheets/sheet11.xml"/><Relationship Id="rId14" Type="http://schemas.openxmlformats.org/officeDocument/2006/relationships/worksheet" Target="worksheets/sheet12.xml"/><Relationship Id="rId15" Type="http://schemas.openxmlformats.org/officeDocument/2006/relationships/externalLink" Target="externalLinks/externalLink1.xml"/><Relationship Id="rId16" Type="http://schemas.openxmlformats.org/officeDocument/2006/relationships/externalLink" Target="externalLinks/externalLink2.xml"/><Relationship Id="rId17" Type="http://schemas.openxmlformats.org/officeDocument/2006/relationships/sharedStrings" Target="sharedStrings.xml"/>
</Relationships>
</file>

<file path=xl/charts/_rels/chart11.xml.rels><?xml version="1.0" encoding="UTF-8"?>
<Relationships xmlns="http://schemas.openxmlformats.org/package/2006/relationships"><Relationship Id="rId1" Type="http://schemas.openxmlformats.org/officeDocument/2006/relationships/chartUserShapes" Target="../drawings/drawing4.xml"/>
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150" strike="noStrike" u="none">
                <a:solidFill>
                  <a:srgbClr val="000000"/>
                </a:solidFill>
                <a:uFillTx/>
                <a:latin typeface="Arial"/>
              </a:rPr>
              <a:t>FDD Activity</a:t>
            </a:r>
          </a:p>
        </c:rich>
      </c:tx>
      <c:layout>
        <c:manualLayout>
          <c:xMode val="edge"/>
          <c:yMode val="edge"/>
          <c:x val="0.426697998787144"/>
          <c:y val="0.0195587544985135"/>
        </c:manualLayout>
      </c:layout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.0208459672528805"/>
          <c:y val="0.0195587544985135"/>
          <c:w val="0.979154032747119"/>
          <c:h val="0.974417149115944"/>
        </c:manualLayout>
      </c:layout>
      <c:lineChart>
        <c:grouping val="standard"/>
        <c:varyColors val="0"/>
        <c:ser>
          <c:idx val="0"/>
          <c:order val="0"/>
          <c:tx>
            <c:strRef>
              <c:f>Sheet1!$C$2</c:f>
              <c:strCache>
                <c:ptCount val="1"/>
                <c:pt idx="0">
                  <c:v>Plan</c:v>
                </c:pt>
              </c:strCache>
            </c:strRef>
          </c:tx>
          <c:spPr>
            <a:solidFill>
              <a:srgbClr val="ff0000"/>
            </a:solidFill>
            <a:ln w="25200">
              <a:solidFill>
                <a:srgbClr val="ff0000"/>
              </a:solidFill>
              <a:round/>
            </a:ln>
          </c:spPr>
          <c:marker>
            <c:symbol val="none"/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val>
            <c:numRef>
              <c:f>Sheet1!$C$3:$C$33</c:f>
              <c:numCache>
                <c:formatCode>0_);[RED]\(0\)</c:formatCode>
                <c:ptCount val="31"/>
                <c:pt idx="0">
                  <c:v>248</c:v>
                </c:pt>
                <c:pt idx="1">
                  <c:v>248</c:v>
                </c:pt>
                <c:pt idx="2">
                  <c:v>248</c:v>
                </c:pt>
                <c:pt idx="3">
                  <c:v>248</c:v>
                </c:pt>
                <c:pt idx="4">
                  <c:v>248</c:v>
                </c:pt>
                <c:pt idx="5">
                  <c:v>248</c:v>
                </c:pt>
                <c:pt idx="6">
                  <c:v>248</c:v>
                </c:pt>
                <c:pt idx="7">
                  <c:v>248</c:v>
                </c:pt>
                <c:pt idx="8">
                  <c:v>248</c:v>
                </c:pt>
                <c:pt idx="9">
                  <c:v>248</c:v>
                </c:pt>
                <c:pt idx="10">
                  <c:v>248</c:v>
                </c:pt>
                <c:pt idx="11">
                  <c:v>248</c:v>
                </c:pt>
                <c:pt idx="12">
                  <c:v>248</c:v>
                </c:pt>
                <c:pt idx="13">
                  <c:v>248</c:v>
                </c:pt>
                <c:pt idx="14">
                  <c:v>248</c:v>
                </c:pt>
                <c:pt idx="15">
                  <c:v>248</c:v>
                </c:pt>
                <c:pt idx="16">
                  <c:v>248</c:v>
                </c:pt>
                <c:pt idx="17">
                  <c:v>248</c:v>
                </c:pt>
                <c:pt idx="18">
                  <c:v>248</c:v>
                </c:pt>
                <c:pt idx="19">
                  <c:v>248</c:v>
                </c:pt>
                <c:pt idx="20">
                  <c:v>248</c:v>
                </c:pt>
                <c:pt idx="21">
                  <c:v>248</c:v>
                </c:pt>
                <c:pt idx="22">
                  <c:v>248</c:v>
                </c:pt>
                <c:pt idx="23">
                  <c:v>248</c:v>
                </c:pt>
                <c:pt idx="24">
                  <c:v>248</c:v>
                </c:pt>
                <c:pt idx="25">
                  <c:v>248</c:v>
                </c:pt>
                <c:pt idx="26">
                  <c:v>248</c:v>
                </c:pt>
                <c:pt idx="27">
                  <c:v>248</c:v>
                </c:pt>
                <c:pt idx="28">
                  <c:v>248</c:v>
                </c:pt>
                <c:pt idx="29">
                  <c:v>248</c:v>
                </c:pt>
                <c:pt idx="30">
                  <c:v>248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Sheet1!$D$2</c:f>
              <c:strCache>
                <c:ptCount val="1"/>
                <c:pt idx="0">
                  <c:v>Injection</c:v>
                </c:pt>
              </c:strCache>
            </c:strRef>
          </c:tx>
          <c:spPr>
            <a:solidFill>
              <a:srgbClr val="008000"/>
            </a:solidFill>
            <a:ln w="25200">
              <a:solidFill>
                <a:srgbClr val="008000"/>
              </a:solidFill>
              <a:custDash>
                <a:ds d="605714" sp="151429"/>
              </a:custDash>
              <a:round/>
            </a:ln>
          </c:spPr>
          <c:marker>
            <c:symbol val="none"/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  <a:custDash>
                    <a:ds d="605714" sp="151429"/>
                  </a:custDash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val>
            <c:numRef>
              <c:f>Sheet1!$D$3:$D$33</c:f>
              <c:numCache>
                <c:formatCode>0_);[RED]\(0\)</c:formatCode>
                <c:ptCount val="31"/>
                <c:pt idx="0">
                  <c:v>447.639</c:v>
                </c:pt>
                <c:pt idx="1">
                  <c:v>414.603</c:v>
                </c:pt>
                <c:pt idx="2">
                  <c:v>320.101</c:v>
                </c:pt>
                <c:pt idx="3">
                  <c:v>199.731</c:v>
                </c:pt>
                <c:pt idx="4">
                  <c:v>202.548</c:v>
                </c:pt>
                <c:pt idx="5">
                  <c:v>264.963</c:v>
                </c:pt>
                <c:pt idx="6">
                  <c:v>349.702</c:v>
                </c:pt>
                <c:pt idx="7">
                  <c:v>328.511</c:v>
                </c:pt>
                <c:pt idx="8">
                  <c:v>366.97</c:v>
                </c:pt>
                <c:pt idx="9">
                  <c:v>318.486</c:v>
                </c:pt>
                <c:pt idx="10">
                  <c:v>297.183</c:v>
                </c:pt>
                <c:pt idx="11">
                  <c:v>361.581</c:v>
                </c:pt>
                <c:pt idx="12">
                  <c:v>381.329</c:v>
                </c:pt>
                <c:pt idx="13">
                  <c:v>269.555</c:v>
                </c:pt>
                <c:pt idx="14">
                  <c:v>95.139</c:v>
                </c:pt>
                <c:pt idx="15">
                  <c:v>83.039</c:v>
                </c:pt>
                <c:pt idx="16">
                  <c:v>174.797</c:v>
                </c:pt>
                <c:pt idx="17">
                  <c:v>297.086</c:v>
                </c:pt>
                <c:pt idx="18">
                  <c:v>341.159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</c:numCache>
            </c:numRef>
          </c:val>
          <c:smooth val="0"/>
        </c:ser>
        <c:ser>
          <c:idx val="2"/>
          <c:order val="2"/>
          <c:tx>
            <c:strRef>
              <c:f>Sheet1!$E$2</c:f>
              <c:strCache>
                <c:ptCount val="1"/>
                <c:pt idx="0">
                  <c:v>Withdrawal</c:v>
                </c:pt>
              </c:strCache>
            </c:strRef>
          </c:tx>
          <c:spPr>
            <a:solidFill>
              <a:srgbClr val="800000"/>
            </a:solidFill>
            <a:ln w="25200">
              <a:solidFill>
                <a:srgbClr val="800000"/>
              </a:solidFill>
              <a:custDash>
                <a:ds d="151429" sp="151429"/>
                <a:ds d="151429" sp="151429"/>
                <a:ds d="605714" sp="151429"/>
              </a:custDash>
              <a:round/>
            </a:ln>
          </c:spPr>
          <c:marker>
            <c:symbol val="none"/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  <a:custDash>
                    <a:ds d="151429" sp="151429"/>
                    <a:ds d="151429" sp="151429"/>
                    <a:ds d="605714" sp="151429"/>
                  </a:custDash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val>
            <c:numRef>
              <c:f>Sheet1!$E$3:$E$33</c:f>
              <c:numCache>
                <c:formatCode>0_);[RED]\(0\)</c:formatCode>
                <c:ptCount val="31"/>
                <c:pt idx="0">
                  <c:v>-13.624</c:v>
                </c:pt>
                <c:pt idx="1">
                  <c:v>0</c:v>
                </c:pt>
                <c:pt idx="2">
                  <c:v>0</c:v>
                </c:pt>
                <c:pt idx="3">
                  <c:v>-9.125</c:v>
                </c:pt>
                <c:pt idx="4">
                  <c:v>-5.192</c:v>
                </c:pt>
                <c:pt idx="5">
                  <c:v>-3.503</c:v>
                </c:pt>
                <c:pt idx="6">
                  <c:v>-0.192</c:v>
                </c:pt>
                <c:pt idx="7">
                  <c:v>-16.609</c:v>
                </c:pt>
                <c:pt idx="8">
                  <c:v>-1.628</c:v>
                </c:pt>
                <c:pt idx="9">
                  <c:v>-1.212</c:v>
                </c:pt>
                <c:pt idx="10">
                  <c:v>-4.038</c:v>
                </c:pt>
                <c:pt idx="11">
                  <c:v>-0.82</c:v>
                </c:pt>
                <c:pt idx="12">
                  <c:v>-0.192</c:v>
                </c:pt>
                <c:pt idx="13">
                  <c:v>-0.757</c:v>
                </c:pt>
                <c:pt idx="14">
                  <c:v>-50.041</c:v>
                </c:pt>
                <c:pt idx="15">
                  <c:v>-102.096</c:v>
                </c:pt>
                <c:pt idx="16">
                  <c:v>-14.292</c:v>
                </c:pt>
                <c:pt idx="17">
                  <c:v>-2.412</c:v>
                </c:pt>
                <c:pt idx="18">
                  <c:v>-18.398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</c:numCache>
            </c:numRef>
          </c:val>
          <c:smooth val="0"/>
        </c:ser>
        <c:ser>
          <c:idx val="3"/>
          <c:order val="3"/>
          <c:tx>
            <c:strRef>
              <c:f>Sheet1!$F$2</c:f>
              <c:strCache>
                <c:ptCount val="1"/>
                <c:pt idx="0">
                  <c:v>Net FDD</c:v>
                </c:pt>
              </c:strCache>
            </c:strRef>
          </c:tx>
          <c:spPr>
            <a:solidFill>
              <a:srgbClr val="3366ff"/>
            </a:solidFill>
            <a:ln w="25200">
              <a:solidFill>
                <a:srgbClr val="3366ff"/>
              </a:solidFill>
              <a:custDash>
                <a:ds d="151429" sp="151429"/>
              </a:custDash>
              <a:round/>
            </a:ln>
          </c:spPr>
          <c:marker>
            <c:symbol val="none"/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  <a:custDash>
                    <a:ds d="151429" sp="151429"/>
                  </a:custDash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val>
            <c:numRef>
              <c:f>Sheet1!$F$3:$F$33</c:f>
              <c:numCache>
                <c:formatCode>0_);[RED]\(0\)</c:formatCode>
                <c:ptCount val="31"/>
                <c:pt idx="0">
                  <c:v>434.015</c:v>
                </c:pt>
                <c:pt idx="1">
                  <c:v>414.603</c:v>
                </c:pt>
                <c:pt idx="2">
                  <c:v>320.101</c:v>
                </c:pt>
                <c:pt idx="3">
                  <c:v>190.606</c:v>
                </c:pt>
                <c:pt idx="4">
                  <c:v>197.356</c:v>
                </c:pt>
                <c:pt idx="5">
                  <c:v>261.46</c:v>
                </c:pt>
                <c:pt idx="6">
                  <c:v>349.51</c:v>
                </c:pt>
                <c:pt idx="7">
                  <c:v>311.902</c:v>
                </c:pt>
                <c:pt idx="8">
                  <c:v>365.342</c:v>
                </c:pt>
                <c:pt idx="9">
                  <c:v>317.274</c:v>
                </c:pt>
                <c:pt idx="10">
                  <c:v>293.145</c:v>
                </c:pt>
                <c:pt idx="11">
                  <c:v>360.761</c:v>
                </c:pt>
                <c:pt idx="12">
                  <c:v>381.137</c:v>
                </c:pt>
                <c:pt idx="13">
                  <c:v>268.798</c:v>
                </c:pt>
                <c:pt idx="14">
                  <c:v>45.098</c:v>
                </c:pt>
                <c:pt idx="15">
                  <c:v>-19.057</c:v>
                </c:pt>
                <c:pt idx="16">
                  <c:v>160.505</c:v>
                </c:pt>
                <c:pt idx="17">
                  <c:v>294.674</c:v>
                </c:pt>
                <c:pt idx="18">
                  <c:v>322.761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</c:numCache>
            </c:numRef>
          </c:val>
          <c:smooth val="0"/>
        </c:ser>
        <c:hiLowLines>
          <c:spPr>
            <a:ln w="0">
              <a:noFill/>
            </a:ln>
          </c:spPr>
        </c:hiLowLines>
        <c:marker val="0"/>
        <c:axId val="44085033"/>
        <c:axId val="66784041"/>
      </c:lineChart>
      <c:catAx>
        <c:axId val="44085033"/>
        <c:scaling>
          <c:orientation val="minMax"/>
        </c:scaling>
        <c:delete val="0"/>
        <c:axPos val="b"/>
        <c:title>
          <c:tx>
            <c:rich>
              <a:bodyPr rot="0"/>
              <a:lstStyle/>
              <a:p>
                <a:pPr>
                  <a:defRPr b="0" sz="1300" strike="noStrike" u="none">
                    <a:uFillTx/>
                    <a:latin typeface="Arial"/>
                  </a:defRPr>
                </a:pPr>
                <a:r>
                  <a:rPr b="1" sz="1125" strike="noStrike" u="none">
                    <a:solidFill>
                      <a:srgbClr val="000000"/>
                    </a:solidFill>
                    <a:uFillTx/>
                    <a:latin typeface="Arial"/>
                  </a:rPr>
                  <a:t>Days of Month</a:t>
                </a:r>
              </a:p>
            </c:rich>
          </c:tx>
          <c:layout>
            <c:manualLayout>
              <c:xMode val="edge"/>
              <c:yMode val="edge"/>
              <c:x val="0.348999393571862"/>
              <c:y val="0.923720857455797"/>
            </c:manualLayout>
          </c:layout>
          <c:overlay val="0"/>
          <c:spPr>
            <a:noFill/>
            <a:ln w="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 rot="-5400000"/>
          <a:lstStyle/>
          <a:p>
            <a:pPr>
              <a:defRPr b="0" sz="825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66784041"/>
        <c:crossesAt val="0"/>
        <c:auto val="1"/>
        <c:lblAlgn val="ctr"/>
        <c:lblOffset val="100"/>
        <c:noMultiLvlLbl val="0"/>
      </c:catAx>
      <c:valAx>
        <c:axId val="66784041"/>
        <c:scaling>
          <c:orientation val="minMax"/>
        </c:scaling>
        <c:delete val="0"/>
        <c:axPos val="l"/>
        <c:majorGridlines>
          <c:spPr>
            <a:ln w="0">
              <a:solidFill>
                <a:srgbClr val="000000"/>
              </a:solidFill>
            </a:ln>
          </c:spPr>
        </c:majorGridlines>
        <c:title>
          <c:tx>
            <c:rich>
              <a:bodyPr rot="-5400000"/>
              <a:lstStyle/>
              <a:p>
                <a:pPr>
                  <a:defRPr b="0" sz="1300" strike="noStrike" u="none">
                    <a:uFillTx/>
                    <a:latin typeface="Arial"/>
                  </a:defRPr>
                </a:pPr>
                <a:r>
                  <a:rPr b="1" sz="1125" strike="noStrike" u="none">
                    <a:solidFill>
                      <a:srgbClr val="000000"/>
                    </a:solidFill>
                    <a:uFillTx/>
                    <a:latin typeface="Arial"/>
                  </a:rPr>
                  <a:t>1000 MMBtu</a:t>
                </a:r>
              </a:p>
            </c:rich>
          </c:tx>
          <c:overlay val="0"/>
          <c:spPr>
            <a:noFill/>
            <a:ln w="0">
              <a:noFill/>
            </a:ln>
          </c:spPr>
        </c:title>
        <c:numFmt formatCode="0_);[RED]\(0\)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825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44085033"/>
        <c:crossesAt val="1"/>
        <c:crossBetween val="midCat"/>
      </c:valAx>
      <c:spPr>
        <a:noFill/>
        <a:ln w="0">
          <a:solidFill>
            <a:srgbClr val="000000"/>
          </a:solidFill>
        </a:ln>
      </c:spPr>
    </c:plotArea>
    <c:legend>
      <c:legendPos val="r"/>
      <c:layout>
        <c:manualLayout>
          <c:xMode val="edge"/>
          <c:yMode val="edge"/>
          <c:x val="0.512507580351728"/>
          <c:y val="0.446409012674073"/>
          <c:w val="0.9038811400849"/>
          <c:h val="0.0496792364262244"/>
        </c:manualLayout>
      </c:layout>
      <c:overlay val="0"/>
      <c:spPr>
        <a:solidFill>
          <a:srgbClr val="ffffff"/>
        </a:solidFill>
        <a:ln w="12600">
          <a:solidFill>
            <a:srgbClr val="000000"/>
          </a:solidFill>
          <a:round/>
        </a:ln>
      </c:spPr>
      <c:txPr>
        <a:bodyPr/>
        <a:lstStyle/>
        <a:p>
          <a:pPr>
            <a:defRPr b="0" sz="925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autoTitleDeleted val="1"/>
    <c:plotArea>
      <c:lineChart>
        <c:grouping val="standard"/>
        <c:varyColors val="0"/>
        <c:ser>
          <c:idx val="0"/>
          <c:order val="0"/>
          <c:tx>
            <c:strRef>
              <c:f>Sheet1!$AG$3</c:f>
              <c:strCache>
                <c:ptCount val="1"/>
                <c:pt idx="0">
                  <c:v>AVG TEMP</c:v>
                </c:pt>
              </c:strCache>
            </c:strRef>
          </c:tx>
          <c:spPr>
            <a:solidFill>
              <a:srgbClr val="ff00ff"/>
            </a:solidFill>
            <a:ln w="12600">
              <a:solidFill>
                <a:srgbClr val="ff00ff"/>
              </a:solidFill>
              <a:round/>
            </a:ln>
          </c:spPr>
          <c:marker>
            <c:symbol val="square"/>
            <c:size val="5"/>
            <c:spPr>
              <a:solidFill>
                <a:srgbClr val="ff00ff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126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val>
            <c:numRef>
              <c:f>Sheet1!$AG$4:$AG$34</c:f>
              <c:numCache>
                <c:formatCode>General_)</c:formatCode>
                <c:ptCount val="31"/>
                <c:pt idx="0">
                  <c:v>57</c:v>
                </c:pt>
                <c:pt idx="1">
                  <c:v>57</c:v>
                </c:pt>
                <c:pt idx="2">
                  <c:v>57</c:v>
                </c:pt>
                <c:pt idx="3">
                  <c:v>56</c:v>
                </c:pt>
                <c:pt idx="4">
                  <c:v>56</c:v>
                </c:pt>
                <c:pt idx="5">
                  <c:v>56</c:v>
                </c:pt>
                <c:pt idx="6">
                  <c:v>55</c:v>
                </c:pt>
                <c:pt idx="7">
                  <c:v>55</c:v>
                </c:pt>
                <c:pt idx="8">
                  <c:v>54</c:v>
                </c:pt>
                <c:pt idx="9">
                  <c:v>54</c:v>
                </c:pt>
                <c:pt idx="10">
                  <c:v>54</c:v>
                </c:pt>
                <c:pt idx="11">
                  <c:v>53</c:v>
                </c:pt>
                <c:pt idx="12">
                  <c:v>53</c:v>
                </c:pt>
                <c:pt idx="13">
                  <c:v>52</c:v>
                </c:pt>
                <c:pt idx="14">
                  <c:v>52</c:v>
                </c:pt>
                <c:pt idx="15">
                  <c:v>52</c:v>
                </c:pt>
                <c:pt idx="16">
                  <c:v>51</c:v>
                </c:pt>
                <c:pt idx="17">
                  <c:v>51</c:v>
                </c:pt>
                <c:pt idx="18">
                  <c:v>50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Sheet1!$AH$3</c:f>
              <c:strCache>
                <c:ptCount val="1"/>
                <c:pt idx="0">
                  <c:v>ACTUAL Temp</c:v>
                </c:pt>
              </c:strCache>
            </c:strRef>
          </c:tx>
          <c:spPr>
            <a:solidFill>
              <a:srgbClr val="000080"/>
            </a:solidFill>
            <a:ln w="25200">
              <a:solidFill>
                <a:srgbClr val="000080"/>
              </a:solidFill>
              <a:round/>
            </a:ln>
          </c:spPr>
          <c:marker>
            <c:symbol val="diamond"/>
            <c:size val="7"/>
            <c:spPr>
              <a:solidFill>
                <a:srgbClr val="000080"/>
              </a:solidFill>
            </c:spPr>
          </c:marker>
          <c:dPt>
            <c:idx val="4"/>
            <c:marker>
              <c:symbol val="diamond"/>
              <c:size val="7"/>
              <c:spPr>
                <a:solidFill>
                  <a:srgbClr val="000080"/>
                </a:solidFill>
              </c:spPr>
            </c:marker>
          </c:dPt>
          <c:dLbls>
            <c:dLbl>
              <c:idx val="4"/>
              <c:txPr>
                <a:bodyPr wrap="none"/>
                <a:lstStyle/>
                <a:p>
                  <a:pPr>
                    <a:defRPr b="0" sz="1000" strike="noStrike" u="none">
                      <a:uFillTx/>
                      <a:latin typeface="Arial"/>
                    </a:defRPr>
                  </a:pPr>
                </a:p>
              </c:txPr>
              <c:showLegendKey val="0"/>
              <c:showVal val="0"/>
              <c:showCatName val="0"/>
              <c:showSerName val="0"/>
              <c:showPercent val="0"/>
              <c:separator> </c:separator>
            </c:dLbl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val>
            <c:numRef>
              <c:f>Sheet1!$AH$4:$AH$34</c:f>
              <c:numCache>
                <c:formatCode>General_)</c:formatCode>
                <c:ptCount val="31"/>
                <c:pt idx="0">
                  <c:v>61</c:v>
                </c:pt>
                <c:pt idx="1">
                  <c:v>67</c:v>
                </c:pt>
                <c:pt idx="2">
                  <c:v>53</c:v>
                </c:pt>
                <c:pt idx="3">
                  <c:v>47</c:v>
                </c:pt>
                <c:pt idx="4">
                  <c:v>40</c:v>
                </c:pt>
                <c:pt idx="5">
                  <c:v>39</c:v>
                </c:pt>
                <c:pt idx="6">
                  <c:v>49</c:v>
                </c:pt>
                <c:pt idx="7">
                  <c:v>56</c:v>
                </c:pt>
                <c:pt idx="8">
                  <c:v>60</c:v>
                </c:pt>
                <c:pt idx="9">
                  <c:v>50</c:v>
                </c:pt>
                <c:pt idx="10">
                  <c:v>54</c:v>
                </c:pt>
                <c:pt idx="11">
                  <c:v>54</c:v>
                </c:pt>
                <c:pt idx="12">
                  <c:v>49</c:v>
                </c:pt>
                <c:pt idx="13">
                  <c:v>46</c:v>
                </c:pt>
                <c:pt idx="14">
                  <c:v>41</c:v>
                </c:pt>
                <c:pt idx="15">
                  <c:v>38</c:v>
                </c:pt>
                <c:pt idx="16">
                  <c:v>49</c:v>
                </c:pt>
                <c:pt idx="17">
                  <c:v>45</c:v>
                </c:pt>
                <c:pt idx="18">
                  <c:v>48</c:v>
                </c:pt>
              </c:numCache>
            </c:numRef>
          </c:val>
          <c:smooth val="0"/>
        </c:ser>
        <c:hiLowLines>
          <c:spPr>
            <a:ln w="0">
              <a:noFill/>
            </a:ln>
          </c:spPr>
        </c:hiLowLines>
        <c:marker val="1"/>
        <c:axId val="79845757"/>
        <c:axId val="65229366"/>
      </c:lineChart>
      <c:lineChart>
        <c:grouping val="standard"/>
        <c:varyColors val="0"/>
        <c:ser>
          <c:idx val="2"/>
          <c:order val="2"/>
          <c:tx>
            <c:strRef>
              <c:f>Sheet1!$AI$3</c:f>
              <c:strCache>
                <c:ptCount val="1"/>
                <c:pt idx="0">
                  <c:v>Phys Storage</c:v>
                </c:pt>
              </c:strCache>
            </c:strRef>
          </c:tx>
          <c:spPr>
            <a:solidFill>
              <a:srgbClr val="ffff00"/>
            </a:solidFill>
            <a:ln w="25200">
              <a:solidFill>
                <a:srgbClr val="ffff00"/>
              </a:solidFill>
              <a:round/>
            </a:ln>
          </c:spPr>
          <c:marker>
            <c:symbol val="triangle"/>
            <c:size val="7"/>
            <c:spPr>
              <a:solidFill>
                <a:srgbClr val="ffff0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val>
            <c:numRef>
              <c:f>Sheet1!$AI$4:$AI$34</c:f>
              <c:numCache>
                <c:formatCode>0_);[RED]\(0\)</c:formatCode>
                <c:ptCount val="31"/>
                <c:pt idx="0">
                  <c:v>413.1</c:v>
                </c:pt>
                <c:pt idx="1">
                  <c:v>443.5</c:v>
                </c:pt>
                <c:pt idx="2">
                  <c:v>519.1</c:v>
                </c:pt>
                <c:pt idx="3">
                  <c:v>292.9</c:v>
                </c:pt>
                <c:pt idx="4">
                  <c:v>196.5</c:v>
                </c:pt>
                <c:pt idx="5">
                  <c:v>490</c:v>
                </c:pt>
                <c:pt idx="6">
                  <c:v>518.2</c:v>
                </c:pt>
                <c:pt idx="7">
                  <c:v>439.7</c:v>
                </c:pt>
                <c:pt idx="8">
                  <c:v>369.6</c:v>
                </c:pt>
                <c:pt idx="9">
                  <c:v>406.9</c:v>
                </c:pt>
                <c:pt idx="10">
                  <c:v>137.6</c:v>
                </c:pt>
                <c:pt idx="11">
                  <c:v>154.4</c:v>
                </c:pt>
                <c:pt idx="12">
                  <c:v>484.1</c:v>
                </c:pt>
                <c:pt idx="13">
                  <c:v>307.5</c:v>
                </c:pt>
                <c:pt idx="14">
                  <c:v>66</c:v>
                </c:pt>
                <c:pt idx="15">
                  <c:v>-231.4</c:v>
                </c:pt>
                <c:pt idx="16">
                  <c:v>-347</c:v>
                </c:pt>
                <c:pt idx="17">
                  <c:v>87</c:v>
                </c:pt>
                <c:pt idx="18">
                  <c:v>174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</c:numCache>
            </c:numRef>
          </c:val>
          <c:smooth val="0"/>
        </c:ser>
        <c:ser>
          <c:idx val="3"/>
          <c:order val="3"/>
          <c:tx>
            <c:strRef>
              <c:f>Sheet1!$AJ$3</c:f>
              <c:strCache>
                <c:ptCount val="1"/>
                <c:pt idx="0">
                  <c:v>SWING</c:v>
                </c:pt>
              </c:strCache>
            </c:strRef>
          </c:tx>
          <c:spPr>
            <a:solidFill>
              <a:srgbClr val="00ffff"/>
            </a:solidFill>
            <a:ln w="25200">
              <a:solidFill>
                <a:srgbClr val="00ffff"/>
              </a:solidFill>
              <a:round/>
            </a:ln>
          </c:spPr>
          <c:marker>
            <c:symbol val="x"/>
            <c:size val="7"/>
            <c:spPr>
              <a:solidFill>
                <a:srgbClr val="00ffff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val>
            <c:numRef>
              <c:f>Sheet1!$AJ$4:$AJ$34</c:f>
              <c:numCache>
                <c:formatCode>0_);[RED]\(0\)</c:formatCode>
                <c:ptCount val="31"/>
                <c:pt idx="0">
                  <c:v>29.106</c:v>
                </c:pt>
                <c:pt idx="1">
                  <c:v>-134.37</c:v>
                </c:pt>
                <c:pt idx="2">
                  <c:v>140.483</c:v>
                </c:pt>
                <c:pt idx="3">
                  <c:v>22.1259999999999</c:v>
                </c:pt>
                <c:pt idx="4">
                  <c:v>-117.558</c:v>
                </c:pt>
                <c:pt idx="5">
                  <c:v>20.9389999999999</c:v>
                </c:pt>
                <c:pt idx="6">
                  <c:v>-3.15599999999995</c:v>
                </c:pt>
                <c:pt idx="7">
                  <c:v>64.3479999999999</c:v>
                </c:pt>
                <c:pt idx="8">
                  <c:v>-23.1180000000001</c:v>
                </c:pt>
                <c:pt idx="9">
                  <c:v>85.7389999999999</c:v>
                </c:pt>
                <c:pt idx="10">
                  <c:v>-57.001</c:v>
                </c:pt>
                <c:pt idx="11">
                  <c:v>-248.396</c:v>
                </c:pt>
                <c:pt idx="12">
                  <c:v>51.735</c:v>
                </c:pt>
                <c:pt idx="13">
                  <c:v>47.818</c:v>
                </c:pt>
                <c:pt idx="14">
                  <c:v>-7.178</c:v>
                </c:pt>
                <c:pt idx="15">
                  <c:v>-226.415</c:v>
                </c:pt>
                <c:pt idx="16">
                  <c:v>-491.483</c:v>
                </c:pt>
                <c:pt idx="17">
                  <c:v>-241.284</c:v>
                </c:pt>
                <c:pt idx="18">
                  <c:v>-236.249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</c:numCache>
            </c:numRef>
          </c:val>
          <c:smooth val="0"/>
        </c:ser>
        <c:hiLowLines>
          <c:spPr>
            <a:ln w="0">
              <a:noFill/>
            </a:ln>
          </c:spPr>
        </c:hiLowLines>
        <c:marker val="1"/>
        <c:axId val="11268938"/>
        <c:axId val="20766644"/>
      </c:lineChart>
      <c:catAx>
        <c:axId val="79845757"/>
        <c:scaling>
          <c:orientation val="minMax"/>
        </c:scaling>
        <c:delete val="0"/>
        <c:axPos val="b"/>
        <c:numFmt formatCode="General" sourceLinked="1"/>
        <c:majorTickMark val="cross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65229366"/>
        <c:crossesAt val="0"/>
        <c:auto val="1"/>
        <c:lblAlgn val="ctr"/>
        <c:lblOffset val="100"/>
        <c:noMultiLvlLbl val="0"/>
      </c:catAx>
      <c:valAx>
        <c:axId val="65229366"/>
        <c:scaling>
          <c:orientation val="minMax"/>
        </c:scaling>
        <c:delete val="0"/>
        <c:axPos val="l"/>
        <c:title>
          <c:tx>
            <c:rich>
              <a:bodyPr rot="-5400000"/>
              <a:lstStyle/>
              <a:p>
                <a:pPr>
                  <a:defRPr b="0" sz="1300" strike="noStrike" u="none">
                    <a:uFillTx/>
                    <a:latin typeface="Arial"/>
                  </a:defRPr>
                </a:pPr>
                <a:r>
                  <a:rPr b="1" sz="1000" strike="noStrike" u="none">
                    <a:solidFill>
                      <a:srgbClr val="000000"/>
                    </a:solidFill>
                    <a:uFillTx/>
                    <a:latin typeface="Arial"/>
                  </a:rPr>
                  <a:t>Degrees</a:t>
                </a:r>
              </a:p>
            </c:rich>
          </c:tx>
          <c:overlay val="0"/>
          <c:spPr>
            <a:noFill/>
            <a:ln w="0">
              <a:noFill/>
            </a:ln>
          </c:spPr>
        </c:title>
        <c:numFmt formatCode="General_)" sourceLinked="1"/>
        <c:majorTickMark val="cross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79845757"/>
        <c:crossesAt val="1"/>
        <c:crossBetween val="midCat"/>
      </c:valAx>
      <c:catAx>
        <c:axId val="11268938"/>
        <c:scaling>
          <c:orientation val="minMax"/>
        </c:scaling>
        <c:delete val="1"/>
        <c:axPos val="t"/>
        <c:numFmt formatCode="General" sourceLinked="1"/>
        <c:majorTickMark val="cross"/>
        <c:minorTickMark val="none"/>
        <c:tickLblPos val="nextTo"/>
        <c:spPr>
          <a:ln w="0">
            <a:noFill/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20766644"/>
        <c:auto val="1"/>
        <c:lblAlgn val="ctr"/>
        <c:lblOffset val="100"/>
        <c:noMultiLvlLbl val="0"/>
      </c:catAx>
      <c:valAx>
        <c:axId val="20766644"/>
        <c:scaling>
          <c:orientation val="minMax"/>
        </c:scaling>
        <c:delete val="0"/>
        <c:axPos val="r"/>
        <c:title>
          <c:tx>
            <c:rich>
              <a:bodyPr rot="-5400000"/>
              <a:lstStyle/>
              <a:p>
                <a:pPr>
                  <a:defRPr b="0" sz="1300" strike="noStrike" u="none">
                    <a:uFillTx/>
                    <a:latin typeface="Arial"/>
                  </a:defRPr>
                </a:pPr>
                <a:r>
                  <a:rPr b="1" sz="1000" strike="noStrike" u="none">
                    <a:solidFill>
                      <a:srgbClr val="000000"/>
                    </a:solidFill>
                    <a:uFillTx/>
                    <a:latin typeface="Arial"/>
                  </a:rPr>
                  <a:t>'000 MMBtu</a:t>
                </a:r>
              </a:p>
            </c:rich>
          </c:tx>
          <c:overlay val="0"/>
          <c:spPr>
            <a:noFill/>
            <a:ln w="0">
              <a:noFill/>
            </a:ln>
          </c:spPr>
        </c:title>
        <c:numFmt formatCode="0_);[RED]\(0\)" sourceLinked="1"/>
        <c:majorTickMark val="cross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11268938"/>
        <c:crosses val="max"/>
        <c:crossBetween val="midCat"/>
      </c:valAx>
      <c:spPr>
        <a:solidFill>
          <a:srgbClr val="ffffff"/>
        </a:solidFill>
        <a:ln w="0">
          <a:solidFill>
            <a:srgbClr val="000000"/>
          </a:solidFill>
        </a:ln>
      </c:spPr>
    </c:plotArea>
    <c:legend>
      <c:legendPos val="r"/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10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200" strike="noStrike" u="none">
                <a:solidFill>
                  <a:srgbClr val="000000"/>
                </a:solidFill>
                <a:uFillTx/>
                <a:latin typeface="Arial"/>
              </a:rPr>
              <a:t>Cash over Index - vs - Swing</a:t>
            </a:r>
          </a:p>
        </c:rich>
      </c:tx>
      <c:layout>
        <c:manualLayout>
          <c:xMode val="edge"/>
          <c:yMode val="edge"/>
          <c:x val="0.32022329358031"/>
          <c:y val="0.0291613204245888"/>
        </c:manualLayout>
      </c:layout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.0383785841157067"/>
          <c:y val="0.0638049690890004"/>
          <c:w val="0.783684344075108"/>
          <c:h val="0.906800419923014"/>
        </c:manualLayout>
      </c:layout>
      <c:lineChart>
        <c:grouping val="standard"/>
        <c:varyColors val="0"/>
        <c:ser>
          <c:idx val="0"/>
          <c:order val="0"/>
          <c:tx>
            <c:strRef>
              <c:f>Sheet1!$AJ$3</c:f>
              <c:strCache>
                <c:ptCount val="1"/>
                <c:pt idx="0">
                  <c:v>SWING</c:v>
                </c:pt>
              </c:strCache>
            </c:strRef>
          </c:tx>
          <c:spPr>
            <a:solidFill>
              <a:srgbClr val="0000ff"/>
            </a:solidFill>
            <a:ln w="25200">
              <a:solidFill>
                <a:srgbClr val="0000ff"/>
              </a:solidFill>
              <a:round/>
            </a:ln>
          </c:spPr>
          <c:marker>
            <c:symbol val="square"/>
            <c:size val="7"/>
            <c:spPr>
              <a:solidFill>
                <a:srgbClr val="0000ff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solidFill>
                      <a:srgbClr val="000000"/>
                    </a:solidFill>
                    <a:uFillTx/>
                    <a:latin typeface="Arial"/>
                  </a:defRPr>
                </a:pPr>
              </a:p>
            </c:txPr>
            <c:dLblPos val="r"/>
            <c:showLegendKey val="0"/>
            <c:showVal val="1"/>
            <c:showCatName val="0"/>
            <c:showSerName val="0"/>
            <c:showPercent val="0"/>
            <c:separator>
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val>
            <c:numRef>
              <c:f>Sheet1!$AJ$4:$AJ$34</c:f>
              <c:numCache>
                <c:formatCode>0_);[RED]\(0\)</c:formatCode>
                <c:ptCount val="31"/>
                <c:pt idx="0">
                  <c:v>29.106</c:v>
                </c:pt>
                <c:pt idx="1">
                  <c:v>-134.37</c:v>
                </c:pt>
                <c:pt idx="2">
                  <c:v>140.483</c:v>
                </c:pt>
                <c:pt idx="3">
                  <c:v>22.1259999999999</c:v>
                </c:pt>
                <c:pt idx="4">
                  <c:v>-117.558</c:v>
                </c:pt>
                <c:pt idx="5">
                  <c:v>20.9389999999999</c:v>
                </c:pt>
                <c:pt idx="6">
                  <c:v>-3.15599999999995</c:v>
                </c:pt>
                <c:pt idx="7">
                  <c:v>64.3479999999999</c:v>
                </c:pt>
                <c:pt idx="8">
                  <c:v>-23.1180000000001</c:v>
                </c:pt>
                <c:pt idx="9">
                  <c:v>85.7389999999999</c:v>
                </c:pt>
                <c:pt idx="10">
                  <c:v>-57.001</c:v>
                </c:pt>
                <c:pt idx="11">
                  <c:v>-248.396</c:v>
                </c:pt>
                <c:pt idx="12">
                  <c:v>51.735</c:v>
                </c:pt>
                <c:pt idx="13">
                  <c:v>47.818</c:v>
                </c:pt>
                <c:pt idx="14">
                  <c:v>-7.178</c:v>
                </c:pt>
                <c:pt idx="15">
                  <c:v>-226.415</c:v>
                </c:pt>
                <c:pt idx="16">
                  <c:v>-491.483</c:v>
                </c:pt>
                <c:pt idx="17">
                  <c:v>-241.284</c:v>
                </c:pt>
                <c:pt idx="18">
                  <c:v>-236.249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</c:numCache>
            </c:numRef>
          </c:val>
          <c:smooth val="0"/>
        </c:ser>
        <c:hiLowLines>
          <c:spPr>
            <a:ln w="0">
              <a:noFill/>
            </a:ln>
          </c:spPr>
        </c:hiLowLines>
        <c:marker val="1"/>
        <c:axId val="65060315"/>
        <c:axId val="67303231"/>
      </c:lineChart>
      <c:lineChart>
        <c:grouping val="standard"/>
        <c:varyColors val="0"/>
        <c:ser>
          <c:idx val="1"/>
          <c:order val="1"/>
          <c:tx>
            <c:strRef>
              <c:f>Sheet1!$AO$3</c:f>
              <c:strCache>
                <c:ptCount val="1"/>
                <c:pt idx="0">
                  <c:v>Cash/Index</c:v>
                </c:pt>
              </c:strCache>
            </c:strRef>
          </c:tx>
          <c:spPr>
            <a:solidFill>
              <a:srgbClr val="ff0000"/>
            </a:solidFill>
            <a:ln w="25200">
              <a:solidFill>
                <a:srgbClr val="ff0000"/>
              </a:solidFill>
              <a:round/>
            </a:ln>
          </c:spPr>
          <c:marker>
            <c:symbol val="diamond"/>
            <c:size val="7"/>
            <c:spPr>
              <a:solidFill>
                <a:srgbClr val="ff0000"/>
              </a:solidFill>
            </c:spPr>
          </c:marker>
          <c:dPt>
            <c:idx val="0"/>
            <c:marker>
              <c:symbol val="diamond"/>
              <c:size val="7"/>
              <c:spPr>
                <a:solidFill>
                  <a:srgbClr val="ff0000"/>
                </a:solidFill>
              </c:spPr>
            </c:marker>
          </c:dPt>
          <c:dPt>
            <c:idx val="10"/>
            <c:marker>
              <c:symbol val="diamond"/>
              <c:size val="7"/>
              <c:spPr>
                <a:solidFill>
                  <a:srgbClr val="ff0000"/>
                </a:solidFill>
              </c:spPr>
            </c:marker>
          </c:dPt>
          <c:dLbls>
            <c:dLbl>
              <c:idx val="0"/>
              <c:txPr>
                <a:bodyPr wrap="none"/>
                <a:lstStyle/>
                <a:p>
                  <a:pPr>
                    <a:defRPr b="0" sz="1000" strike="noStrike" u="none">
                      <a:solidFill>
                        <a:srgbClr val="000000"/>
                      </a:solidFill>
                      <a:uFillTx/>
                      <a:latin typeface="Arial"/>
                    </a:defRPr>
                  </a:pPr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eparator>
</c:separator>
            </c:dLbl>
            <c:dLbl>
              <c:idx val="10"/>
              <c:txPr>
                <a:bodyPr wrap="none"/>
                <a:lstStyle/>
                <a:p>
                  <a:pPr>
                    <a:defRPr b="0" sz="1000" strike="noStrike" u="none">
                      <a:solidFill>
                        <a:srgbClr val="000000"/>
                      </a:solidFill>
                      <a:uFillTx/>
                      <a:latin typeface="Arial"/>
                    </a:defRPr>
                  </a:pPr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eparator>
</c:separator>
            </c:dLbl>
            <c:txPr>
              <a:bodyPr wrap="none"/>
              <a:lstStyle/>
              <a:p>
                <a:pPr>
                  <a:defRPr b="0" sz="1000" strike="noStrike" u="none">
                    <a:solidFill>
                      <a:srgbClr val="000000"/>
                    </a:solidFill>
                    <a:uFillTx/>
                    <a:latin typeface="Arial"/>
                  </a:defRPr>
                </a:pPr>
              </a:p>
            </c:txPr>
            <c:dLblPos val="r"/>
            <c:showLegendKey val="0"/>
            <c:showVal val="1"/>
            <c:showCatName val="0"/>
            <c:showSerName val="0"/>
            <c:showPercent val="0"/>
            <c:separator>
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val>
            <c:numRef>
              <c:f>Sheet1!$AO$4:$AO$34</c:f>
              <c:numCache>
                <c:formatCode>0.00_);[RED]\(0.00\)</c:formatCode>
                <c:ptCount val="31"/>
                <c:pt idx="0">
                  <c:v>0</c:v>
                </c:pt>
                <c:pt idx="1">
                  <c:v>-0.0177000000000001</c:v>
                </c:pt>
                <c:pt idx="2">
                  <c:v>0.0259999999999998</c:v>
                </c:pt>
                <c:pt idx="3">
                  <c:v>0.1695</c:v>
                </c:pt>
                <c:pt idx="4">
                  <c:v>0.2782</c:v>
                </c:pt>
                <c:pt idx="5">
                  <c:v>0.1485</c:v>
                </c:pt>
                <c:pt idx="6">
                  <c:v>0.1485</c:v>
                </c:pt>
                <c:pt idx="7">
                  <c:v>0.1485</c:v>
                </c:pt>
                <c:pt idx="8">
                  <c:v>-0.00260000000000016</c:v>
                </c:pt>
                <c:pt idx="9">
                  <c:v>0.0497000000000001</c:v>
                </c:pt>
                <c:pt idx="10">
                  <c:v>0.1743</c:v>
                </c:pt>
                <c:pt idx="11">
                  <c:v>0.3526</c:v>
                </c:pt>
                <c:pt idx="12">
                  <c:v>0.2398</c:v>
                </c:pt>
                <c:pt idx="13">
                  <c:v>0.2398</c:v>
                </c:pt>
                <c:pt idx="14">
                  <c:v>0.2398</c:v>
                </c:pt>
                <c:pt idx="15">
                  <c:v>0.1981</c:v>
                </c:pt>
                <c:pt idx="16">
                  <c:v>0.4159</c:v>
                </c:pt>
                <c:pt idx="17">
                  <c:v>0.5766</c:v>
                </c:pt>
                <c:pt idx="18">
                  <c:v>0.2785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</c:numCache>
            </c:numRef>
          </c:val>
          <c:smooth val="0"/>
        </c:ser>
        <c:hiLowLines>
          <c:spPr>
            <a:ln w="0">
              <a:noFill/>
            </a:ln>
          </c:spPr>
        </c:hiLowLines>
        <c:marker val="1"/>
        <c:axId val="91707577"/>
        <c:axId val="81746398"/>
      </c:lineChart>
      <c:catAx>
        <c:axId val="65060315"/>
        <c:scaling>
          <c:orientation val="minMax"/>
        </c:scaling>
        <c:delete val="0"/>
        <c:axPos val="b"/>
        <c:title>
          <c:tx>
            <c:rich>
              <a:bodyPr rot="0"/>
              <a:lstStyle/>
              <a:p>
                <a:pPr>
                  <a:defRPr b="0" sz="1300" strike="noStrike" u="none">
                    <a:uFillTx/>
                    <a:latin typeface="Arial"/>
                  </a:defRPr>
                </a:pPr>
                <a:r>
                  <a:rPr b="1" sz="1000" strike="noStrike" u="none">
                    <a:solidFill>
                      <a:srgbClr val="000000"/>
                    </a:solidFill>
                    <a:uFillTx/>
                    <a:latin typeface="Arial"/>
                  </a:rPr>
                  <a:t>Days of the Month</a:t>
                </a:r>
              </a:p>
            </c:rich>
          </c:tx>
          <c:layout>
            <c:manualLayout>
              <c:xMode val="edge"/>
              <c:yMode val="edge"/>
              <c:x val="0.33392539964476"/>
              <c:y val="0.902251253936778"/>
            </c:manualLayout>
          </c:layout>
          <c:overlay val="0"/>
          <c:spPr>
            <a:noFill/>
            <a:ln w="0">
              <a:noFill/>
            </a:ln>
          </c:spPr>
        </c:title>
        <c:numFmt formatCode="General" sourceLinked="1"/>
        <c:majorTickMark val="cross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67303231"/>
        <c:crossesAt val="0"/>
        <c:auto val="1"/>
        <c:lblAlgn val="ctr"/>
        <c:lblOffset val="100"/>
        <c:noMultiLvlLbl val="0"/>
      </c:catAx>
      <c:valAx>
        <c:axId val="67303231"/>
        <c:scaling>
          <c:orientation val="minMax"/>
        </c:scaling>
        <c:delete val="0"/>
        <c:axPos val="l"/>
        <c:title>
          <c:tx>
            <c:rich>
              <a:bodyPr rot="-5400000"/>
              <a:lstStyle/>
              <a:p>
                <a:pPr>
                  <a:defRPr b="0" sz="1300" strike="noStrike" u="none">
                    <a:uFillTx/>
                    <a:latin typeface="Arial"/>
                  </a:defRPr>
                </a:pPr>
                <a:r>
                  <a:rPr b="1" sz="1000" strike="noStrike" u="none">
                    <a:solidFill>
                      <a:srgbClr val="000000"/>
                    </a:solidFill>
                    <a:uFillTx/>
                    <a:latin typeface="Arial"/>
                  </a:rPr>
                  <a:t>MMBtu</a:t>
                </a:r>
              </a:p>
            </c:rich>
          </c:tx>
          <c:layout>
            <c:manualLayout>
              <c:xMode val="edge"/>
              <c:yMode val="edge"/>
              <c:x val="0.0159223547323014"/>
              <c:y val="0.259885687623936"/>
            </c:manualLayout>
          </c:layout>
          <c:overlay val="0"/>
          <c:spPr>
            <a:noFill/>
            <a:ln w="0">
              <a:noFill/>
            </a:ln>
          </c:spPr>
        </c:title>
        <c:numFmt formatCode="0_);[RED]\(0\)" sourceLinked="1"/>
        <c:majorTickMark val="cross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65060315"/>
        <c:crossesAt val="1"/>
        <c:crossBetween val="midCat"/>
      </c:valAx>
      <c:catAx>
        <c:axId val="91707577"/>
        <c:scaling>
          <c:orientation val="minMax"/>
        </c:scaling>
        <c:delete val="1"/>
        <c:axPos val="t"/>
        <c:numFmt formatCode="General" sourceLinked="1"/>
        <c:majorTickMark val="cross"/>
        <c:minorTickMark val="none"/>
        <c:tickLblPos val="nextTo"/>
        <c:spPr>
          <a:ln w="0">
            <a:noFill/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81746398"/>
        <c:auto val="1"/>
        <c:lblAlgn val="ctr"/>
        <c:lblOffset val="100"/>
        <c:noMultiLvlLbl val="0"/>
      </c:catAx>
      <c:valAx>
        <c:axId val="81746398"/>
        <c:scaling>
          <c:orientation val="minMax"/>
        </c:scaling>
        <c:delete val="0"/>
        <c:axPos val="r"/>
        <c:title>
          <c:tx>
            <c:rich>
              <a:bodyPr rot="-5400000"/>
              <a:lstStyle/>
              <a:p>
                <a:pPr>
                  <a:defRPr b="0" sz="1300" strike="noStrike" u="none">
                    <a:uFillTx/>
                    <a:latin typeface="Arial"/>
                  </a:defRPr>
                </a:pPr>
                <a:r>
                  <a:rPr b="1" sz="1000" strike="noStrike" u="none">
                    <a:solidFill>
                      <a:srgbClr val="000000"/>
                    </a:solidFill>
                    <a:uFillTx/>
                    <a:latin typeface="Arial"/>
                  </a:rPr>
                  <a:t>$ per MBtu</a:t>
                </a:r>
              </a:p>
            </c:rich>
          </c:tx>
          <c:overlay val="0"/>
          <c:spPr>
            <a:noFill/>
            <a:ln w="0">
              <a:noFill/>
            </a:ln>
          </c:spPr>
        </c:title>
        <c:numFmt formatCode="0.00_);[RED]\(0.00\)" sourceLinked="1"/>
        <c:majorTickMark val="cross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91707577"/>
        <c:crosses val="max"/>
        <c:crossBetween val="midCat"/>
      </c:valAx>
      <c:spPr>
        <a:noFill/>
        <a:ln w="12600">
          <a:solidFill>
            <a:srgbClr val="808080"/>
          </a:solidFill>
          <a:round/>
        </a:ln>
      </c:spPr>
    </c:plotArea>
    <c:legend>
      <c:legendPos val="r"/>
      <c:layout>
        <c:manualLayout>
          <c:xMode val="edge"/>
          <c:yMode val="edge"/>
          <c:x val="0.810327328089317"/>
          <c:y val="0.814067420972822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10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  <c:userShapes r:id="rId1"/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200" strike="noStrike" u="none">
                <a:solidFill>
                  <a:srgbClr val="000000"/>
                </a:solidFill>
                <a:uFillTx/>
                <a:latin typeface="Arial"/>
              </a:rPr>
              <a:t>FDD 1st REPORTED vs REAL TIME &amp; % CHANGE</a:t>
            </a:r>
          </a:p>
        </c:rich>
      </c:tx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.0530672090053446"/>
          <c:y val="0.0793850639453979"/>
          <c:w val="0.910088445348342"/>
          <c:h val="0.828507057186403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Sheet2!$F$14</c:f>
              <c:strCache>
                <c:ptCount val="1"/>
                <c:pt idx="0">
                  <c:v>1st REPORTED</c:v>
                </c:pt>
              </c:strCache>
            </c:strRef>
          </c:tx>
          <c:spPr>
            <a:solidFill>
              <a:srgbClr val="c0c0ff"/>
            </a:solidFill>
            <a:ln w="12600">
              <a:solidFill>
                <a:srgbClr val="000000"/>
              </a:solidFill>
              <a:round/>
            </a:ln>
          </c:spPr>
          <c:invertIfNegative val="0"/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val>
            <c:numRef>
              <c:f>Sheet2!$F$15:$F$45</c:f>
              <c:numCache>
                <c:formatCode>0.000_);[RED]\(0.000\)</c:formatCode>
                <c:ptCount val="31"/>
                <c:pt idx="0">
                  <c:v>423.525</c:v>
                </c:pt>
                <c:pt idx="1">
                  <c:v>333.027</c:v>
                </c:pt>
                <c:pt idx="2">
                  <c:v>360.208</c:v>
                </c:pt>
                <c:pt idx="3">
                  <c:v>274.426</c:v>
                </c:pt>
                <c:pt idx="4">
                  <c:v>216.763</c:v>
                </c:pt>
                <c:pt idx="5">
                  <c:v>261.46</c:v>
                </c:pt>
                <c:pt idx="6">
                  <c:v>337.487</c:v>
                </c:pt>
                <c:pt idx="7">
                  <c:v>289.84</c:v>
                </c:pt>
                <c:pt idx="8">
                  <c:v>410.037</c:v>
                </c:pt>
                <c:pt idx="9">
                  <c:v>336.832</c:v>
                </c:pt>
                <c:pt idx="10">
                  <c:v>370.162</c:v>
                </c:pt>
                <c:pt idx="11">
                  <c:v>358.986</c:v>
                </c:pt>
                <c:pt idx="12">
                  <c:v>387.141</c:v>
                </c:pt>
                <c:pt idx="13">
                  <c:v>366.303</c:v>
                </c:pt>
                <c:pt idx="14">
                  <c:v>244.587</c:v>
                </c:pt>
                <c:pt idx="15">
                  <c:v>286.979</c:v>
                </c:pt>
                <c:pt idx="16">
                  <c:v>270.994</c:v>
                </c:pt>
                <c:pt idx="17">
                  <c:v>294.674</c:v>
                </c:pt>
                <c:pt idx="18">
                  <c:v>322.761</c:v>
                </c:pt>
              </c:numCache>
            </c:numRef>
          </c:val>
        </c:ser>
        <c:ser>
          <c:idx val="1"/>
          <c:order val="1"/>
          <c:tx>
            <c:strRef>
              <c:f>Sheet2!$V$14</c:f>
              <c:strCache>
                <c:ptCount val="1"/>
                <c:pt idx="0">
                  <c:v>REAL TIME</c:v>
                </c:pt>
              </c:strCache>
            </c:strRef>
          </c:tx>
          <c:spPr>
            <a:solidFill>
              <a:srgbClr val="ff0000"/>
            </a:solidFill>
            <a:ln w="12600">
              <a:solidFill>
                <a:srgbClr val="000000"/>
              </a:solidFill>
              <a:round/>
            </a:ln>
          </c:spPr>
          <c:invertIfNegative val="0"/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val>
            <c:numRef>
              <c:f>Sheet2!$V$15:$V$45</c:f>
              <c:numCache>
                <c:formatCode>0.000_);[RED]\(0.000\)</c:formatCode>
                <c:ptCount val="31"/>
                <c:pt idx="0">
                  <c:v>434.015</c:v>
                </c:pt>
                <c:pt idx="1">
                  <c:v>414.603</c:v>
                </c:pt>
                <c:pt idx="2">
                  <c:v>320.101</c:v>
                </c:pt>
                <c:pt idx="3">
                  <c:v>190.606</c:v>
                </c:pt>
                <c:pt idx="4">
                  <c:v>197.356</c:v>
                </c:pt>
                <c:pt idx="5">
                  <c:v>261.46</c:v>
                </c:pt>
                <c:pt idx="6">
                  <c:v>349.51</c:v>
                </c:pt>
                <c:pt idx="7">
                  <c:v>311.902</c:v>
                </c:pt>
                <c:pt idx="8">
                  <c:v>365.342</c:v>
                </c:pt>
                <c:pt idx="9">
                  <c:v>317.274</c:v>
                </c:pt>
                <c:pt idx="10">
                  <c:v>293.145</c:v>
                </c:pt>
                <c:pt idx="11">
                  <c:v>360.761</c:v>
                </c:pt>
                <c:pt idx="12">
                  <c:v>381.137</c:v>
                </c:pt>
                <c:pt idx="13">
                  <c:v>268.798</c:v>
                </c:pt>
                <c:pt idx="14">
                  <c:v>45.098</c:v>
                </c:pt>
                <c:pt idx="15">
                  <c:v>-19.057</c:v>
                </c:pt>
                <c:pt idx="16">
                  <c:v>160.505</c:v>
                </c:pt>
                <c:pt idx="17">
                  <c:v>294.674</c:v>
                </c:pt>
                <c:pt idx="18">
                  <c:v>322.761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</c:numCache>
            </c:numRef>
          </c:val>
        </c:ser>
        <c:gapWidth val="150"/>
        <c:overlap val="0"/>
        <c:axId val="59375924"/>
        <c:axId val="39915813"/>
      </c:barChart>
      <c:lineChart>
        <c:grouping val="standard"/>
        <c:varyColors val="0"/>
        <c:ser>
          <c:idx val="2"/>
          <c:order val="2"/>
          <c:tx>
            <c:strRef>
              <c:f>Sheet2!$AH$14</c:f>
              <c:strCache>
                <c:ptCount val="1"/>
                <c:pt idx="0">
                  <c:v>% Change/FDD</c:v>
                </c:pt>
              </c:strCache>
            </c:strRef>
          </c:tx>
          <c:spPr>
            <a:solidFill>
              <a:srgbClr val="00ff00"/>
            </a:solidFill>
            <a:ln w="37800">
              <a:solidFill>
                <a:srgbClr val="00ff00"/>
              </a:solidFill>
              <a:round/>
            </a:ln>
          </c:spPr>
          <c:marker>
            <c:symbol val="triangle"/>
            <c:size val="9"/>
            <c:spPr>
              <a:solidFill>
                <a:srgbClr val="00ff0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378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val>
            <c:numRef>
              <c:f>Sheet2!$AH$15:$AH$45</c:f>
              <c:numCache>
                <c:formatCode>0%</c:formatCode>
                <c:ptCount val="31"/>
                <c:pt idx="0">
                  <c:v>0.0241696715551306</c:v>
                </c:pt>
                <c:pt idx="1">
                  <c:v>0.196756897562246</c:v>
                </c:pt>
                <c:pt idx="2">
                  <c:v>0.125294828819654</c:v>
                </c:pt>
                <c:pt idx="3">
                  <c:v>0.439755306758444</c:v>
                </c:pt>
                <c:pt idx="4">
                  <c:v>0.0983349885486126</c:v>
                </c:pt>
                <c:pt idx="5">
                  <c:v>0</c:v>
                </c:pt>
                <c:pt idx="6">
                  <c:v>0.034399587994621</c:v>
                </c:pt>
                <c:pt idx="7">
                  <c:v>0.0707337561157032</c:v>
                </c:pt>
                <c:pt idx="8">
                  <c:v>0.122337426301931</c:v>
                </c:pt>
                <c:pt idx="9">
                  <c:v>0.0616438787924633</c:v>
                </c:pt>
                <c:pt idx="10">
                  <c:v>0.262726636988521</c:v>
                </c:pt>
                <c:pt idx="11">
                  <c:v>0.00492015489479194</c:v>
                </c:pt>
                <c:pt idx="12">
                  <c:v>0.0157528657674275</c:v>
                </c:pt>
                <c:pt idx="13">
                  <c:v>0.362744514468114</c:v>
                </c:pt>
                <c:pt idx="14">
                  <c:v>4.42345558561355</c:v>
                </c:pt>
                <c:pt idx="15">
                  <c:v>16.0589809518812</c:v>
                </c:pt>
                <c:pt idx="16">
                  <c:v>0.6883835394536</c:v>
                </c:pt>
                <c:pt idx="17">
                  <c:v>0</c:v>
                </c:pt>
                <c:pt idx="18">
                  <c:v>0</c:v>
                </c:pt>
              </c:numCache>
            </c:numRef>
          </c:val>
          <c:smooth val="0"/>
        </c:ser>
        <c:hiLowLines>
          <c:spPr>
            <a:ln w="0">
              <a:noFill/>
            </a:ln>
          </c:spPr>
        </c:hiLowLines>
        <c:marker val="1"/>
        <c:axId val="3220257"/>
        <c:axId val="11628112"/>
      </c:lineChart>
      <c:catAx>
        <c:axId val="59375924"/>
        <c:scaling>
          <c:orientation val="minMax"/>
        </c:scaling>
        <c:delete val="0"/>
        <c:axPos val="b"/>
        <c:title>
          <c:tx>
            <c:rich>
              <a:bodyPr rot="0"/>
              <a:lstStyle/>
              <a:p>
                <a:pPr>
                  <a:defRPr b="0" sz="1300" strike="noStrike" u="none">
                    <a:uFillTx/>
                    <a:latin typeface="Arial"/>
                  </a:defRPr>
                </a:pPr>
                <a:r>
                  <a:rPr b="1" sz="1000" strike="noStrike" u="none">
                    <a:solidFill>
                      <a:srgbClr val="000000"/>
                    </a:solidFill>
                    <a:uFillTx/>
                    <a:latin typeface="Arial"/>
                  </a:rPr>
                  <a:t>Days of the Month</a:t>
                </a:r>
              </a:p>
            </c:rich>
          </c:tx>
          <c:overlay val="0"/>
          <c:spPr>
            <a:noFill/>
            <a:ln w="0">
              <a:noFill/>
            </a:ln>
          </c:spPr>
        </c:title>
        <c:numFmt formatCode="General" sourceLinked="1"/>
        <c:majorTickMark val="cross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39915813"/>
        <c:crossesAt val="0"/>
        <c:auto val="1"/>
        <c:lblAlgn val="ctr"/>
        <c:lblOffset val="100"/>
        <c:noMultiLvlLbl val="0"/>
      </c:catAx>
      <c:valAx>
        <c:axId val="39915813"/>
        <c:scaling>
          <c:orientation val="minMax"/>
        </c:scaling>
        <c:delete val="0"/>
        <c:axPos val="l"/>
        <c:majorGridlines>
          <c:spPr>
            <a:ln w="0">
              <a:solidFill>
                <a:srgbClr val="000000"/>
              </a:solidFill>
            </a:ln>
          </c:spPr>
        </c:majorGridlines>
        <c:title>
          <c:tx>
            <c:rich>
              <a:bodyPr rot="-5400000"/>
              <a:lstStyle/>
              <a:p>
                <a:pPr>
                  <a:defRPr b="0" sz="1300" strike="noStrike" u="none">
                    <a:uFillTx/>
                    <a:latin typeface="Arial"/>
                  </a:defRPr>
                </a:pPr>
                <a:r>
                  <a:rPr b="1" sz="1000" strike="noStrike" u="none">
                    <a:solidFill>
                      <a:srgbClr val="000000"/>
                    </a:solidFill>
                    <a:uFillTx/>
                    <a:latin typeface="Arial"/>
                  </a:rPr>
                  <a:t>1000 MMBTU</a:t>
                </a:r>
              </a:p>
            </c:rich>
          </c:tx>
          <c:overlay val="0"/>
          <c:spPr>
            <a:noFill/>
            <a:ln w="0">
              <a:noFill/>
            </a:ln>
          </c:spPr>
        </c:title>
        <c:numFmt formatCode="0.000_);[RED]\(0.000\)" sourceLinked="1"/>
        <c:majorTickMark val="cross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59375924"/>
        <c:crossesAt val="1"/>
        <c:crossBetween val="midCat"/>
      </c:valAx>
      <c:catAx>
        <c:axId val="3220257"/>
        <c:scaling>
          <c:orientation val="minMax"/>
        </c:scaling>
        <c:delete val="1"/>
        <c:axPos val="t"/>
        <c:numFmt formatCode="General" sourceLinked="1"/>
        <c:majorTickMark val="cross"/>
        <c:minorTickMark val="none"/>
        <c:tickLblPos val="nextTo"/>
        <c:spPr>
          <a:ln w="0">
            <a:noFill/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11628112"/>
        <c:auto val="1"/>
        <c:lblAlgn val="ctr"/>
        <c:lblOffset val="100"/>
        <c:noMultiLvlLbl val="0"/>
      </c:catAx>
      <c:valAx>
        <c:axId val="11628112"/>
        <c:scaling>
          <c:orientation val="minMax"/>
        </c:scaling>
        <c:delete val="0"/>
        <c:axPos val="r"/>
        <c:title>
          <c:tx>
            <c:rich>
              <a:bodyPr rot="-5400000"/>
              <a:lstStyle/>
              <a:p>
                <a:pPr>
                  <a:defRPr b="0" sz="1300" strike="noStrike" u="none">
                    <a:uFillTx/>
                    <a:latin typeface="Arial"/>
                  </a:defRPr>
                </a:pPr>
                <a:r>
                  <a:rPr b="1" sz="1000" strike="noStrike" u="none">
                    <a:solidFill>
                      <a:srgbClr val="000000"/>
                    </a:solidFill>
                    <a:uFillTx/>
                    <a:latin typeface="Arial"/>
                  </a:rPr>
                  <a:t>PERCENT</a:t>
                </a:r>
              </a:p>
            </c:rich>
          </c:tx>
          <c:overlay val="0"/>
          <c:spPr>
            <a:noFill/>
            <a:ln w="0">
              <a:noFill/>
            </a:ln>
          </c:spPr>
        </c:title>
        <c:numFmt formatCode="0%" sourceLinked="1"/>
        <c:majorTickMark val="cross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3220257"/>
        <c:crosses val="max"/>
        <c:crossBetween val="midCat"/>
      </c:valAx>
      <c:spPr>
        <a:solidFill>
          <a:srgbClr val="ffffff"/>
        </a:solidFill>
        <a:ln w="12600">
          <a:solidFill>
            <a:srgbClr val="808080"/>
          </a:solidFill>
          <a:round/>
        </a:ln>
      </c:spPr>
    </c:plotArea>
    <c:plotVisOnly val="1"/>
    <c:dispBlanksAs val="gap"/>
  </c:chart>
  <c:spPr>
    <a:noFill/>
    <a:ln w="12600">
      <a:noFill/>
    </a:ln>
  </c:spPr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200" strike="noStrike" u="none">
                <a:solidFill>
                  <a:srgbClr val="000000"/>
                </a:solidFill>
                <a:uFillTx/>
                <a:latin typeface="Arial"/>
              </a:rPr>
              <a:t>IDD 1st REPORTED vs REAL TIME &amp; % CHANGE</a:t>
            </a:r>
          </a:p>
        </c:rich>
      </c:tx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.0567563732677482"/>
          <c:y val="0.122655887615135"/>
          <c:w val="0.867615759352977"/>
          <c:h val="0.790073553773772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Sheet2!$I$14</c:f>
              <c:strCache>
                <c:ptCount val="1"/>
                <c:pt idx="0">
                  <c:v>1st REPORTED</c:v>
                </c:pt>
              </c:strCache>
            </c:strRef>
          </c:tx>
          <c:spPr>
            <a:solidFill>
              <a:srgbClr val="69ffff"/>
            </a:solidFill>
            <a:ln w="12600">
              <a:solidFill>
                <a:srgbClr val="000000"/>
              </a:solidFill>
              <a:round/>
            </a:ln>
          </c:spPr>
          <c:invertIfNegative val="0"/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val>
            <c:numRef>
              <c:f>Sheet2!$I$15:$I$45</c:f>
              <c:numCache>
                <c:formatCode>0.000_);[RED]\(0.000\)</c:formatCode>
                <c:ptCount val="31"/>
                <c:pt idx="0">
                  <c:v>61.129</c:v>
                </c:pt>
                <c:pt idx="1">
                  <c:v>65.263</c:v>
                </c:pt>
                <c:pt idx="2">
                  <c:v>56.5219999999999</c:v>
                </c:pt>
                <c:pt idx="3">
                  <c:v>56.442</c:v>
                </c:pt>
                <c:pt idx="4">
                  <c:v>59.771</c:v>
                </c:pt>
                <c:pt idx="5">
                  <c:v>58.175</c:v>
                </c:pt>
                <c:pt idx="6">
                  <c:v>58.175</c:v>
                </c:pt>
                <c:pt idx="7">
                  <c:v>55.586</c:v>
                </c:pt>
                <c:pt idx="8">
                  <c:v>58.181</c:v>
                </c:pt>
                <c:pt idx="9">
                  <c:v>59.246</c:v>
                </c:pt>
                <c:pt idx="10">
                  <c:v>57.635</c:v>
                </c:pt>
                <c:pt idx="11">
                  <c:v>58.175</c:v>
                </c:pt>
                <c:pt idx="12">
                  <c:v>58.175</c:v>
                </c:pt>
                <c:pt idx="13">
                  <c:v>58.173</c:v>
                </c:pt>
                <c:pt idx="14">
                  <c:v>58.176</c:v>
                </c:pt>
                <c:pt idx="15">
                  <c:v>58.173</c:v>
                </c:pt>
                <c:pt idx="16">
                  <c:v>41.882</c:v>
                </c:pt>
                <c:pt idx="17">
                  <c:v>57.734</c:v>
                </c:pt>
                <c:pt idx="18">
                  <c:v>58.17</c:v>
                </c:pt>
              </c:numCache>
            </c:numRef>
          </c:val>
        </c:ser>
        <c:ser>
          <c:idx val="1"/>
          <c:order val="1"/>
          <c:tx>
            <c:strRef>
              <c:f>Sheet2!$Y$14</c:f>
              <c:strCache>
                <c:ptCount val="1"/>
                <c:pt idx="0">
                  <c:v>REAL TIME</c:v>
                </c:pt>
              </c:strCache>
            </c:strRef>
          </c:tx>
          <c:spPr>
            <a:solidFill>
              <a:srgbClr val="00ff00"/>
            </a:solidFill>
            <a:ln w="12600">
              <a:solidFill>
                <a:srgbClr val="000000"/>
              </a:solidFill>
              <a:round/>
            </a:ln>
          </c:spPr>
          <c:invertIfNegative val="0"/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val>
            <c:numRef>
              <c:f>Sheet2!$Y$15:$Y$45</c:f>
              <c:numCache>
                <c:formatCode>0.000_);[RED]\(0.000\)</c:formatCode>
                <c:ptCount val="31"/>
                <c:pt idx="0">
                  <c:v>61.129</c:v>
                </c:pt>
                <c:pt idx="1">
                  <c:v>54.28</c:v>
                </c:pt>
                <c:pt idx="2">
                  <c:v>56.5810000000001</c:v>
                </c:pt>
                <c:pt idx="3">
                  <c:v>58.193</c:v>
                </c:pt>
                <c:pt idx="4">
                  <c:v>59.771</c:v>
                </c:pt>
                <c:pt idx="5">
                  <c:v>58.175</c:v>
                </c:pt>
                <c:pt idx="6">
                  <c:v>58.175</c:v>
                </c:pt>
                <c:pt idx="7">
                  <c:v>52.838</c:v>
                </c:pt>
                <c:pt idx="8">
                  <c:v>58.181</c:v>
                </c:pt>
                <c:pt idx="9">
                  <c:v>59.246</c:v>
                </c:pt>
                <c:pt idx="10">
                  <c:v>58.173</c:v>
                </c:pt>
                <c:pt idx="11">
                  <c:v>58.175</c:v>
                </c:pt>
                <c:pt idx="12">
                  <c:v>58.175</c:v>
                </c:pt>
                <c:pt idx="13">
                  <c:v>58.173</c:v>
                </c:pt>
                <c:pt idx="14">
                  <c:v>58.5</c:v>
                </c:pt>
                <c:pt idx="15">
                  <c:v>58.173</c:v>
                </c:pt>
                <c:pt idx="16">
                  <c:v>58.172</c:v>
                </c:pt>
                <c:pt idx="17">
                  <c:v>57.734</c:v>
                </c:pt>
                <c:pt idx="18">
                  <c:v>58.17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</c:numCache>
            </c:numRef>
          </c:val>
        </c:ser>
        <c:gapWidth val="150"/>
        <c:overlap val="0"/>
        <c:axId val="15348925"/>
        <c:axId val="93679235"/>
      </c:barChart>
      <c:lineChart>
        <c:grouping val="standard"/>
        <c:varyColors val="0"/>
        <c:ser>
          <c:idx val="2"/>
          <c:order val="2"/>
          <c:tx>
            <c:strRef>
              <c:f>Sheet2!$AJ$14</c:f>
              <c:strCache>
                <c:ptCount val="1"/>
                <c:pt idx="0">
                  <c:v>% Change/IDD</c:v>
                </c:pt>
              </c:strCache>
            </c:strRef>
          </c:tx>
          <c:spPr>
            <a:solidFill>
              <a:srgbClr val="ff0000">
                <a:alpha val="75000"/>
              </a:srgbClr>
            </a:solidFill>
            <a:ln w="37800">
              <a:solidFill>
                <a:srgbClr val="ff0000">
                  <a:alpha val="75000"/>
                </a:srgbClr>
              </a:solidFill>
              <a:round/>
            </a:ln>
          </c:spPr>
          <c:marker>
            <c:symbol val="triangle"/>
            <c:size val="5"/>
            <c:spPr>
              <a:solidFill>
                <a:srgbClr val="ff000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378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val>
            <c:numRef>
              <c:f>Sheet2!$AJ$15:$AJ$45</c:f>
              <c:numCache>
                <c:formatCode>0%</c:formatCode>
                <c:ptCount val="31"/>
                <c:pt idx="0">
                  <c:v>0</c:v>
                </c:pt>
                <c:pt idx="1">
                  <c:v>0.202339719970524</c:v>
                </c:pt>
                <c:pt idx="2">
                  <c:v>0.00104275286757386</c:v>
                </c:pt>
                <c:pt idx="3">
                  <c:v>0.0300895296685174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0.0520080245278018</c:v>
                </c:pt>
                <c:pt idx="8">
                  <c:v>0</c:v>
                </c:pt>
                <c:pt idx="9">
                  <c:v>0</c:v>
                </c:pt>
                <c:pt idx="10">
                  <c:v>0.00924827669193619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0.00553846153846126</c:v>
                </c:pt>
                <c:pt idx="15">
                  <c:v>0</c:v>
                </c:pt>
                <c:pt idx="16">
                  <c:v>0.280031630337619</c:v>
                </c:pt>
                <c:pt idx="17">
                  <c:v>0</c:v>
                </c:pt>
                <c:pt idx="18">
                  <c:v>0</c:v>
                </c:pt>
              </c:numCache>
            </c:numRef>
          </c:val>
          <c:smooth val="0"/>
        </c:ser>
        <c:hiLowLines>
          <c:spPr>
            <a:ln w="0">
              <a:noFill/>
            </a:ln>
          </c:spPr>
        </c:hiLowLines>
        <c:marker val="1"/>
        <c:axId val="74506560"/>
        <c:axId val="22347368"/>
      </c:lineChart>
      <c:catAx>
        <c:axId val="15348925"/>
        <c:scaling>
          <c:orientation val="minMax"/>
        </c:scaling>
        <c:delete val="0"/>
        <c:axPos val="b"/>
        <c:title>
          <c:tx>
            <c:rich>
              <a:bodyPr rot="0"/>
              <a:lstStyle/>
              <a:p>
                <a:pPr>
                  <a:defRPr b="0" sz="1300" strike="noStrike" u="none">
                    <a:uFillTx/>
                    <a:latin typeface="Arial"/>
                  </a:defRPr>
                </a:pPr>
                <a:r>
                  <a:rPr b="1" sz="1000" strike="noStrike" u="none">
                    <a:solidFill>
                      <a:srgbClr val="000000"/>
                    </a:solidFill>
                    <a:uFillTx/>
                    <a:latin typeface="Arial"/>
                  </a:rPr>
                  <a:t>Days of the Month</a:t>
                </a:r>
              </a:p>
            </c:rich>
          </c:tx>
          <c:overlay val="0"/>
          <c:spPr>
            <a:noFill/>
            <a:ln w="0">
              <a:noFill/>
            </a:ln>
          </c:spPr>
        </c:title>
        <c:numFmt formatCode="General" sourceLinked="1"/>
        <c:majorTickMark val="cross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93679235"/>
        <c:crossesAt val="0"/>
        <c:auto val="1"/>
        <c:lblAlgn val="ctr"/>
        <c:lblOffset val="100"/>
        <c:noMultiLvlLbl val="0"/>
      </c:catAx>
      <c:valAx>
        <c:axId val="93679235"/>
        <c:scaling>
          <c:orientation val="minMax"/>
        </c:scaling>
        <c:delete val="0"/>
        <c:axPos val="l"/>
        <c:majorGridlines>
          <c:spPr>
            <a:ln w="0">
              <a:solidFill>
                <a:srgbClr val="000000"/>
              </a:solidFill>
            </a:ln>
          </c:spPr>
        </c:majorGridlines>
        <c:title>
          <c:tx>
            <c:rich>
              <a:bodyPr rot="-5400000"/>
              <a:lstStyle/>
              <a:p>
                <a:pPr>
                  <a:defRPr b="0" sz="1300" strike="noStrike" u="none">
                    <a:uFillTx/>
                    <a:latin typeface="Arial"/>
                  </a:defRPr>
                </a:pPr>
                <a:r>
                  <a:rPr b="1" sz="1000" strike="noStrike" u="none">
                    <a:solidFill>
                      <a:srgbClr val="000000"/>
                    </a:solidFill>
                    <a:uFillTx/>
                    <a:latin typeface="Arial"/>
                  </a:rPr>
                  <a:t>1000 MMBTU</a:t>
                </a:r>
              </a:p>
            </c:rich>
          </c:tx>
          <c:overlay val="0"/>
          <c:spPr>
            <a:noFill/>
            <a:ln w="0">
              <a:noFill/>
            </a:ln>
          </c:spPr>
        </c:title>
        <c:numFmt formatCode="0.000_);[RED]\(0.000\)" sourceLinked="1"/>
        <c:majorTickMark val="cross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15348925"/>
        <c:crossesAt val="1"/>
        <c:crossBetween val="midCat"/>
      </c:valAx>
      <c:catAx>
        <c:axId val="74506560"/>
        <c:scaling>
          <c:orientation val="minMax"/>
        </c:scaling>
        <c:delete val="1"/>
        <c:axPos val="t"/>
        <c:numFmt formatCode="General" sourceLinked="1"/>
        <c:majorTickMark val="cross"/>
        <c:minorTickMark val="none"/>
        <c:tickLblPos val="nextTo"/>
        <c:spPr>
          <a:ln w="0">
            <a:noFill/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22347368"/>
        <c:auto val="1"/>
        <c:lblAlgn val="ctr"/>
        <c:lblOffset val="100"/>
        <c:noMultiLvlLbl val="0"/>
      </c:catAx>
      <c:valAx>
        <c:axId val="22347368"/>
        <c:scaling>
          <c:orientation val="minMax"/>
        </c:scaling>
        <c:delete val="0"/>
        <c:axPos val="r"/>
        <c:title>
          <c:tx>
            <c:rich>
              <a:bodyPr rot="-5400000"/>
              <a:lstStyle/>
              <a:p>
                <a:pPr>
                  <a:defRPr b="0" sz="1300" strike="noStrike" u="none">
                    <a:uFillTx/>
                    <a:latin typeface="Arial"/>
                  </a:defRPr>
                </a:pPr>
                <a:r>
                  <a:rPr b="1" sz="1000" strike="noStrike" u="none">
                    <a:solidFill>
                      <a:srgbClr val="000000"/>
                    </a:solidFill>
                    <a:uFillTx/>
                    <a:latin typeface="Arial"/>
                  </a:rPr>
                  <a:t>PERCENT CHANGE</a:t>
                </a:r>
              </a:p>
            </c:rich>
          </c:tx>
          <c:overlay val="0"/>
          <c:spPr>
            <a:noFill/>
            <a:ln w="0">
              <a:noFill/>
            </a:ln>
          </c:spPr>
        </c:title>
        <c:numFmt formatCode="0%" sourceLinked="1"/>
        <c:majorTickMark val="cross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74506560"/>
        <c:crosses val="max"/>
        <c:crossBetween val="midCat"/>
      </c:valAx>
      <c:spPr>
        <a:solidFill>
          <a:srgbClr val="ffffff"/>
        </a:solidFill>
        <a:ln w="12600">
          <a:solidFill>
            <a:srgbClr val="808080"/>
          </a:solidFill>
          <a:round/>
        </a:ln>
      </c:spPr>
    </c:plotArea>
    <c:plotVisOnly val="1"/>
    <c:dispBlanksAs val="gap"/>
  </c:chart>
  <c:spPr>
    <a:noFill/>
    <a:ln w="12600">
      <a:noFill/>
    </a:ln>
  </c:spPr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200" strike="noStrike" u="none">
                <a:solidFill>
                  <a:srgbClr val="000000"/>
                </a:solidFill>
                <a:uFillTx/>
                <a:latin typeface="Arial"/>
              </a:rPr>
              <a:t>PNR 1st REPORTED VS REAL TIME &amp; % CHANGE</a:t>
            </a:r>
          </a:p>
        </c:rich>
      </c:tx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.054769900203377"/>
          <c:y val="0.0779935060632165"/>
          <c:w val="0.887622380929859"/>
          <c:h val="0.827513087270559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Sheet2!$L$14</c:f>
              <c:strCache>
                <c:ptCount val="1"/>
                <c:pt idx="0">
                  <c:v>1st REPORTED</c:v>
                </c:pt>
              </c:strCache>
            </c:strRef>
          </c:tx>
          <c:spPr>
            <a:solidFill>
              <a:srgbClr val="ffff00"/>
            </a:solidFill>
            <a:ln w="12600">
              <a:solidFill>
                <a:srgbClr val="000000"/>
              </a:solidFill>
              <a:round/>
            </a:ln>
          </c:spPr>
          <c:invertIfNegative val="0"/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val>
            <c:numRef>
              <c:f>Sheet2!$L$15:$L$45</c:f>
              <c:numCache>
                <c:formatCode>0.000_);[RED]\(0.000\)</c:formatCode>
                <c:ptCount val="31"/>
                <c:pt idx="0">
                  <c:v>-110.699</c:v>
                </c:pt>
                <c:pt idx="1">
                  <c:v>60.739</c:v>
                </c:pt>
                <c:pt idx="2">
                  <c:v>-33.032</c:v>
                </c:pt>
                <c:pt idx="3">
                  <c:v>21.195</c:v>
                </c:pt>
                <c:pt idx="4">
                  <c:v>36.249</c:v>
                </c:pt>
                <c:pt idx="5">
                  <c:v>81.806</c:v>
                </c:pt>
                <c:pt idx="6">
                  <c:v>92.834</c:v>
                </c:pt>
                <c:pt idx="7">
                  <c:v>102.83</c:v>
                </c:pt>
                <c:pt idx="8">
                  <c:v>46.112</c:v>
                </c:pt>
                <c:pt idx="9">
                  <c:v>-48.416</c:v>
                </c:pt>
                <c:pt idx="10">
                  <c:v>-125.093</c:v>
                </c:pt>
                <c:pt idx="11">
                  <c:v>-24.989</c:v>
                </c:pt>
                <c:pt idx="12">
                  <c:v>-7.212</c:v>
                </c:pt>
                <c:pt idx="13">
                  <c:v>3.806</c:v>
                </c:pt>
                <c:pt idx="14">
                  <c:v>-42.673</c:v>
                </c:pt>
                <c:pt idx="15">
                  <c:v>-40.453</c:v>
                </c:pt>
                <c:pt idx="16">
                  <c:v>-28.273</c:v>
                </c:pt>
                <c:pt idx="17">
                  <c:v>-32.971</c:v>
                </c:pt>
                <c:pt idx="18">
                  <c:v>20.471</c:v>
                </c:pt>
              </c:numCache>
            </c:numRef>
          </c:val>
        </c:ser>
        <c:ser>
          <c:idx val="1"/>
          <c:order val="1"/>
          <c:tx>
            <c:strRef>
              <c:f>Sheet2!$AB$14</c:f>
              <c:strCache>
                <c:ptCount val="1"/>
                <c:pt idx="0">
                  <c:v>REAL TIME</c:v>
                </c:pt>
              </c:strCache>
            </c:strRef>
          </c:tx>
          <c:spPr>
            <a:solidFill>
              <a:srgbClr val="8080ff"/>
            </a:solidFill>
            <a:ln w="12600">
              <a:solidFill>
                <a:srgbClr val="000000"/>
              </a:solidFill>
              <a:round/>
            </a:ln>
          </c:spPr>
          <c:invertIfNegative val="0"/>
          <c:dPt>
            <c:idx val="7"/>
            <c:invertIfNegative val="0"/>
            <c:spPr>
              <a:solidFill>
                <a:srgbClr val="8080ff"/>
              </a:solidFill>
              <a:ln w="12600">
                <a:solidFill>
                  <a:srgbClr val="000000"/>
                </a:solidFill>
                <a:round/>
              </a:ln>
            </c:spPr>
          </c:dPt>
          <c:dLbls>
            <c:dLbl>
              <c:idx val="7"/>
              <c:txPr>
                <a:bodyPr wrap="none"/>
                <a:lstStyle/>
                <a:p>
                  <a:pPr>
                    <a:defRPr b="0" sz="1000" strike="noStrike" u="none">
                      <a:uFillTx/>
                      <a:latin typeface="Arial"/>
                    </a:defRPr>
                  </a:pPr>
                </a:p>
              </c:txPr>
              <c:showLegendKey val="0"/>
              <c:showVal val="0"/>
              <c:showCatName val="0"/>
              <c:showSerName val="0"/>
              <c:showPercent val="0"/>
              <c:separator> </c:separator>
            </c:dLbl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val>
            <c:numRef>
              <c:f>Sheet2!$AB$15:$AB$45</c:f>
              <c:numCache>
                <c:formatCode>0.000_);[RED]\(0.000\)</c:formatCode>
                <c:ptCount val="31"/>
                <c:pt idx="0">
                  <c:v>-119.997</c:v>
                </c:pt>
                <c:pt idx="1">
                  <c:v>100.14</c:v>
                </c:pt>
                <c:pt idx="2">
                  <c:v>-6.91200000000001</c:v>
                </c:pt>
                <c:pt idx="3">
                  <c:v>13.128</c:v>
                </c:pt>
                <c:pt idx="4">
                  <c:v>-11.916</c:v>
                </c:pt>
                <c:pt idx="5">
                  <c:v>80.579</c:v>
                </c:pt>
                <c:pt idx="6">
                  <c:v>104.824</c:v>
                </c:pt>
                <c:pt idx="7">
                  <c:v>61.765</c:v>
                </c:pt>
                <c:pt idx="8">
                  <c:v>20.328</c:v>
                </c:pt>
                <c:pt idx="9">
                  <c:v>-64.206</c:v>
                </c:pt>
                <c:pt idx="10">
                  <c:v>-165.564</c:v>
                </c:pt>
                <c:pt idx="11">
                  <c:v>-24.989</c:v>
                </c:pt>
                <c:pt idx="12">
                  <c:v>-15.794</c:v>
                </c:pt>
                <c:pt idx="13">
                  <c:v>-16.136</c:v>
                </c:pt>
                <c:pt idx="14">
                  <c:v>-39.267</c:v>
                </c:pt>
                <c:pt idx="15">
                  <c:v>-52.948</c:v>
                </c:pt>
                <c:pt idx="16">
                  <c:v>-83.041</c:v>
                </c:pt>
                <c:pt idx="17">
                  <c:v>-32.971</c:v>
                </c:pt>
                <c:pt idx="18">
                  <c:v>20.471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</c:numCache>
            </c:numRef>
          </c:val>
        </c:ser>
        <c:gapWidth val="150"/>
        <c:overlap val="0"/>
        <c:axId val="84836338"/>
        <c:axId val="42363795"/>
      </c:barChart>
      <c:lineChart>
        <c:grouping val="standard"/>
        <c:varyColors val="0"/>
        <c:ser>
          <c:idx val="2"/>
          <c:order val="2"/>
          <c:tx>
            <c:strRef>
              <c:f>Sheet2!$AL$14</c:f>
              <c:strCache>
                <c:ptCount val="1"/>
                <c:pt idx="0">
                  <c:v>% Change/PNR</c:v>
                </c:pt>
              </c:strCache>
            </c:strRef>
          </c:tx>
          <c:spPr>
            <a:solidFill>
              <a:srgbClr val="ff8080"/>
            </a:solidFill>
            <a:ln w="37800">
              <a:solidFill>
                <a:srgbClr val="ff8080"/>
              </a:solidFill>
              <a:round/>
            </a:ln>
          </c:spPr>
          <c:marker>
            <c:symbol val="triangle"/>
            <c:size val="5"/>
            <c:spPr>
              <a:solidFill>
                <a:srgbClr val="ff8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378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val>
            <c:numRef>
              <c:f>Sheet2!$AL$15:$AL$45</c:f>
              <c:numCache>
                <c:formatCode>0%</c:formatCode>
                <c:ptCount val="31"/>
                <c:pt idx="0">
                  <c:v>0.077485270465095</c:v>
                </c:pt>
                <c:pt idx="1">
                  <c:v>0.393459157179948</c:v>
                </c:pt>
                <c:pt idx="2">
                  <c:v>3.77893518518518</c:v>
                </c:pt>
                <c:pt idx="3">
                  <c:v>0.614488117001829</c:v>
                </c:pt>
                <c:pt idx="4">
                  <c:v>4.0420443101712</c:v>
                </c:pt>
                <c:pt idx="5">
                  <c:v>0.0152272924707429</c:v>
                </c:pt>
                <c:pt idx="6">
                  <c:v>0.114382202549035</c:v>
                </c:pt>
                <c:pt idx="7">
                  <c:v>0.664858738767911</c:v>
                </c:pt>
                <c:pt idx="8">
                  <c:v>1.26839826839827</c:v>
                </c:pt>
                <c:pt idx="9">
                  <c:v>0.245927171915397</c:v>
                </c:pt>
                <c:pt idx="10">
                  <c:v>0.244443236452369</c:v>
                </c:pt>
                <c:pt idx="11">
                  <c:v>0</c:v>
                </c:pt>
                <c:pt idx="12">
                  <c:v>0.543370900341902</c:v>
                </c:pt>
                <c:pt idx="13">
                  <c:v>1.23587010411502</c:v>
                </c:pt>
                <c:pt idx="14">
                  <c:v>0.0867395013624672</c:v>
                </c:pt>
                <c:pt idx="15">
                  <c:v>0.235986250661026</c:v>
                </c:pt>
                <c:pt idx="16">
                  <c:v>0.659529629941836</c:v>
                </c:pt>
                <c:pt idx="17">
                  <c:v>0</c:v>
                </c:pt>
                <c:pt idx="18">
                  <c:v>0</c:v>
                </c:pt>
              </c:numCache>
            </c:numRef>
          </c:val>
          <c:smooth val="0"/>
        </c:ser>
        <c:hiLowLines>
          <c:spPr>
            <a:ln w="0">
              <a:noFill/>
            </a:ln>
          </c:spPr>
        </c:hiLowLines>
        <c:marker val="1"/>
        <c:axId val="51407363"/>
        <c:axId val="78491243"/>
      </c:lineChart>
      <c:catAx>
        <c:axId val="84836338"/>
        <c:scaling>
          <c:orientation val="minMax"/>
        </c:scaling>
        <c:delete val="0"/>
        <c:axPos val="b"/>
        <c:title>
          <c:tx>
            <c:rich>
              <a:bodyPr rot="0"/>
              <a:lstStyle/>
              <a:p>
                <a:pPr>
                  <a:defRPr b="0" sz="1300" strike="noStrike" u="none">
                    <a:uFillTx/>
                    <a:latin typeface="Arial"/>
                  </a:defRPr>
                </a:pPr>
                <a:r>
                  <a:rPr b="1" sz="1000" strike="noStrike" u="none">
                    <a:solidFill>
                      <a:srgbClr val="000000"/>
                    </a:solidFill>
                    <a:uFillTx/>
                    <a:latin typeface="Arial"/>
                  </a:rPr>
                  <a:t>Days of the Month</a:t>
                </a:r>
              </a:p>
            </c:rich>
          </c:tx>
          <c:overlay val="0"/>
          <c:spPr>
            <a:noFill/>
            <a:ln w="0">
              <a:noFill/>
            </a:ln>
          </c:spPr>
        </c:title>
        <c:numFmt formatCode="General" sourceLinked="1"/>
        <c:majorTickMark val="cross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42363795"/>
        <c:crossesAt val="0"/>
        <c:auto val="1"/>
        <c:lblAlgn val="ctr"/>
        <c:lblOffset val="100"/>
        <c:noMultiLvlLbl val="0"/>
      </c:catAx>
      <c:valAx>
        <c:axId val="42363795"/>
        <c:scaling>
          <c:orientation val="minMax"/>
        </c:scaling>
        <c:delete val="0"/>
        <c:axPos val="l"/>
        <c:majorGridlines>
          <c:spPr>
            <a:ln w="0">
              <a:solidFill>
                <a:srgbClr val="000000"/>
              </a:solidFill>
            </a:ln>
          </c:spPr>
        </c:majorGridlines>
        <c:title>
          <c:tx>
            <c:rich>
              <a:bodyPr rot="-5400000"/>
              <a:lstStyle/>
              <a:p>
                <a:pPr>
                  <a:defRPr b="0" sz="1300" strike="noStrike" u="none">
                    <a:uFillTx/>
                    <a:latin typeface="Arial"/>
                  </a:defRPr>
                </a:pPr>
                <a:r>
                  <a:rPr b="1" sz="1000" strike="noStrike" u="none">
                    <a:solidFill>
                      <a:srgbClr val="000000"/>
                    </a:solidFill>
                    <a:uFillTx/>
                    <a:latin typeface="Arial"/>
                  </a:rPr>
                  <a:t>1000 MMBTU</a:t>
                </a:r>
              </a:p>
            </c:rich>
          </c:tx>
          <c:overlay val="0"/>
          <c:spPr>
            <a:noFill/>
            <a:ln w="0">
              <a:noFill/>
            </a:ln>
          </c:spPr>
        </c:title>
        <c:numFmt formatCode="0.000_);[RED]\(0.000\)" sourceLinked="1"/>
        <c:majorTickMark val="cross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84836338"/>
        <c:crossesAt val="1"/>
        <c:crossBetween val="midCat"/>
      </c:valAx>
      <c:catAx>
        <c:axId val="51407363"/>
        <c:scaling>
          <c:orientation val="minMax"/>
        </c:scaling>
        <c:delete val="1"/>
        <c:axPos val="t"/>
        <c:numFmt formatCode="General" sourceLinked="1"/>
        <c:majorTickMark val="cross"/>
        <c:minorTickMark val="none"/>
        <c:tickLblPos val="nextTo"/>
        <c:spPr>
          <a:ln w="0">
            <a:noFill/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78491243"/>
        <c:auto val="1"/>
        <c:lblAlgn val="ctr"/>
        <c:lblOffset val="100"/>
        <c:noMultiLvlLbl val="0"/>
      </c:catAx>
      <c:valAx>
        <c:axId val="78491243"/>
        <c:scaling>
          <c:orientation val="minMax"/>
        </c:scaling>
        <c:delete val="0"/>
        <c:axPos val="r"/>
        <c:title>
          <c:tx>
            <c:rich>
              <a:bodyPr rot="-5400000"/>
              <a:lstStyle/>
              <a:p>
                <a:pPr>
                  <a:defRPr b="0" sz="1300" strike="noStrike" u="none">
                    <a:uFillTx/>
                    <a:latin typeface="Arial"/>
                  </a:defRPr>
                </a:pPr>
                <a:r>
                  <a:rPr b="1" sz="1000" strike="noStrike" u="none">
                    <a:solidFill>
                      <a:srgbClr val="000000"/>
                    </a:solidFill>
                    <a:uFillTx/>
                    <a:latin typeface="Arial"/>
                  </a:rPr>
                  <a:t>PERCENT CHANGE</a:t>
                </a:r>
              </a:p>
            </c:rich>
          </c:tx>
          <c:overlay val="0"/>
          <c:spPr>
            <a:noFill/>
            <a:ln w="0">
              <a:noFill/>
            </a:ln>
          </c:spPr>
        </c:title>
        <c:numFmt formatCode="0%" sourceLinked="1"/>
        <c:majorTickMark val="cross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51407363"/>
        <c:crosses val="max"/>
        <c:crossBetween val="midCat"/>
      </c:valAx>
      <c:spPr>
        <a:solidFill>
          <a:srgbClr val="ffffff"/>
        </a:solidFill>
        <a:ln w="12600">
          <a:solidFill>
            <a:srgbClr val="808080"/>
          </a:solidFill>
          <a:round/>
        </a:ln>
      </c:spPr>
    </c:plotArea>
    <c:plotVisOnly val="1"/>
    <c:dispBlanksAs val="gap"/>
  </c:chart>
  <c:spPr>
    <a:noFill/>
    <a:ln w="12600">
      <a:noFill/>
    </a:ln>
  </c:spPr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200" strike="noStrike" u="none">
                <a:solidFill>
                  <a:srgbClr val="000000"/>
                </a:solidFill>
                <a:uFillTx/>
                <a:latin typeface="Arial"/>
              </a:rPr>
              <a:t>TOTAL 1st REPORTED vs REAL TIME &amp; % CHANGE</a:t>
            </a:r>
          </a:p>
        </c:rich>
      </c:tx>
      <c:overlay val="0"/>
      <c:spPr>
        <a:noFill/>
        <a:ln w="0">
          <a:noFill/>
        </a:ln>
      </c:spPr>
    </c:title>
    <c:autoTitleDeleted val="0"/>
    <c:plotArea>
      <c:barChart>
        <c:barDir val="col"/>
        <c:grouping val="clustered"/>
        <c:varyColors val="0"/>
        <c:ser>
          <c:idx val="0"/>
          <c:order val="0"/>
          <c:tx>
            <c:strRef>
              <c:f>Sheet2!$N$14</c:f>
              <c:strCache>
                <c:ptCount val="1"/>
                <c:pt idx="0">
                  <c:v>1st REPORTED</c:v>
                </c:pt>
              </c:strCache>
            </c:strRef>
          </c:tx>
          <c:spPr>
            <a:solidFill>
              <a:srgbClr val="802060"/>
            </a:solidFill>
            <a:ln w="12600">
              <a:solidFill>
                <a:srgbClr val="000000"/>
              </a:solidFill>
              <a:round/>
            </a:ln>
          </c:spPr>
          <c:invertIfNegative val="0"/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val>
            <c:numRef>
              <c:f>Sheet2!$N$15:$N$45</c:f>
              <c:numCache>
                <c:formatCode>0.000_);[RED]\(0.000\)</c:formatCode>
                <c:ptCount val="31"/>
                <c:pt idx="0">
                  <c:v>373.955</c:v>
                </c:pt>
                <c:pt idx="1">
                  <c:v>459.029</c:v>
                </c:pt>
                <c:pt idx="2">
                  <c:v>383.698</c:v>
                </c:pt>
                <c:pt idx="3">
                  <c:v>352.063</c:v>
                </c:pt>
                <c:pt idx="4">
                  <c:v>312.783</c:v>
                </c:pt>
                <c:pt idx="5">
                  <c:v>401.441</c:v>
                </c:pt>
                <c:pt idx="6">
                  <c:v>488.496</c:v>
                </c:pt>
                <c:pt idx="7">
                  <c:v>448.256</c:v>
                </c:pt>
                <c:pt idx="8">
                  <c:v>514.33</c:v>
                </c:pt>
                <c:pt idx="9">
                  <c:v>347.662</c:v>
                </c:pt>
                <c:pt idx="10">
                  <c:v>302.704</c:v>
                </c:pt>
                <c:pt idx="11">
                  <c:v>392.172</c:v>
                </c:pt>
                <c:pt idx="12">
                  <c:v>438.104</c:v>
                </c:pt>
                <c:pt idx="13">
                  <c:v>428.282</c:v>
                </c:pt>
                <c:pt idx="14">
                  <c:v>260.09</c:v>
                </c:pt>
                <c:pt idx="15">
                  <c:v>304.699</c:v>
                </c:pt>
                <c:pt idx="16">
                  <c:v>284.603</c:v>
                </c:pt>
                <c:pt idx="17">
                  <c:v>319.437</c:v>
                </c:pt>
                <c:pt idx="18">
                  <c:v>401.402</c:v>
                </c:pt>
              </c:numCache>
            </c:numRef>
          </c:val>
        </c:ser>
        <c:ser>
          <c:idx val="1"/>
          <c:order val="1"/>
          <c:tx>
            <c:strRef>
              <c:f>Sheet2!$AD$14</c:f>
              <c:strCache>
                <c:ptCount val="1"/>
                <c:pt idx="0">
                  <c:v>REAL TIME</c:v>
                </c:pt>
              </c:strCache>
            </c:strRef>
          </c:tx>
          <c:spPr>
            <a:solidFill>
              <a:srgbClr val="8080ff"/>
            </a:solidFill>
            <a:ln w="12600">
              <a:solidFill>
                <a:srgbClr val="000000"/>
              </a:solidFill>
              <a:round/>
            </a:ln>
          </c:spPr>
          <c:invertIfNegative val="0"/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val>
            <c:numRef>
              <c:f>Sheet2!$AD$15:$AD$45</c:f>
              <c:numCache>
                <c:formatCode>0.000_);[RED]\(0.000\)</c:formatCode>
                <c:ptCount val="31"/>
                <c:pt idx="0">
                  <c:v>375.147</c:v>
                </c:pt>
                <c:pt idx="1">
                  <c:v>569.023</c:v>
                </c:pt>
                <c:pt idx="2">
                  <c:v>369.77</c:v>
                </c:pt>
                <c:pt idx="3">
                  <c:v>261.927</c:v>
                </c:pt>
                <c:pt idx="4">
                  <c:v>245.211</c:v>
                </c:pt>
                <c:pt idx="5">
                  <c:v>400.214</c:v>
                </c:pt>
                <c:pt idx="6">
                  <c:v>512.509</c:v>
                </c:pt>
                <c:pt idx="7">
                  <c:v>426.505</c:v>
                </c:pt>
                <c:pt idx="8">
                  <c:v>443.851</c:v>
                </c:pt>
                <c:pt idx="9">
                  <c:v>312.314</c:v>
                </c:pt>
                <c:pt idx="10">
                  <c:v>185.754</c:v>
                </c:pt>
                <c:pt idx="11">
                  <c:v>393.947</c:v>
                </c:pt>
                <c:pt idx="12">
                  <c:v>423.518</c:v>
                </c:pt>
                <c:pt idx="13">
                  <c:v>310.835</c:v>
                </c:pt>
                <c:pt idx="14">
                  <c:v>64.331</c:v>
                </c:pt>
                <c:pt idx="15">
                  <c:v>-13.832</c:v>
                </c:pt>
                <c:pt idx="16">
                  <c:v>135.636</c:v>
                </c:pt>
                <c:pt idx="17">
                  <c:v>319.437</c:v>
                </c:pt>
                <c:pt idx="18">
                  <c:v>401.402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</c:numCache>
            </c:numRef>
          </c:val>
        </c:ser>
        <c:gapWidth val="150"/>
        <c:overlap val="0"/>
        <c:axId val="20074606"/>
        <c:axId val="73135557"/>
      </c:barChart>
      <c:lineChart>
        <c:grouping val="standard"/>
        <c:varyColors val="0"/>
        <c:ser>
          <c:idx val="2"/>
          <c:order val="2"/>
          <c:tx>
            <c:strRef>
              <c:f>Sheet2!$AR$15</c:f>
              <c:strCache>
                <c:ptCount val="1"/>
                <c:pt idx="0">
                  <c:v>0%</c:v>
                </c:pt>
              </c:strCache>
            </c:strRef>
          </c:tx>
          <c:spPr>
            <a:solidFill>
              <a:srgbClr val="ffff00"/>
            </a:solidFill>
            <a:ln w="12600">
              <a:solidFill>
                <a:srgbClr val="ffff00"/>
              </a:solidFill>
              <a:round/>
            </a:ln>
          </c:spPr>
          <c:marker>
            <c:symbol val="triangle"/>
            <c:size val="5"/>
            <c:spPr>
              <a:solidFill>
                <a:srgbClr val="ffff0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126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val>
            <c:numRef>
              <c:f>Sheet2!$AR$16:$AR$45</c:f>
              <c:numCache>
                <c:formatCode>0%</c:formatCode>
                <c:ptCount val="30"/>
                <c:pt idx="0">
                  <c:v>0.193303258392016</c:v>
                </c:pt>
                <c:pt idx="1">
                  <c:v>0.0376666576520537</c:v>
                </c:pt>
                <c:pt idx="2">
                  <c:v>0.344126416902419</c:v>
                </c:pt>
                <c:pt idx="3">
                  <c:v>0.275566756793129</c:v>
                </c:pt>
                <c:pt idx="4">
                  <c:v>0.00306585976502565</c:v>
                </c:pt>
                <c:pt idx="5">
                  <c:v>0.0468538113477031</c:v>
                </c:pt>
                <c:pt idx="6">
                  <c:v>0.0509982297980093</c:v>
                </c:pt>
                <c:pt idx="7">
                  <c:v>0.158789774045795</c:v>
                </c:pt>
                <c:pt idx="8">
                  <c:v>0.113180965310553</c:v>
                </c:pt>
                <c:pt idx="9">
                  <c:v>0.629596132519353</c:v>
                </c:pt>
                <c:pt idx="10">
                  <c:v>0.00450568223644306</c:v>
                </c:pt>
                <c:pt idx="11">
                  <c:v>0.0344400946358833</c:v>
                </c:pt>
                <c:pt idx="12">
                  <c:v>0.377843550436727</c:v>
                </c:pt>
                <c:pt idx="13">
                  <c:v>3.04299637810698</c:v>
                </c:pt>
                <c:pt idx="14">
                  <c:v>23.0285569693464</c:v>
                </c:pt>
                <c:pt idx="15">
                  <c:v>1.09828511604589</c:v>
                </c:pt>
                <c:pt idx="16">
                  <c:v>0</c:v>
                </c:pt>
                <c:pt idx="17">
                  <c:v>0</c:v>
                </c:pt>
              </c:numCache>
            </c:numRef>
          </c:val>
          <c:smooth val="0"/>
        </c:ser>
        <c:hiLowLines>
          <c:spPr>
            <a:ln w="0">
              <a:noFill/>
            </a:ln>
          </c:spPr>
        </c:hiLowLines>
        <c:marker val="1"/>
        <c:axId val="82789698"/>
        <c:axId val="6051476"/>
      </c:lineChart>
      <c:catAx>
        <c:axId val="20074606"/>
        <c:scaling>
          <c:orientation val="minMax"/>
        </c:scaling>
        <c:delete val="0"/>
        <c:axPos val="b"/>
        <c:title>
          <c:tx>
            <c:rich>
              <a:bodyPr rot="0"/>
              <a:lstStyle/>
              <a:p>
                <a:pPr>
                  <a:defRPr b="0" sz="1300" strike="noStrike" u="none">
                    <a:uFillTx/>
                    <a:latin typeface="Arial"/>
                  </a:defRPr>
                </a:pPr>
                <a:r>
                  <a:rPr b="1" sz="1000" strike="noStrike" u="none">
                    <a:solidFill>
                      <a:srgbClr val="000000"/>
                    </a:solidFill>
                    <a:uFillTx/>
                    <a:latin typeface="Arial"/>
                  </a:rPr>
                  <a:t>Days of the Month</a:t>
                </a:r>
              </a:p>
            </c:rich>
          </c:tx>
          <c:overlay val="0"/>
          <c:spPr>
            <a:noFill/>
            <a:ln w="0">
              <a:noFill/>
            </a:ln>
          </c:spPr>
        </c:title>
        <c:numFmt formatCode="General" sourceLinked="1"/>
        <c:majorTickMark val="cross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73135557"/>
        <c:crossesAt val="0"/>
        <c:auto val="1"/>
        <c:lblAlgn val="ctr"/>
        <c:lblOffset val="100"/>
        <c:noMultiLvlLbl val="0"/>
      </c:catAx>
      <c:valAx>
        <c:axId val="73135557"/>
        <c:scaling>
          <c:orientation val="minMax"/>
        </c:scaling>
        <c:delete val="0"/>
        <c:axPos val="l"/>
        <c:title>
          <c:tx>
            <c:rich>
              <a:bodyPr rot="-5400000"/>
              <a:lstStyle/>
              <a:p>
                <a:pPr>
                  <a:defRPr b="0" sz="1300" strike="noStrike" u="none">
                    <a:uFillTx/>
                    <a:latin typeface="Arial"/>
                  </a:defRPr>
                </a:pPr>
                <a:r>
                  <a:rPr b="1" sz="1000" strike="noStrike" u="none">
                    <a:solidFill>
                      <a:srgbClr val="000000"/>
                    </a:solidFill>
                    <a:uFillTx/>
                    <a:latin typeface="Arial"/>
                  </a:rPr>
                  <a:t>1000 MMBtu</a:t>
                </a:r>
              </a:p>
            </c:rich>
          </c:tx>
          <c:overlay val="0"/>
          <c:spPr>
            <a:noFill/>
            <a:ln w="0">
              <a:noFill/>
            </a:ln>
          </c:spPr>
        </c:title>
        <c:numFmt formatCode="0.000_);[RED]\(0.000\)" sourceLinked="1"/>
        <c:majorTickMark val="cross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20074606"/>
        <c:crossesAt val="1"/>
        <c:crossBetween val="midCat"/>
      </c:valAx>
      <c:catAx>
        <c:axId val="82789698"/>
        <c:scaling>
          <c:orientation val="minMax"/>
        </c:scaling>
        <c:delete val="1"/>
        <c:axPos val="t"/>
        <c:numFmt formatCode="General" sourceLinked="1"/>
        <c:majorTickMark val="cross"/>
        <c:minorTickMark val="none"/>
        <c:tickLblPos val="nextTo"/>
        <c:spPr>
          <a:ln w="0">
            <a:noFill/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6051476"/>
        <c:auto val="1"/>
        <c:lblAlgn val="ctr"/>
        <c:lblOffset val="100"/>
        <c:noMultiLvlLbl val="0"/>
      </c:catAx>
      <c:valAx>
        <c:axId val="6051476"/>
        <c:scaling>
          <c:orientation val="minMax"/>
        </c:scaling>
        <c:delete val="0"/>
        <c:axPos val="r"/>
        <c:title>
          <c:tx>
            <c:rich>
              <a:bodyPr rot="-5400000"/>
              <a:lstStyle/>
              <a:p>
                <a:pPr>
                  <a:defRPr b="0" sz="1300" strike="noStrike" u="none">
                    <a:uFillTx/>
                    <a:latin typeface="Arial"/>
                  </a:defRPr>
                </a:pPr>
                <a:r>
                  <a:rPr b="1" sz="1000" strike="noStrike" u="none">
                    <a:solidFill>
                      <a:srgbClr val="000000"/>
                    </a:solidFill>
                    <a:uFillTx/>
                    <a:latin typeface="Arial"/>
                  </a:rPr>
                  <a:t>PERCENT CHANGE</a:t>
                </a:r>
              </a:p>
            </c:rich>
          </c:tx>
          <c:overlay val="0"/>
          <c:spPr>
            <a:noFill/>
            <a:ln w="0">
              <a:noFill/>
            </a:ln>
          </c:spPr>
        </c:title>
        <c:numFmt formatCode="0%" sourceLinked="1"/>
        <c:majorTickMark val="cross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82789698"/>
        <c:crosses val="max"/>
        <c:crossBetween val="midCat"/>
      </c:valAx>
      <c:spPr>
        <a:solidFill>
          <a:srgbClr val="c0c0c0"/>
        </a:solidFill>
        <a:ln w="12600">
          <a:solidFill>
            <a:srgbClr val="808080"/>
          </a:solidFill>
          <a:round/>
        </a:ln>
      </c:spPr>
    </c:plotArea>
    <c:legend>
      <c:legendPos val="r"/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10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noFill/>
    <a:ln w="12600">
      <a:noFill/>
    </a:ln>
  </c:spPr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autoTitleDeleted val="1"/>
    <c:plotArea>
      <c:layout>
        <c:manualLayout>
          <c:xMode val="edge"/>
          <c:yMode val="edge"/>
          <c:x val="0.0225606583739299"/>
          <c:y val="0.032270889934398"/>
          <c:w val="0.961074587333869"/>
          <c:h val="0.874892319925784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Sheet2!$O$14</c:f>
              <c:strCache>
                <c:ptCount val="1"/>
                <c:pt idx="0">
                  <c:v>1st REPORTED</c:v>
                </c:pt>
              </c:strCache>
            </c:strRef>
          </c:tx>
          <c:spPr>
            <a:solidFill>
              <a:srgbClr val="802060"/>
            </a:solidFill>
            <a:ln w="12600">
              <a:solidFill>
                <a:srgbClr val="000000"/>
              </a:solidFill>
              <a:round/>
            </a:ln>
          </c:spPr>
          <c:invertIfNegative val="0"/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val>
            <c:numRef>
              <c:f>Sheet2!$O$15:$O$45</c:f>
              <c:numCache>
                <c:formatCode>0.000_);[RED]\(0.000\)</c:formatCode>
                <c:ptCount val="31"/>
                <c:pt idx="0">
                  <c:v>419</c:v>
                </c:pt>
                <c:pt idx="1">
                  <c:v>468</c:v>
                </c:pt>
                <c:pt idx="2">
                  <c:v>447</c:v>
                </c:pt>
                <c:pt idx="3">
                  <c:v>394</c:v>
                </c:pt>
                <c:pt idx="4">
                  <c:v>134</c:v>
                </c:pt>
                <c:pt idx="5">
                  <c:v>490</c:v>
                </c:pt>
                <c:pt idx="6">
                  <c:v>490</c:v>
                </c:pt>
                <c:pt idx="7">
                  <c:v>527</c:v>
                </c:pt>
                <c:pt idx="8">
                  <c:v>375</c:v>
                </c:pt>
                <c:pt idx="9">
                  <c:v>175</c:v>
                </c:pt>
                <c:pt idx="10">
                  <c:v>65</c:v>
                </c:pt>
                <c:pt idx="11">
                  <c:v>154.4</c:v>
                </c:pt>
                <c:pt idx="12">
                  <c:v>484.1</c:v>
                </c:pt>
                <c:pt idx="13">
                  <c:v>311</c:v>
                </c:pt>
                <c:pt idx="14">
                  <c:v>84</c:v>
                </c:pt>
                <c:pt idx="15">
                  <c:v>-177</c:v>
                </c:pt>
                <c:pt idx="16">
                  <c:v>-135</c:v>
                </c:pt>
                <c:pt idx="17">
                  <c:v>87</c:v>
                </c:pt>
                <c:pt idx="18">
                  <c:v>174</c:v>
                </c:pt>
              </c:numCache>
            </c:numRef>
          </c:val>
        </c:ser>
        <c:ser>
          <c:idx val="1"/>
          <c:order val="1"/>
          <c:tx>
            <c:strRef>
              <c:f>Sheet2!$AE$14</c:f>
              <c:strCache>
                <c:ptCount val="1"/>
                <c:pt idx="0">
                  <c:v>REAL TIME</c:v>
                </c:pt>
              </c:strCache>
            </c:strRef>
          </c:tx>
          <c:spPr>
            <a:solidFill>
              <a:srgbClr val="8080ff"/>
            </a:solidFill>
            <a:ln w="12600">
              <a:solidFill>
                <a:srgbClr val="000000"/>
              </a:solidFill>
              <a:round/>
            </a:ln>
          </c:spPr>
          <c:invertIfNegative val="0"/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val>
            <c:numRef>
              <c:f>Sheet2!$AE$15:$AE$45</c:f>
              <c:numCache>
                <c:formatCode>0.000_);[RED]\(0.000\)</c:formatCode>
                <c:ptCount val="31"/>
                <c:pt idx="0">
                  <c:v>413.1</c:v>
                </c:pt>
                <c:pt idx="1">
                  <c:v>443.5</c:v>
                </c:pt>
                <c:pt idx="2">
                  <c:v>519.1</c:v>
                </c:pt>
                <c:pt idx="3">
                  <c:v>292.9</c:v>
                </c:pt>
                <c:pt idx="4">
                  <c:v>196.5</c:v>
                </c:pt>
                <c:pt idx="5">
                  <c:v>490</c:v>
                </c:pt>
                <c:pt idx="6">
                  <c:v>518.2</c:v>
                </c:pt>
                <c:pt idx="7">
                  <c:v>439.7</c:v>
                </c:pt>
                <c:pt idx="8">
                  <c:v>369.6</c:v>
                </c:pt>
                <c:pt idx="9">
                  <c:v>406.9</c:v>
                </c:pt>
                <c:pt idx="10">
                  <c:v>137.6</c:v>
                </c:pt>
                <c:pt idx="11">
                  <c:v>154.4</c:v>
                </c:pt>
                <c:pt idx="12">
                  <c:v>484.1</c:v>
                </c:pt>
                <c:pt idx="13">
                  <c:v>307.5</c:v>
                </c:pt>
                <c:pt idx="14">
                  <c:v>66</c:v>
                </c:pt>
                <c:pt idx="15">
                  <c:v>-231.4</c:v>
                </c:pt>
                <c:pt idx="16">
                  <c:v>-347</c:v>
                </c:pt>
                <c:pt idx="17">
                  <c:v>87</c:v>
                </c:pt>
                <c:pt idx="18">
                  <c:v>174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</c:numCache>
            </c:numRef>
          </c:val>
        </c:ser>
        <c:gapWidth val="150"/>
        <c:overlap val="0"/>
        <c:axId val="6245456"/>
        <c:axId val="20196055"/>
      </c:barChart>
      <c:lineChart>
        <c:grouping val="standard"/>
        <c:varyColors val="0"/>
        <c:ser>
          <c:idx val="2"/>
          <c:order val="2"/>
          <c:tx>
            <c:strRef>
              <c:f>Sheet2!$AM$14</c:f>
              <c:strCache>
                <c:ptCount val="1"/>
                <c:pt idx="0">
                  <c:v>Change in Physical</c:v>
                </c:pt>
              </c:strCache>
            </c:strRef>
          </c:tx>
          <c:spPr>
            <a:solidFill>
              <a:srgbClr val="ffff00"/>
            </a:solidFill>
            <a:ln w="12600">
              <a:solidFill>
                <a:srgbClr val="ffff00"/>
              </a:solidFill>
              <a:round/>
            </a:ln>
          </c:spPr>
          <c:marker>
            <c:symbol val="triangle"/>
            <c:size val="5"/>
            <c:spPr>
              <a:solidFill>
                <a:srgbClr val="ffff0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126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val>
            <c:numRef>
              <c:f>Sheet2!$AM$15:$AM$45</c:f>
              <c:numCache>
                <c:formatCode>0.000_);[RED]\(0.000\)</c:formatCode>
                <c:ptCount val="31"/>
                <c:pt idx="0">
                  <c:v>-5.89999999999998</c:v>
                </c:pt>
                <c:pt idx="1">
                  <c:v>-24.5</c:v>
                </c:pt>
                <c:pt idx="2">
                  <c:v>72.1</c:v>
                </c:pt>
                <c:pt idx="3">
                  <c:v>-101.1</c:v>
                </c:pt>
                <c:pt idx="4">
                  <c:v>62.5</c:v>
                </c:pt>
                <c:pt idx="5">
                  <c:v>0</c:v>
                </c:pt>
                <c:pt idx="6">
                  <c:v>28.2</c:v>
                </c:pt>
                <c:pt idx="7">
                  <c:v>-87.3</c:v>
                </c:pt>
                <c:pt idx="8">
                  <c:v>-5.39999999999998</c:v>
                </c:pt>
                <c:pt idx="9">
                  <c:v>231.9</c:v>
                </c:pt>
                <c:pt idx="10">
                  <c:v>72.6</c:v>
                </c:pt>
                <c:pt idx="11">
                  <c:v>0</c:v>
                </c:pt>
                <c:pt idx="12">
                  <c:v>0</c:v>
                </c:pt>
                <c:pt idx="13">
                  <c:v>-3.5</c:v>
                </c:pt>
                <c:pt idx="14">
                  <c:v>-18</c:v>
                </c:pt>
                <c:pt idx="15">
                  <c:v>-54.4</c:v>
                </c:pt>
                <c:pt idx="16">
                  <c:v>-212</c:v>
                </c:pt>
                <c:pt idx="17">
                  <c:v>0</c:v>
                </c:pt>
                <c:pt idx="18">
                  <c:v>0</c:v>
                </c:pt>
              </c:numCache>
            </c:numRef>
          </c:val>
          <c:smooth val="0"/>
        </c:ser>
        <c:hiLowLines>
          <c:spPr>
            <a:ln w="0">
              <a:noFill/>
            </a:ln>
          </c:spPr>
        </c:hiLowLines>
        <c:marker val="1"/>
        <c:axId val="53876602"/>
        <c:axId val="96954733"/>
      </c:lineChart>
      <c:catAx>
        <c:axId val="6245456"/>
        <c:scaling>
          <c:orientation val="minMax"/>
        </c:scaling>
        <c:delete val="0"/>
        <c:axPos val="b"/>
        <c:numFmt formatCode="General" sourceLinked="1"/>
        <c:majorTickMark val="cross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20196055"/>
        <c:crossesAt val="0"/>
        <c:auto val="1"/>
        <c:lblAlgn val="ctr"/>
        <c:lblOffset val="100"/>
        <c:noMultiLvlLbl val="0"/>
      </c:catAx>
      <c:valAx>
        <c:axId val="20196055"/>
        <c:scaling>
          <c:orientation val="minMax"/>
        </c:scaling>
        <c:delete val="0"/>
        <c:axPos val="l"/>
        <c:numFmt formatCode="0.000_);[RED]\(0.000\)" sourceLinked="1"/>
        <c:majorTickMark val="cross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6245456"/>
        <c:crossesAt val="1"/>
        <c:crossBetween val="midCat"/>
      </c:valAx>
      <c:catAx>
        <c:axId val="53876602"/>
        <c:scaling>
          <c:orientation val="minMax"/>
        </c:scaling>
        <c:delete val="1"/>
        <c:axPos val="t"/>
        <c:numFmt formatCode="General" sourceLinked="1"/>
        <c:majorTickMark val="cross"/>
        <c:minorTickMark val="none"/>
        <c:tickLblPos val="nextTo"/>
        <c:spPr>
          <a:ln w="0">
            <a:noFill/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96954733"/>
        <c:auto val="1"/>
        <c:lblAlgn val="ctr"/>
        <c:lblOffset val="100"/>
        <c:noMultiLvlLbl val="0"/>
      </c:catAx>
      <c:valAx>
        <c:axId val="96954733"/>
        <c:scaling>
          <c:orientation val="minMax"/>
        </c:scaling>
        <c:delete val="0"/>
        <c:axPos val="r"/>
        <c:numFmt formatCode="0.000_);[RED]\(0.000\)" sourceLinked="1"/>
        <c:majorTickMark val="cross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53876602"/>
        <c:crosses val="max"/>
        <c:crossBetween val="midCat"/>
      </c:valAx>
      <c:spPr>
        <a:solidFill>
          <a:srgbClr val="c0c0c0"/>
        </a:solidFill>
        <a:ln w="12600">
          <a:solidFill>
            <a:srgbClr val="808080"/>
          </a:solidFill>
          <a:round/>
        </a:ln>
      </c:spPr>
    </c:plotArea>
    <c:legend>
      <c:legendPos val="r"/>
      <c:layout>
        <c:manualLayout>
          <c:xMode val="edge"/>
          <c:yMode val="edge"/>
          <c:x val="-0.0139999054060446"/>
          <c:y val="0.909217414352926"/>
          <c:w val="0.96774346119283"/>
          <c:h val="0.072493539195547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10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noFill/>
    <a:ln w="12600">
      <a:noFill/>
    </a:ln>
  </c:spPr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200" strike="noStrike" u="none">
                <a:solidFill>
                  <a:srgbClr val="000000"/>
                </a:solidFill>
                <a:uFillTx/>
                <a:latin typeface="Arial"/>
              </a:rPr>
              <a:t>SWING 1st REPORTED vs REAL TIME &amp; % CHANGE </a:t>
            </a:r>
          </a:p>
        </c:rich>
      </c:tx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.0567563732677482"/>
          <c:y val="0.221323967927904"/>
          <c:w val="0.906399281085939"/>
          <c:h val="0.577363991783182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Sheet2!$P$14</c:f>
              <c:strCache>
                <c:ptCount val="1"/>
                <c:pt idx="0">
                  <c:v>1st REPORTED</c:v>
                </c:pt>
              </c:strCache>
            </c:strRef>
          </c:tx>
          <c:spPr>
            <a:solidFill>
              <a:srgbClr val="802060"/>
            </a:solidFill>
            <a:ln w="12600">
              <a:solidFill>
                <a:srgbClr val="000000"/>
              </a:solidFill>
              <a:round/>
            </a:ln>
          </c:spPr>
          <c:invertIfNegative val="0"/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val>
            <c:numRef>
              <c:f>Sheet2!$P$15:$P$45</c:f>
              <c:numCache>
                <c:formatCode>0.000_);[RED]\(0.000\)</c:formatCode>
                <c:ptCount val="31"/>
                <c:pt idx="0">
                  <c:v>31.307</c:v>
                </c:pt>
                <c:pt idx="1">
                  <c:v>-4.767</c:v>
                </c:pt>
                <c:pt idx="2">
                  <c:v>54.455</c:v>
                </c:pt>
                <c:pt idx="3">
                  <c:v>33.09</c:v>
                </c:pt>
                <c:pt idx="5">
                  <c:v>19.7119999999999</c:v>
                </c:pt>
                <c:pt idx="6">
                  <c:v>-7.34300000000008</c:v>
                </c:pt>
                <c:pt idx="7">
                  <c:v>109.897</c:v>
                </c:pt>
                <c:pt idx="8">
                  <c:v>-88.197</c:v>
                </c:pt>
                <c:pt idx="9">
                  <c:v>-181.509</c:v>
                </c:pt>
                <c:pt idx="10">
                  <c:v>-242.065</c:v>
                </c:pt>
                <c:pt idx="11">
                  <c:v>-246.621</c:v>
                </c:pt>
                <c:pt idx="12">
                  <c:v>37.1489999999999</c:v>
                </c:pt>
                <c:pt idx="13">
                  <c:v>-66.129</c:v>
                </c:pt>
                <c:pt idx="14">
                  <c:v>-184.937</c:v>
                </c:pt>
                <c:pt idx="15">
                  <c:v>-490.546</c:v>
                </c:pt>
                <c:pt idx="16">
                  <c:v>-428.45</c:v>
                </c:pt>
                <c:pt idx="17">
                  <c:v>-241.284</c:v>
                </c:pt>
                <c:pt idx="18">
                  <c:v>-236.249</c:v>
                </c:pt>
              </c:numCache>
            </c:numRef>
          </c:val>
        </c:ser>
        <c:ser>
          <c:idx val="1"/>
          <c:order val="1"/>
          <c:tx>
            <c:strRef>
              <c:f>Sheet2!$AF$14</c:f>
              <c:strCache>
                <c:ptCount val="1"/>
                <c:pt idx="0">
                  <c:v>REAL TIME</c:v>
                </c:pt>
              </c:strCache>
            </c:strRef>
          </c:tx>
          <c:spPr>
            <a:solidFill>
              <a:srgbClr val="8080ff"/>
            </a:solidFill>
            <a:ln w="12600">
              <a:solidFill>
                <a:srgbClr val="000000"/>
              </a:solidFill>
              <a:round/>
            </a:ln>
          </c:spPr>
          <c:invertIfNegative val="0"/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val>
            <c:numRef>
              <c:f>Sheet2!$AF$15:$AF$45</c:f>
              <c:numCache>
                <c:formatCode>0.000_);[RED]\(0.000\)</c:formatCode>
                <c:ptCount val="31"/>
                <c:pt idx="0">
                  <c:v>29.106</c:v>
                </c:pt>
                <c:pt idx="1">
                  <c:v>-134.37</c:v>
                </c:pt>
                <c:pt idx="2">
                  <c:v>140.483</c:v>
                </c:pt>
                <c:pt idx="3">
                  <c:v>22.1259999999999</c:v>
                </c:pt>
                <c:pt idx="4">
                  <c:v>-117.558</c:v>
                </c:pt>
                <c:pt idx="5">
                  <c:v>20.9389999999999</c:v>
                </c:pt>
                <c:pt idx="6">
                  <c:v>-3.15599999999995</c:v>
                </c:pt>
                <c:pt idx="7">
                  <c:v>64.3479999999999</c:v>
                </c:pt>
                <c:pt idx="8">
                  <c:v>-23.1180000000001</c:v>
                </c:pt>
                <c:pt idx="9">
                  <c:v>85.7389999999999</c:v>
                </c:pt>
                <c:pt idx="10">
                  <c:v>-57.001</c:v>
                </c:pt>
                <c:pt idx="11">
                  <c:v>-248.396</c:v>
                </c:pt>
                <c:pt idx="12">
                  <c:v>51.735</c:v>
                </c:pt>
                <c:pt idx="13">
                  <c:v>47.818</c:v>
                </c:pt>
                <c:pt idx="14">
                  <c:v>-7.178</c:v>
                </c:pt>
                <c:pt idx="15">
                  <c:v>-226.415</c:v>
                </c:pt>
                <c:pt idx="16">
                  <c:v>-491.483</c:v>
                </c:pt>
                <c:pt idx="17">
                  <c:v>-241.284</c:v>
                </c:pt>
                <c:pt idx="18">
                  <c:v>-236.249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</c:numCache>
            </c:numRef>
          </c:val>
        </c:ser>
        <c:gapWidth val="150"/>
        <c:overlap val="0"/>
        <c:axId val="23292395"/>
        <c:axId val="93842064"/>
      </c:barChart>
      <c:lineChart>
        <c:grouping val="standard"/>
        <c:varyColors val="0"/>
        <c:ser>
          <c:idx val="2"/>
          <c:order val="2"/>
          <c:tx>
            <c:strRef>
              <c:f>Sheet2!$AP$14</c:f>
              <c:strCache>
                <c:ptCount val="1"/>
                <c:pt idx="0">
                  <c:v>% Change/Swing</c:v>
                </c:pt>
              </c:strCache>
            </c:strRef>
          </c:tx>
          <c:spPr>
            <a:solidFill>
              <a:srgbClr val="ffff00"/>
            </a:solidFill>
            <a:ln w="12600">
              <a:solidFill>
                <a:srgbClr val="ffff00"/>
              </a:solidFill>
              <a:round/>
            </a:ln>
          </c:spPr>
          <c:marker>
            <c:symbol val="triangle"/>
            <c:size val="5"/>
            <c:spPr>
              <a:solidFill>
                <a:srgbClr val="ffff0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126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val>
            <c:numRef>
              <c:f>Sheet2!$AP$15:$AP$45</c:f>
              <c:numCache>
                <c:formatCode>0%</c:formatCode>
                <c:ptCount val="31"/>
                <c:pt idx="0">
                  <c:v>0.0756201470487173</c:v>
                </c:pt>
                <c:pt idx="1">
                  <c:v>0.964523331100692</c:v>
                </c:pt>
                <c:pt idx="2">
                  <c:v>0.612373027341386</c:v>
                </c:pt>
                <c:pt idx="3">
                  <c:v>0.495525625960414</c:v>
                </c:pt>
                <c:pt idx="4">
                  <c:v>1</c:v>
                </c:pt>
                <c:pt idx="5">
                  <c:v>0.0585987869525756</c:v>
                </c:pt>
                <c:pt idx="6">
                  <c:v>1.32667934093796</c:v>
                </c:pt>
                <c:pt idx="7">
                  <c:v>0.70785416796171</c:v>
                </c:pt>
                <c:pt idx="8">
                  <c:v>2.8150791590968</c:v>
                </c:pt>
                <c:pt idx="9">
                  <c:v>3.11699459989037</c:v>
                </c:pt>
                <c:pt idx="10">
                  <c:v>3.24667988280908</c:v>
                </c:pt>
                <c:pt idx="11">
                  <c:v>0.00714584775922331</c:v>
                </c:pt>
                <c:pt idx="12">
                  <c:v>0.281936793273413</c:v>
                </c:pt>
                <c:pt idx="13">
                  <c:v>2.38293111380652</c:v>
                </c:pt>
                <c:pt idx="14">
                  <c:v>24.7644190582335</c:v>
                </c:pt>
                <c:pt idx="15">
                  <c:v>1.16657906940795</c:v>
                </c:pt>
                <c:pt idx="16">
                  <c:v>0.128250621079468</c:v>
                </c:pt>
                <c:pt idx="17">
                  <c:v>0</c:v>
                </c:pt>
                <c:pt idx="18">
                  <c:v>0</c:v>
                </c:pt>
              </c:numCache>
            </c:numRef>
          </c:val>
          <c:smooth val="0"/>
        </c:ser>
        <c:hiLowLines>
          <c:spPr>
            <a:ln w="0">
              <a:noFill/>
            </a:ln>
          </c:spPr>
        </c:hiLowLines>
        <c:marker val="1"/>
        <c:axId val="9109850"/>
        <c:axId val="59181181"/>
      </c:lineChart>
      <c:catAx>
        <c:axId val="23292395"/>
        <c:scaling>
          <c:orientation val="minMax"/>
        </c:scaling>
        <c:delete val="0"/>
        <c:axPos val="b"/>
        <c:title>
          <c:tx>
            <c:rich>
              <a:bodyPr rot="0"/>
              <a:lstStyle/>
              <a:p>
                <a:pPr>
                  <a:defRPr b="0" sz="1300" strike="noStrike" u="none">
                    <a:uFillTx/>
                    <a:latin typeface="Arial"/>
                  </a:defRPr>
                </a:pPr>
                <a:r>
                  <a:rPr b="1" sz="1000" strike="noStrike" u="none">
                    <a:solidFill>
                      <a:srgbClr val="000000"/>
                    </a:solidFill>
                    <a:uFillTx/>
                    <a:latin typeface="Arial"/>
                  </a:rPr>
                  <a:t>Days of Month</a:t>
                </a:r>
              </a:p>
            </c:rich>
          </c:tx>
          <c:overlay val="0"/>
          <c:spPr>
            <a:noFill/>
            <a:ln w="0">
              <a:noFill/>
            </a:ln>
          </c:spPr>
        </c:title>
        <c:numFmt formatCode="General" sourceLinked="1"/>
        <c:majorTickMark val="cross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93842064"/>
        <c:crossesAt val="0"/>
        <c:auto val="1"/>
        <c:lblAlgn val="ctr"/>
        <c:lblOffset val="100"/>
        <c:noMultiLvlLbl val="0"/>
      </c:catAx>
      <c:valAx>
        <c:axId val="93842064"/>
        <c:scaling>
          <c:orientation val="minMax"/>
        </c:scaling>
        <c:delete val="0"/>
        <c:axPos val="l"/>
        <c:title>
          <c:tx>
            <c:rich>
              <a:bodyPr rot="-5400000"/>
              <a:lstStyle/>
              <a:p>
                <a:pPr>
                  <a:defRPr b="0" sz="1300" strike="noStrike" u="none">
                    <a:uFillTx/>
                    <a:latin typeface="Arial"/>
                  </a:defRPr>
                </a:pPr>
                <a:r>
                  <a:rPr b="1" sz="1000" strike="noStrike" u="none">
                    <a:solidFill>
                      <a:srgbClr val="000000"/>
                    </a:solidFill>
                    <a:uFillTx/>
                    <a:latin typeface="Arial"/>
                  </a:rPr>
                  <a:t>1000 MMBtu</a:t>
                </a:r>
              </a:p>
            </c:rich>
          </c:tx>
          <c:overlay val="0"/>
          <c:spPr>
            <a:noFill/>
            <a:ln w="0">
              <a:noFill/>
            </a:ln>
          </c:spPr>
        </c:title>
        <c:numFmt formatCode="0.000_);[RED]\(0.000\)" sourceLinked="1"/>
        <c:majorTickMark val="cross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23292395"/>
        <c:crossesAt val="1"/>
        <c:crossBetween val="midCat"/>
      </c:valAx>
      <c:catAx>
        <c:axId val="9109850"/>
        <c:scaling>
          <c:orientation val="minMax"/>
        </c:scaling>
        <c:delete val="1"/>
        <c:axPos val="t"/>
        <c:numFmt formatCode="General" sourceLinked="1"/>
        <c:majorTickMark val="cross"/>
        <c:minorTickMark val="none"/>
        <c:tickLblPos val="nextTo"/>
        <c:spPr>
          <a:ln w="0">
            <a:noFill/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59181181"/>
        <c:auto val="1"/>
        <c:lblAlgn val="ctr"/>
        <c:lblOffset val="100"/>
        <c:noMultiLvlLbl val="0"/>
      </c:catAx>
      <c:valAx>
        <c:axId val="59181181"/>
        <c:scaling>
          <c:orientation val="minMax"/>
        </c:scaling>
        <c:delete val="0"/>
        <c:axPos val="r"/>
        <c:title>
          <c:tx>
            <c:rich>
              <a:bodyPr rot="-5400000"/>
              <a:lstStyle/>
              <a:p>
                <a:pPr>
                  <a:defRPr b="0" sz="1300" strike="noStrike" u="none">
                    <a:uFillTx/>
                    <a:latin typeface="Arial"/>
                  </a:defRPr>
                </a:pPr>
                <a:r>
                  <a:rPr b="1" sz="1000" strike="noStrike" u="none">
                    <a:solidFill>
                      <a:srgbClr val="000000"/>
                    </a:solidFill>
                    <a:uFillTx/>
                    <a:latin typeface="Arial"/>
                  </a:rPr>
                  <a:t>PERCENT</a:t>
                </a:r>
              </a:p>
            </c:rich>
          </c:tx>
          <c:overlay val="0"/>
          <c:spPr>
            <a:noFill/>
            <a:ln w="0">
              <a:noFill/>
            </a:ln>
          </c:spPr>
        </c:title>
        <c:numFmt formatCode="0%" sourceLinked="1"/>
        <c:majorTickMark val="cross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9109850"/>
        <c:crosses val="max"/>
        <c:crossBetween val="midCat"/>
      </c:valAx>
      <c:spPr>
        <a:noFill/>
        <a:ln w="12600">
          <a:solidFill>
            <a:srgbClr val="808080"/>
          </a:solidFill>
          <a:round/>
        </a:ln>
      </c:spPr>
    </c:plotArea>
    <c:plotVisOnly val="1"/>
    <c:dispBlanksAs val="gap"/>
  </c:chart>
  <c:spPr>
    <a:noFill/>
    <a:ln w="12600">
      <a:noFill/>
    </a:ln>
  </c:spPr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autoTitleDeleted val="1"/>
    <c:plotArea>
      <c:layout>
        <c:manualLayout>
          <c:xMode val="edge"/>
          <c:yMode val="edge"/>
          <c:x val="0.0225278205012214"/>
          <c:y val="0.0663954861566724"/>
          <c:w val="0.877046955577671"/>
          <c:h val="0.900144338013384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rgbClr val="0000ff"/>
            </a:solidFill>
            <a:ln w="12600">
              <a:solidFill>
                <a:srgbClr val="000000"/>
              </a:solidFill>
              <a:round/>
            </a:ln>
          </c:spPr>
          <c:invertIfNegative val="0"/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val>
            <c:numRef>
              <c:f>Sheet2!$F$15:$F$45</c:f>
              <c:numCache>
                <c:formatCode>0.000_);[RED]\(0.000\)</c:formatCode>
                <c:ptCount val="31"/>
                <c:pt idx="0">
                  <c:v>423.525</c:v>
                </c:pt>
                <c:pt idx="1">
                  <c:v>333.027</c:v>
                </c:pt>
                <c:pt idx="2">
                  <c:v>360.208</c:v>
                </c:pt>
                <c:pt idx="3">
                  <c:v>274.426</c:v>
                </c:pt>
                <c:pt idx="4">
                  <c:v>216.763</c:v>
                </c:pt>
                <c:pt idx="5">
                  <c:v>261.46</c:v>
                </c:pt>
                <c:pt idx="6">
                  <c:v>337.487</c:v>
                </c:pt>
                <c:pt idx="7">
                  <c:v>289.84</c:v>
                </c:pt>
                <c:pt idx="8">
                  <c:v>410.037</c:v>
                </c:pt>
                <c:pt idx="9">
                  <c:v>336.832</c:v>
                </c:pt>
                <c:pt idx="10">
                  <c:v>370.162</c:v>
                </c:pt>
                <c:pt idx="11">
                  <c:v>358.986</c:v>
                </c:pt>
                <c:pt idx="12">
                  <c:v>387.141</c:v>
                </c:pt>
                <c:pt idx="13">
                  <c:v>366.303</c:v>
                </c:pt>
                <c:pt idx="14">
                  <c:v>244.587</c:v>
                </c:pt>
                <c:pt idx="15">
                  <c:v>286.979</c:v>
                </c:pt>
                <c:pt idx="16">
                  <c:v>270.994</c:v>
                </c:pt>
                <c:pt idx="17">
                  <c:v>294.674</c:v>
                </c:pt>
                <c:pt idx="18">
                  <c:v>322.761</c:v>
                </c:pt>
              </c:numCache>
            </c:numRef>
          </c:val>
        </c:ser>
        <c:ser>
          <c:idx val="1"/>
          <c:order val="1"/>
          <c:spPr>
            <a:solidFill>
              <a:srgbClr val="ffff00"/>
            </a:solidFill>
            <a:ln w="12600">
              <a:solidFill>
                <a:srgbClr val="000000"/>
              </a:solidFill>
              <a:round/>
            </a:ln>
          </c:spPr>
          <c:invertIfNegative val="0"/>
          <c:dPt>
            <c:idx val="5"/>
            <c:invertIfNegative val="0"/>
            <c:spPr>
              <a:solidFill>
                <a:srgbClr val="ffff00"/>
              </a:solidFill>
              <a:ln w="12600">
                <a:solidFill>
                  <a:srgbClr val="000000"/>
                </a:solidFill>
                <a:round/>
              </a:ln>
            </c:spPr>
          </c:dPt>
          <c:dLbls>
            <c:dLbl>
              <c:idx val="5"/>
              <c:txPr>
                <a:bodyPr wrap="none"/>
                <a:lstStyle/>
                <a:p>
                  <a:pPr>
                    <a:defRPr b="0" sz="1000" strike="noStrike" u="none">
                      <a:uFillTx/>
                      <a:latin typeface="Arial"/>
                    </a:defRPr>
                  </a:pPr>
                </a:p>
              </c:txPr>
              <c:showLegendKey val="0"/>
              <c:showVal val="0"/>
              <c:showCatName val="0"/>
              <c:showSerName val="0"/>
              <c:showPercent val="0"/>
              <c:separator> </c:separator>
            </c:dLbl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val>
            <c:numRef>
              <c:f>Sheet2!$V$15:$V$45</c:f>
              <c:numCache>
                <c:formatCode>0.000_);[RED]\(0.000\)</c:formatCode>
                <c:ptCount val="31"/>
                <c:pt idx="0">
                  <c:v>434.015</c:v>
                </c:pt>
                <c:pt idx="1">
                  <c:v>414.603</c:v>
                </c:pt>
                <c:pt idx="2">
                  <c:v>320.101</c:v>
                </c:pt>
                <c:pt idx="3">
                  <c:v>190.606</c:v>
                </c:pt>
                <c:pt idx="4">
                  <c:v>197.356</c:v>
                </c:pt>
                <c:pt idx="5">
                  <c:v>261.46</c:v>
                </c:pt>
                <c:pt idx="6">
                  <c:v>349.51</c:v>
                </c:pt>
                <c:pt idx="7">
                  <c:v>311.902</c:v>
                </c:pt>
                <c:pt idx="8">
                  <c:v>365.342</c:v>
                </c:pt>
                <c:pt idx="9">
                  <c:v>317.274</c:v>
                </c:pt>
                <c:pt idx="10">
                  <c:v>293.145</c:v>
                </c:pt>
                <c:pt idx="11">
                  <c:v>360.761</c:v>
                </c:pt>
                <c:pt idx="12">
                  <c:v>381.137</c:v>
                </c:pt>
                <c:pt idx="13">
                  <c:v>268.798</c:v>
                </c:pt>
                <c:pt idx="14">
                  <c:v>45.098</c:v>
                </c:pt>
                <c:pt idx="15">
                  <c:v>-19.057</c:v>
                </c:pt>
                <c:pt idx="16">
                  <c:v>160.505</c:v>
                </c:pt>
                <c:pt idx="17">
                  <c:v>294.674</c:v>
                </c:pt>
                <c:pt idx="18">
                  <c:v>322.761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</c:numCache>
            </c:numRef>
          </c:val>
        </c:ser>
        <c:gapWidth val="150"/>
        <c:overlap val="0"/>
        <c:axId val="14513390"/>
        <c:axId val="5107107"/>
      </c:barChart>
      <c:catAx>
        <c:axId val="1451339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0">
            <a:noFill/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5107107"/>
        <c:crossesAt val="0"/>
        <c:auto val="1"/>
        <c:lblAlgn val="ctr"/>
        <c:lblOffset val="100"/>
        <c:noMultiLvlLbl val="0"/>
      </c:catAx>
      <c:valAx>
        <c:axId val="5107107"/>
        <c:scaling>
          <c:orientation val="minMax"/>
        </c:scaling>
        <c:delete val="0"/>
        <c:axPos val="l"/>
        <c:numFmt formatCode="0.000_);[RED]\(0.000\)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14513390"/>
        <c:crossesAt val="1"/>
        <c:crossBetween val="midCat"/>
      </c:valAx>
      <c:spPr>
        <a:solidFill>
          <a:srgbClr val="ffffff"/>
        </a:solidFill>
        <a:ln w="0">
          <a:solidFill>
            <a:srgbClr val="000000"/>
          </a:solidFill>
        </a:ln>
      </c:spPr>
    </c:plotArea>
    <c:legend>
      <c:legendPos val="r"/>
      <c:layout>
        <c:manualLayout>
          <c:xMode val="edge"/>
          <c:yMode val="edge"/>
          <c:x val="0.903646068940559"/>
          <c:y val="0.396011022175568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10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19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200" strike="noStrike" u="none">
                <a:solidFill>
                  <a:srgbClr val="000000"/>
                </a:solidFill>
                <a:uFillTx/>
                <a:latin typeface="Arial"/>
              </a:rPr>
              <a:t>TEMPERATURE COMPARISON</a:t>
            </a:r>
          </a:p>
        </c:rich>
      </c:tx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.0462562784721411"/>
          <c:y val="0.126755019026374"/>
          <c:w val="0.915002141494374"/>
          <c:h val="0.758824301272799"/>
        </c:manualLayout>
      </c:layout>
      <c:lineChart>
        <c:grouping val="standard"/>
        <c:varyColors val="0"/>
        <c:ser>
          <c:idx val="0"/>
          <c:order val="0"/>
          <c:tx>
            <c:strRef>
              <c:f>Sheet2!$AU$14</c:f>
              <c:strCache>
                <c:ptCount val="1"/>
                <c:pt idx="0">
                  <c:v>NORMAL</c:v>
                </c:pt>
              </c:strCache>
            </c:strRef>
          </c:tx>
          <c:spPr>
            <a:solidFill>
              <a:srgbClr val="000080"/>
            </a:solidFill>
            <a:ln w="12600">
              <a:solidFill>
                <a:srgbClr val="000080"/>
              </a:solidFill>
              <a:round/>
            </a:ln>
          </c:spPr>
          <c:marker>
            <c:symbol val="diamond"/>
            <c:size val="5"/>
            <c:spPr>
              <a:solidFill>
                <a:srgbClr val="000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126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val>
            <c:numRef>
              <c:f>Sheet2!$AU$15:$AU$45</c:f>
              <c:numCache>
                <c:formatCode>General_)</c:formatCode>
                <c:ptCount val="31"/>
                <c:pt idx="0">
                  <c:v>57</c:v>
                </c:pt>
                <c:pt idx="1">
                  <c:v>57</c:v>
                </c:pt>
                <c:pt idx="2">
                  <c:v>57</c:v>
                </c:pt>
                <c:pt idx="3">
                  <c:v>56</c:v>
                </c:pt>
                <c:pt idx="4">
                  <c:v>56</c:v>
                </c:pt>
                <c:pt idx="5">
                  <c:v>56</c:v>
                </c:pt>
                <c:pt idx="6">
                  <c:v>55</c:v>
                </c:pt>
                <c:pt idx="7">
                  <c:v>55</c:v>
                </c:pt>
                <c:pt idx="8">
                  <c:v>54</c:v>
                </c:pt>
                <c:pt idx="9">
                  <c:v>54</c:v>
                </c:pt>
                <c:pt idx="10">
                  <c:v>54</c:v>
                </c:pt>
                <c:pt idx="11">
                  <c:v>53</c:v>
                </c:pt>
                <c:pt idx="12">
                  <c:v>53</c:v>
                </c:pt>
                <c:pt idx="13">
                  <c:v>52</c:v>
                </c:pt>
                <c:pt idx="14">
                  <c:v>52</c:v>
                </c:pt>
                <c:pt idx="15">
                  <c:v>52</c:v>
                </c:pt>
                <c:pt idx="16">
                  <c:v>51</c:v>
                </c:pt>
                <c:pt idx="17">
                  <c:v>51</c:v>
                </c:pt>
                <c:pt idx="18">
                  <c:v>50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Sheet2!$AV$14</c:f>
              <c:strCache>
                <c:ptCount val="1"/>
                <c:pt idx="0">
                  <c:v>ACTUAL</c:v>
                </c:pt>
              </c:strCache>
            </c:strRef>
          </c:tx>
          <c:spPr>
            <a:solidFill>
              <a:srgbClr val="ff00ff"/>
            </a:solidFill>
            <a:ln w="12600">
              <a:solidFill>
                <a:srgbClr val="ff00ff"/>
              </a:solidFill>
              <a:round/>
            </a:ln>
          </c:spPr>
          <c:marker>
            <c:symbol val="square"/>
            <c:size val="5"/>
            <c:spPr>
              <a:solidFill>
                <a:srgbClr val="ff00ff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126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val>
            <c:numRef>
              <c:f>Sheet2!$AV$15:$AV$45</c:f>
              <c:numCache>
                <c:formatCode>General_)</c:formatCode>
                <c:ptCount val="31"/>
                <c:pt idx="0">
                  <c:v>61</c:v>
                </c:pt>
                <c:pt idx="1">
                  <c:v>67</c:v>
                </c:pt>
                <c:pt idx="2">
                  <c:v>53</c:v>
                </c:pt>
                <c:pt idx="3">
                  <c:v>47</c:v>
                </c:pt>
                <c:pt idx="4">
                  <c:v>40</c:v>
                </c:pt>
                <c:pt idx="5">
                  <c:v>39</c:v>
                </c:pt>
                <c:pt idx="6">
                  <c:v>49</c:v>
                </c:pt>
                <c:pt idx="7">
                  <c:v>56</c:v>
                </c:pt>
                <c:pt idx="8">
                  <c:v>60</c:v>
                </c:pt>
                <c:pt idx="9">
                  <c:v>50</c:v>
                </c:pt>
                <c:pt idx="10">
                  <c:v>54</c:v>
                </c:pt>
                <c:pt idx="11">
                  <c:v>54</c:v>
                </c:pt>
                <c:pt idx="12">
                  <c:v>49</c:v>
                </c:pt>
                <c:pt idx="13">
                  <c:v>46</c:v>
                </c:pt>
                <c:pt idx="14">
                  <c:v>41</c:v>
                </c:pt>
                <c:pt idx="15">
                  <c:v>38</c:v>
                </c:pt>
                <c:pt idx="16">
                  <c:v>49</c:v>
                </c:pt>
                <c:pt idx="17">
                  <c:v>45</c:v>
                </c:pt>
                <c:pt idx="18">
                  <c:v>48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</c:numCache>
            </c:numRef>
          </c:val>
          <c:smooth val="0"/>
        </c:ser>
        <c:hiLowLines>
          <c:spPr>
            <a:ln w="0">
              <a:noFill/>
            </a:ln>
          </c:spPr>
        </c:hiLowLines>
        <c:marker val="1"/>
        <c:axId val="20242303"/>
        <c:axId val="59409911"/>
      </c:lineChart>
      <c:catAx>
        <c:axId val="20242303"/>
        <c:scaling>
          <c:orientation val="minMax"/>
        </c:scaling>
        <c:delete val="0"/>
        <c:axPos val="b"/>
        <c:title>
          <c:tx>
            <c:rich>
              <a:bodyPr rot="0"/>
              <a:lstStyle/>
              <a:p>
                <a:pPr>
                  <a:defRPr b="0" sz="1300" strike="noStrike" u="none">
                    <a:uFillTx/>
                    <a:latin typeface="Arial"/>
                  </a:defRPr>
                </a:pPr>
                <a:r>
                  <a:rPr b="1" sz="1125" strike="noStrike" u="none">
                    <a:solidFill>
                      <a:srgbClr val="000000"/>
                    </a:solidFill>
                    <a:uFillTx/>
                    <a:latin typeface="Arial"/>
                  </a:rPr>
                  <a:t>Days of Month</a:t>
                </a:r>
              </a:p>
            </c:rich>
          </c:tx>
          <c:overlay val="0"/>
          <c:spPr>
            <a:noFill/>
            <a:ln w="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125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59409911"/>
        <c:crossesAt val="0"/>
        <c:auto val="1"/>
        <c:lblAlgn val="ctr"/>
        <c:lblOffset val="100"/>
        <c:noMultiLvlLbl val="0"/>
      </c:catAx>
      <c:valAx>
        <c:axId val="59409911"/>
        <c:scaling>
          <c:orientation val="minMax"/>
        </c:scaling>
        <c:delete val="0"/>
        <c:axPos val="l"/>
        <c:majorGridlines>
          <c:spPr>
            <a:ln w="0">
              <a:solidFill>
                <a:srgbClr val="000000"/>
              </a:solidFill>
            </a:ln>
          </c:spPr>
        </c:majorGridlines>
        <c:title>
          <c:tx>
            <c:rich>
              <a:bodyPr rot="-5400000"/>
              <a:lstStyle/>
              <a:p>
                <a:pPr>
                  <a:defRPr b="0" sz="1300" strike="noStrike" u="none">
                    <a:uFillTx/>
                    <a:latin typeface="Arial"/>
                  </a:defRPr>
                </a:pPr>
                <a:r>
                  <a:rPr b="1" sz="1125" strike="noStrike" u="none">
                    <a:solidFill>
                      <a:srgbClr val="000000"/>
                    </a:solidFill>
                    <a:uFillTx/>
                    <a:latin typeface="Arial"/>
                  </a:rPr>
                  <a:t>Degrees</a:t>
                </a:r>
              </a:p>
            </c:rich>
          </c:tx>
          <c:overlay val="0"/>
          <c:spPr>
            <a:noFill/>
            <a:ln w="0">
              <a:noFill/>
            </a:ln>
          </c:spPr>
        </c:title>
        <c:numFmt formatCode="General_)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125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20242303"/>
        <c:crossesAt val="1"/>
        <c:crossBetween val="midCat"/>
      </c:valAx>
      <c:spPr>
        <a:solidFill>
          <a:srgbClr val="ffffff"/>
        </a:solidFill>
        <a:ln w="12600">
          <a:solidFill>
            <a:srgbClr val="808080"/>
          </a:solidFill>
          <a:round/>
        </a:ln>
      </c:spPr>
    </c:plotArea>
    <c:legend>
      <c:legendPos val="r"/>
      <c:layout>
        <c:manualLayout>
          <c:xMode val="edge"/>
          <c:yMode val="edge"/>
          <c:x val="0.641202351750185"/>
          <c:y val="0.900669203516599"/>
          <c:w val="0.225285208114317"/>
          <c:h val="0.064820889647028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10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650" strike="noStrike" u="none">
                <a:solidFill>
                  <a:srgbClr val="000000"/>
                </a:solidFill>
                <a:uFillTx/>
                <a:latin typeface="Arial"/>
              </a:rPr>
              <a:t>IDD Activity</a:t>
            </a:r>
          </a:p>
        </c:rich>
      </c:tx>
      <c:layout>
        <c:manualLayout>
          <c:xMode val="edge"/>
          <c:yMode val="edge"/>
          <c:x val="0.398723312949254"/>
          <c:y val="0.0198890649762282"/>
        </c:manualLayout>
      </c:layout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.0134105782641348"/>
          <c:y val="0.0198098256735341"/>
          <c:w val="0.984175517648321"/>
          <c:h val="0.980190174326466"/>
        </c:manualLayout>
      </c:layout>
      <c:lineChart>
        <c:grouping val="standard"/>
        <c:varyColors val="0"/>
        <c:ser>
          <c:idx val="0"/>
          <c:order val="0"/>
          <c:tx>
            <c:strRef>
              <c:f>Sheet1!$C$40</c:f>
              <c:strCache>
                <c:ptCount val="1"/>
                <c:pt idx="0">
                  <c:v>Plan</c:v>
                </c:pt>
              </c:strCache>
            </c:strRef>
          </c:tx>
          <c:spPr>
            <a:solidFill>
              <a:srgbClr val="ff0000"/>
            </a:solidFill>
            <a:ln w="25200">
              <a:solidFill>
                <a:srgbClr val="ff0000"/>
              </a:solidFill>
              <a:round/>
            </a:ln>
          </c:spPr>
          <c:marker>
            <c:symbol val="none"/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val>
            <c:numRef>
              <c:f>Sheet1!$C$41:$C$71</c:f>
              <c:numCache>
                <c:formatCode>0_);[RED]\(0\)</c:formatCode>
                <c:ptCount val="31"/>
                <c:pt idx="0">
                  <c:v>54</c:v>
                </c:pt>
                <c:pt idx="1">
                  <c:v>54</c:v>
                </c:pt>
                <c:pt idx="2">
                  <c:v>54</c:v>
                </c:pt>
                <c:pt idx="3">
                  <c:v>54</c:v>
                </c:pt>
                <c:pt idx="4">
                  <c:v>54</c:v>
                </c:pt>
                <c:pt idx="5">
                  <c:v>54</c:v>
                </c:pt>
                <c:pt idx="6">
                  <c:v>54</c:v>
                </c:pt>
                <c:pt idx="7">
                  <c:v>54</c:v>
                </c:pt>
                <c:pt idx="8">
                  <c:v>54</c:v>
                </c:pt>
                <c:pt idx="9">
                  <c:v>54</c:v>
                </c:pt>
                <c:pt idx="10">
                  <c:v>54</c:v>
                </c:pt>
                <c:pt idx="11">
                  <c:v>54</c:v>
                </c:pt>
                <c:pt idx="12">
                  <c:v>54</c:v>
                </c:pt>
                <c:pt idx="13">
                  <c:v>54</c:v>
                </c:pt>
                <c:pt idx="14">
                  <c:v>54</c:v>
                </c:pt>
                <c:pt idx="15">
                  <c:v>54</c:v>
                </c:pt>
                <c:pt idx="16">
                  <c:v>54</c:v>
                </c:pt>
                <c:pt idx="17">
                  <c:v>54</c:v>
                </c:pt>
                <c:pt idx="18">
                  <c:v>54</c:v>
                </c:pt>
                <c:pt idx="19">
                  <c:v>54</c:v>
                </c:pt>
                <c:pt idx="20">
                  <c:v>54</c:v>
                </c:pt>
                <c:pt idx="21">
                  <c:v>54</c:v>
                </c:pt>
                <c:pt idx="22">
                  <c:v>54</c:v>
                </c:pt>
                <c:pt idx="23">
                  <c:v>54</c:v>
                </c:pt>
                <c:pt idx="24">
                  <c:v>54</c:v>
                </c:pt>
                <c:pt idx="25">
                  <c:v>54</c:v>
                </c:pt>
                <c:pt idx="26">
                  <c:v>54</c:v>
                </c:pt>
                <c:pt idx="27">
                  <c:v>54</c:v>
                </c:pt>
                <c:pt idx="28">
                  <c:v>54</c:v>
                </c:pt>
                <c:pt idx="29">
                  <c:v>54</c:v>
                </c:pt>
                <c:pt idx="30">
                  <c:v>54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Sheet1!$F$40</c:f>
              <c:strCache>
                <c:ptCount val="1"/>
                <c:pt idx="0">
                  <c:v>Book Injection</c:v>
                </c:pt>
              </c:strCache>
            </c:strRef>
          </c:tx>
          <c:spPr>
            <a:solidFill>
              <a:srgbClr val="ff00ff"/>
            </a:solidFill>
            <a:ln w="25200">
              <a:solidFill>
                <a:srgbClr val="ff00ff"/>
              </a:solidFill>
              <a:custDash>
                <a:ds d="605714" sp="151429"/>
              </a:custDash>
              <a:round/>
            </a:ln>
          </c:spPr>
          <c:marker>
            <c:symbol val="none"/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  <a:custDash>
                    <a:ds d="605714" sp="151429"/>
                  </a:custDash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val>
            <c:numRef>
              <c:f>Sheet1!$F$41:$F$71</c:f>
              <c:numCache>
                <c:formatCode>0_);[RED]\(0\)</c:formatCode>
                <c:ptCount val="31"/>
                <c:pt idx="0">
                  <c:v>716.937</c:v>
                </c:pt>
                <c:pt idx="1">
                  <c:v>127.592</c:v>
                </c:pt>
                <c:pt idx="2">
                  <c:v>1654.07</c:v>
                </c:pt>
                <c:pt idx="3">
                  <c:v>232.157</c:v>
                </c:pt>
                <c:pt idx="4">
                  <c:v>232.383</c:v>
                </c:pt>
                <c:pt idx="5">
                  <c:v>153.091</c:v>
                </c:pt>
                <c:pt idx="6">
                  <c:v>125.865</c:v>
                </c:pt>
                <c:pt idx="7">
                  <c:v>135.207</c:v>
                </c:pt>
                <c:pt idx="8">
                  <c:v>190.704</c:v>
                </c:pt>
                <c:pt idx="9">
                  <c:v>260.501</c:v>
                </c:pt>
                <c:pt idx="10">
                  <c:v>247.084</c:v>
                </c:pt>
                <c:pt idx="11">
                  <c:v>202.707</c:v>
                </c:pt>
                <c:pt idx="12">
                  <c:v>226.785</c:v>
                </c:pt>
                <c:pt idx="13">
                  <c:v>208.111</c:v>
                </c:pt>
                <c:pt idx="14">
                  <c:v>225.522</c:v>
                </c:pt>
                <c:pt idx="15">
                  <c:v>223.394</c:v>
                </c:pt>
                <c:pt idx="16">
                  <c:v>254.588</c:v>
                </c:pt>
                <c:pt idx="17">
                  <c:v>224.887</c:v>
                </c:pt>
                <c:pt idx="18">
                  <c:v>189.835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</c:numCache>
            </c:numRef>
          </c:val>
          <c:smooth val="0"/>
        </c:ser>
        <c:ser>
          <c:idx val="2"/>
          <c:order val="2"/>
          <c:tx>
            <c:strRef>
              <c:f>Sheet1!$I$40</c:f>
              <c:strCache>
                <c:ptCount val="1"/>
                <c:pt idx="0">
                  <c:v>Book Withdraw</c:v>
                </c:pt>
              </c:strCache>
            </c:strRef>
          </c:tx>
          <c:spPr>
            <a:solidFill>
              <a:srgbClr val="339933"/>
            </a:solidFill>
            <a:ln w="25200">
              <a:solidFill>
                <a:srgbClr val="339933"/>
              </a:solidFill>
              <a:round/>
            </a:ln>
          </c:spPr>
          <c:marker>
            <c:symbol val="circle"/>
            <c:size val="7"/>
            <c:spPr>
              <a:solidFill>
                <a:srgbClr val="339933"/>
              </a:solidFill>
            </c:spPr>
          </c:marker>
          <c:dPt>
            <c:idx val="6"/>
            <c:marker>
              <c:symbol val="circle"/>
              <c:size val="7"/>
              <c:spPr>
                <a:solidFill>
                  <a:srgbClr val="339933"/>
                </a:solidFill>
              </c:spPr>
            </c:marker>
          </c:dPt>
          <c:dPt>
            <c:idx val="7"/>
            <c:marker>
              <c:symbol val="circle"/>
              <c:size val="7"/>
              <c:spPr>
                <a:solidFill>
                  <a:srgbClr val="339933"/>
                </a:solidFill>
              </c:spPr>
            </c:marker>
          </c:dPt>
          <c:dPt>
            <c:idx val="8"/>
            <c:marker>
              <c:symbol val="circle"/>
              <c:size val="7"/>
              <c:spPr>
                <a:solidFill>
                  <a:srgbClr val="339933"/>
                </a:solidFill>
              </c:spPr>
            </c:marker>
          </c:dPt>
          <c:dLbls>
            <c:dLbl>
              <c:idx val="6"/>
              <c:txPr>
                <a:bodyPr wrap="none"/>
                <a:lstStyle/>
                <a:p>
                  <a:pPr>
                    <a:defRPr b="0" sz="1000" strike="noStrike" u="none">
                      <a:uFillTx/>
                      <a:latin typeface="Arial"/>
                    </a:defRPr>
                  </a:pPr>
                </a:p>
              </c:txPr>
              <c:showLegendKey val="0"/>
              <c:showVal val="0"/>
              <c:showCatName val="0"/>
              <c:showSerName val="0"/>
              <c:showPercent val="0"/>
              <c:separator> </c:separator>
            </c:dLbl>
            <c:dLbl>
              <c:idx val="7"/>
              <c:txPr>
                <a:bodyPr wrap="none"/>
                <a:lstStyle/>
                <a:p>
                  <a:pPr>
                    <a:defRPr b="0" sz="1000" strike="noStrike" u="none">
                      <a:uFillTx/>
                      <a:latin typeface="Arial"/>
                    </a:defRPr>
                  </a:pPr>
                </a:p>
              </c:txPr>
              <c:showLegendKey val="0"/>
              <c:showVal val="0"/>
              <c:showCatName val="0"/>
              <c:showSerName val="0"/>
              <c:showPercent val="0"/>
              <c:separator> </c:separator>
            </c:dLbl>
            <c:dLbl>
              <c:idx val="8"/>
              <c:txPr>
                <a:bodyPr wrap="none"/>
                <a:lstStyle/>
                <a:p>
                  <a:pPr>
                    <a:defRPr b="0" sz="1000" strike="noStrike" u="none">
                      <a:uFillTx/>
                      <a:latin typeface="Arial"/>
                    </a:defRPr>
                  </a:pPr>
                </a:p>
              </c:txPr>
              <c:showLegendKey val="0"/>
              <c:showVal val="0"/>
              <c:showCatName val="0"/>
              <c:showSerName val="0"/>
              <c:showPercent val="0"/>
              <c:separator> </c:separator>
            </c:dLbl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val>
            <c:numRef>
              <c:f>Sheet1!$I$41:$I$71</c:f>
              <c:numCache>
                <c:formatCode>0_);[RED]\(0\)</c:formatCode>
                <c:ptCount val="31"/>
                <c:pt idx="0">
                  <c:v>-535.811</c:v>
                </c:pt>
                <c:pt idx="1">
                  <c:v>-173.452</c:v>
                </c:pt>
                <c:pt idx="2">
                  <c:v>-1590.577</c:v>
                </c:pt>
                <c:pt idx="3">
                  <c:v>-187.092</c:v>
                </c:pt>
                <c:pt idx="4">
                  <c:v>-160.696</c:v>
                </c:pt>
                <c:pt idx="5">
                  <c:v>-175.495</c:v>
                </c:pt>
                <c:pt idx="6">
                  <c:v>-172.514</c:v>
                </c:pt>
                <c:pt idx="7">
                  <c:v>-144.134</c:v>
                </c:pt>
                <c:pt idx="8">
                  <c:v>-152.851</c:v>
                </c:pt>
                <c:pt idx="9">
                  <c:v>-137.049</c:v>
                </c:pt>
                <c:pt idx="10">
                  <c:v>-23.347</c:v>
                </c:pt>
                <c:pt idx="11">
                  <c:v>-119.543</c:v>
                </c:pt>
                <c:pt idx="12">
                  <c:v>-152.816</c:v>
                </c:pt>
                <c:pt idx="13">
                  <c:v>-133.802</c:v>
                </c:pt>
                <c:pt idx="14">
                  <c:v>-127.755</c:v>
                </c:pt>
                <c:pt idx="15">
                  <c:v>-112.273</c:v>
                </c:pt>
                <c:pt idx="16">
                  <c:v>-113.375</c:v>
                </c:pt>
                <c:pt idx="17">
                  <c:v>-134.182</c:v>
                </c:pt>
                <c:pt idx="18">
                  <c:v>-152.136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</c:numCache>
            </c:numRef>
          </c:val>
          <c:smooth val="0"/>
        </c:ser>
        <c:ser>
          <c:idx val="3"/>
          <c:order val="3"/>
          <c:tx>
            <c:strRef>
              <c:f>Sheet1!$J$40</c:f>
              <c:strCache>
                <c:ptCount val="1"/>
                <c:pt idx="0">
                  <c:v>Net Book</c:v>
                </c:pt>
              </c:strCache>
            </c:strRef>
          </c:tx>
          <c:spPr>
            <a:solidFill>
              <a:srgbClr val="000080"/>
            </a:solidFill>
            <a:ln w="25200">
              <a:solidFill>
                <a:srgbClr val="000080"/>
              </a:solidFill>
              <a:custDash>
                <a:ds d="151429" sp="151429"/>
              </a:custDash>
              <a:round/>
            </a:ln>
          </c:spPr>
          <c:marker>
            <c:symbol val="none"/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  <a:custDash>
                    <a:ds d="151429" sp="151429"/>
                  </a:custDash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val>
            <c:numRef>
              <c:f>Sheet1!$J$41:$J$71</c:f>
              <c:numCache>
                <c:formatCode>0_);[RED]\(0\)</c:formatCode>
                <c:ptCount val="31"/>
                <c:pt idx="0">
                  <c:v>181.126</c:v>
                </c:pt>
                <c:pt idx="1">
                  <c:v>-45.86</c:v>
                </c:pt>
                <c:pt idx="2">
                  <c:v>63.4929999999999</c:v>
                </c:pt>
                <c:pt idx="3">
                  <c:v>45.065</c:v>
                </c:pt>
                <c:pt idx="4">
                  <c:v>71.687</c:v>
                </c:pt>
                <c:pt idx="5">
                  <c:v>-22.404</c:v>
                </c:pt>
                <c:pt idx="6">
                  <c:v>-46.649</c:v>
                </c:pt>
                <c:pt idx="7">
                  <c:v>-8.92699999999996</c:v>
                </c:pt>
                <c:pt idx="8">
                  <c:v>37.853</c:v>
                </c:pt>
                <c:pt idx="9">
                  <c:v>123.452</c:v>
                </c:pt>
                <c:pt idx="10">
                  <c:v>223.737</c:v>
                </c:pt>
                <c:pt idx="11">
                  <c:v>83.164</c:v>
                </c:pt>
                <c:pt idx="12">
                  <c:v>73.969</c:v>
                </c:pt>
                <c:pt idx="13">
                  <c:v>74.309</c:v>
                </c:pt>
                <c:pt idx="14">
                  <c:v>97.767</c:v>
                </c:pt>
                <c:pt idx="15">
                  <c:v>111.121</c:v>
                </c:pt>
                <c:pt idx="16">
                  <c:v>141.213</c:v>
                </c:pt>
                <c:pt idx="17">
                  <c:v>90.705</c:v>
                </c:pt>
                <c:pt idx="18">
                  <c:v>37.699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</c:numCache>
            </c:numRef>
          </c:val>
          <c:smooth val="0"/>
        </c:ser>
        <c:ser>
          <c:idx val="4"/>
          <c:order val="4"/>
          <c:tx>
            <c:strRef>
              <c:f>Sheet1!$K$40</c:f>
              <c:strCache>
                <c:ptCount val="1"/>
                <c:pt idx="0">
                  <c:v>Net PnR</c:v>
                </c:pt>
              </c:strCache>
            </c:strRef>
          </c:tx>
          <c:spPr>
            <a:solidFill>
              <a:srgbClr val="0000ff"/>
            </a:solidFill>
            <a:ln w="25200">
              <a:solidFill>
                <a:srgbClr val="0000ff"/>
              </a:solidFill>
              <a:round/>
            </a:ln>
          </c:spPr>
          <c:marker>
            <c:symbol val="none"/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val>
            <c:numRef>
              <c:f>Sheet1!$K$41:$K$71</c:f>
              <c:numCache>
                <c:formatCode>0_);[RED]\(0\)</c:formatCode>
                <c:ptCount val="31"/>
                <c:pt idx="0">
                  <c:v>-119.997</c:v>
                </c:pt>
                <c:pt idx="1">
                  <c:v>100.14</c:v>
                </c:pt>
                <c:pt idx="2">
                  <c:v>-6.91200000000001</c:v>
                </c:pt>
                <c:pt idx="3">
                  <c:v>13.128</c:v>
                </c:pt>
                <c:pt idx="4">
                  <c:v>-11.916</c:v>
                </c:pt>
                <c:pt idx="5">
                  <c:v>80.579</c:v>
                </c:pt>
                <c:pt idx="6">
                  <c:v>104.824</c:v>
                </c:pt>
                <c:pt idx="7">
                  <c:v>61.765</c:v>
                </c:pt>
                <c:pt idx="8">
                  <c:v>20.328</c:v>
                </c:pt>
                <c:pt idx="9">
                  <c:v>-64.206</c:v>
                </c:pt>
                <c:pt idx="10">
                  <c:v>-165.564</c:v>
                </c:pt>
                <c:pt idx="11">
                  <c:v>-24.989</c:v>
                </c:pt>
                <c:pt idx="12">
                  <c:v>-15.794</c:v>
                </c:pt>
                <c:pt idx="13">
                  <c:v>-16.136</c:v>
                </c:pt>
                <c:pt idx="14">
                  <c:v>-39.267</c:v>
                </c:pt>
                <c:pt idx="15">
                  <c:v>-52.948</c:v>
                </c:pt>
                <c:pt idx="16">
                  <c:v>-83.041</c:v>
                </c:pt>
                <c:pt idx="17">
                  <c:v>-32.971</c:v>
                </c:pt>
                <c:pt idx="18">
                  <c:v>20.471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</c:numCache>
            </c:numRef>
          </c:val>
          <c:smooth val="0"/>
        </c:ser>
        <c:hiLowLines>
          <c:spPr>
            <a:ln w="0">
              <a:noFill/>
            </a:ln>
          </c:spPr>
        </c:hiLowLines>
        <c:marker val="1"/>
        <c:axId val="3207084"/>
        <c:axId val="95852679"/>
      </c:lineChart>
      <c:catAx>
        <c:axId val="320708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825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95852679"/>
        <c:crossesAt val="0"/>
        <c:auto val="1"/>
        <c:lblAlgn val="ctr"/>
        <c:lblOffset val="100"/>
        <c:noMultiLvlLbl val="0"/>
      </c:catAx>
      <c:valAx>
        <c:axId val="95852679"/>
        <c:scaling>
          <c:orientation val="minMax"/>
        </c:scaling>
        <c:delete val="0"/>
        <c:axPos val="l"/>
        <c:majorGridlines>
          <c:spPr>
            <a:ln w="0">
              <a:solidFill>
                <a:srgbClr val="000000"/>
              </a:solidFill>
            </a:ln>
          </c:spPr>
        </c:majorGridlines>
        <c:title>
          <c:tx>
            <c:rich>
              <a:bodyPr rot="-5400000"/>
              <a:lstStyle/>
              <a:p>
                <a:pPr>
                  <a:defRPr b="0" sz="1300" strike="noStrike" u="none">
                    <a:uFillTx/>
                    <a:latin typeface="Arial"/>
                  </a:defRPr>
                </a:pPr>
                <a:r>
                  <a:rPr b="1" sz="825" strike="noStrike" u="none">
                    <a:solidFill>
                      <a:srgbClr val="000000"/>
                    </a:solidFill>
                    <a:uFillTx/>
                    <a:latin typeface="Arial"/>
                  </a:rPr>
                  <a:t>1000 MMBtu</a:t>
                </a:r>
              </a:p>
            </c:rich>
          </c:tx>
          <c:layout>
            <c:manualLayout>
              <c:xMode val="edge"/>
              <c:yMode val="edge"/>
              <c:x val="0.0134105782641348"/>
              <c:y val="0.276307448494453"/>
            </c:manualLayout>
          </c:layout>
          <c:overlay val="0"/>
          <c:spPr>
            <a:noFill/>
            <a:ln w="0">
              <a:noFill/>
            </a:ln>
          </c:spPr>
        </c:title>
        <c:numFmt formatCode="0_);[RED]\(0\)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825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3207084"/>
        <c:crossesAt val="1"/>
        <c:crossBetween val="midCat"/>
      </c:valAx>
      <c:spPr>
        <a:noFill/>
        <a:ln w="12600">
          <a:solidFill>
            <a:srgbClr val="808080"/>
          </a:solidFill>
          <a:round/>
        </a:ln>
      </c:spPr>
    </c:plotArea>
    <c:legend>
      <c:legendPos val="r"/>
      <c:layout>
        <c:manualLayout>
          <c:xMode val="edge"/>
          <c:yMode val="edge"/>
          <c:x val="-0.415727926188177"/>
          <c:y val="-0.153724247226624"/>
          <c:w val="0.594195901727282"/>
          <c:h val="0.0838351822503962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875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20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875" strike="noStrike" u="none">
                <a:solidFill>
                  <a:srgbClr val="000000"/>
                </a:solidFill>
                <a:uFillTx/>
                <a:latin typeface="Arial"/>
              </a:rPr>
              <a:t>TRUE UP vs EVENING SCHEDULED</a:t>
            </a:r>
          </a:p>
        </c:rich>
      </c:tx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.0204905308910276"/>
          <c:y val="0.110488322717622"/>
          <c:w val="0.960144365104005"/>
          <c:h val="0.791082802547771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Sheet2!$F$14</c:f>
              <c:strCache>
                <c:ptCount val="1"/>
                <c:pt idx="0">
                  <c:v>1st REPORTED</c:v>
                </c:pt>
              </c:strCache>
            </c:strRef>
          </c:tx>
          <c:spPr>
            <a:solidFill>
              <a:srgbClr val="8080ff"/>
            </a:solidFill>
            <a:ln w="12600">
              <a:solidFill>
                <a:srgbClr val="000000"/>
              </a:solidFill>
              <a:round/>
            </a:ln>
          </c:spPr>
          <c:invertIfNegative val="0"/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val>
            <c:numRef>
              <c:f>Sheet2!$F$15:$F$45</c:f>
              <c:numCache>
                <c:formatCode>0.000_);[RED]\(0.000\)</c:formatCode>
                <c:ptCount val="31"/>
                <c:pt idx="0">
                  <c:v>423.525</c:v>
                </c:pt>
                <c:pt idx="1">
                  <c:v>333.027</c:v>
                </c:pt>
                <c:pt idx="2">
                  <c:v>360.208</c:v>
                </c:pt>
                <c:pt idx="3">
                  <c:v>274.426</c:v>
                </c:pt>
                <c:pt idx="4">
                  <c:v>216.763</c:v>
                </c:pt>
                <c:pt idx="5">
                  <c:v>261.46</c:v>
                </c:pt>
                <c:pt idx="6">
                  <c:v>337.487</c:v>
                </c:pt>
                <c:pt idx="7">
                  <c:v>289.84</c:v>
                </c:pt>
                <c:pt idx="8">
                  <c:v>410.037</c:v>
                </c:pt>
                <c:pt idx="9">
                  <c:v>336.832</c:v>
                </c:pt>
                <c:pt idx="10">
                  <c:v>370.162</c:v>
                </c:pt>
                <c:pt idx="11">
                  <c:v>358.986</c:v>
                </c:pt>
                <c:pt idx="12">
                  <c:v>387.141</c:v>
                </c:pt>
                <c:pt idx="13">
                  <c:v>366.303</c:v>
                </c:pt>
                <c:pt idx="14">
                  <c:v>244.587</c:v>
                </c:pt>
                <c:pt idx="15">
                  <c:v>286.979</c:v>
                </c:pt>
                <c:pt idx="16">
                  <c:v>270.994</c:v>
                </c:pt>
                <c:pt idx="17">
                  <c:v>294.674</c:v>
                </c:pt>
                <c:pt idx="18">
                  <c:v>322.761</c:v>
                </c:pt>
              </c:numCache>
            </c:numRef>
          </c:val>
        </c:ser>
        <c:ser>
          <c:idx val="1"/>
          <c:order val="1"/>
          <c:tx>
            <c:strRef>
              <c:f>Sheet2!$I$14</c:f>
              <c:strCache>
                <c:ptCount val="1"/>
                <c:pt idx="0">
                  <c:v>1st REPORTED</c:v>
                </c:pt>
              </c:strCache>
            </c:strRef>
          </c:tx>
          <c:spPr>
            <a:solidFill>
              <a:srgbClr val="00ffff"/>
            </a:solidFill>
            <a:ln w="25200">
              <a:solidFill>
                <a:srgbClr val="00ffff">
                  <a:alpha val="25000"/>
                </a:srgbClr>
              </a:solidFill>
              <a:round/>
            </a:ln>
          </c:spPr>
          <c:invertIfNegative val="0"/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0">
                  <a:solidFill>
                    <a:srgbClr val="00ffff">
                      <a:alpha val="25000"/>
                    </a:srgbClr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val>
            <c:numRef>
              <c:f>Sheet2!$I$15:$I$45</c:f>
              <c:numCache>
                <c:formatCode>0.000_);[RED]\(0.000\)</c:formatCode>
                <c:ptCount val="31"/>
                <c:pt idx="0">
                  <c:v>61.129</c:v>
                </c:pt>
                <c:pt idx="1">
                  <c:v>65.263</c:v>
                </c:pt>
                <c:pt idx="2">
                  <c:v>56.5219999999999</c:v>
                </c:pt>
                <c:pt idx="3">
                  <c:v>56.442</c:v>
                </c:pt>
                <c:pt idx="4">
                  <c:v>59.771</c:v>
                </c:pt>
                <c:pt idx="5">
                  <c:v>58.175</c:v>
                </c:pt>
                <c:pt idx="6">
                  <c:v>58.175</c:v>
                </c:pt>
                <c:pt idx="7">
                  <c:v>55.586</c:v>
                </c:pt>
                <c:pt idx="8">
                  <c:v>58.181</c:v>
                </c:pt>
                <c:pt idx="9">
                  <c:v>59.246</c:v>
                </c:pt>
                <c:pt idx="10">
                  <c:v>57.635</c:v>
                </c:pt>
                <c:pt idx="11">
                  <c:v>58.175</c:v>
                </c:pt>
                <c:pt idx="12">
                  <c:v>58.175</c:v>
                </c:pt>
                <c:pt idx="13">
                  <c:v>58.173</c:v>
                </c:pt>
                <c:pt idx="14">
                  <c:v>58.176</c:v>
                </c:pt>
                <c:pt idx="15">
                  <c:v>58.173</c:v>
                </c:pt>
                <c:pt idx="16">
                  <c:v>41.882</c:v>
                </c:pt>
                <c:pt idx="17">
                  <c:v>57.734</c:v>
                </c:pt>
                <c:pt idx="18">
                  <c:v>58.17</c:v>
                </c:pt>
              </c:numCache>
            </c:numRef>
          </c:val>
        </c:ser>
        <c:ser>
          <c:idx val="2"/>
          <c:order val="2"/>
          <c:tx>
            <c:strRef>
              <c:f>Sheet2!$L$14</c:f>
              <c:strCache>
                <c:ptCount val="1"/>
                <c:pt idx="0">
                  <c:v>1st REPORTED</c:v>
                </c:pt>
              </c:strCache>
            </c:strRef>
          </c:tx>
          <c:spPr>
            <a:solidFill>
              <a:srgbClr val="ffffc0"/>
            </a:solidFill>
            <a:ln w="12600">
              <a:solidFill>
                <a:srgbClr val="000000"/>
              </a:solidFill>
              <a:round/>
            </a:ln>
          </c:spPr>
          <c:invertIfNegative val="0"/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val>
            <c:numRef>
              <c:f>Sheet2!$L$15:$L$45</c:f>
              <c:numCache>
                <c:formatCode>0.000_);[RED]\(0.000\)</c:formatCode>
                <c:ptCount val="31"/>
                <c:pt idx="0">
                  <c:v>-110.699</c:v>
                </c:pt>
                <c:pt idx="1">
                  <c:v>60.739</c:v>
                </c:pt>
                <c:pt idx="2">
                  <c:v>-33.032</c:v>
                </c:pt>
                <c:pt idx="3">
                  <c:v>21.195</c:v>
                </c:pt>
                <c:pt idx="4">
                  <c:v>36.249</c:v>
                </c:pt>
                <c:pt idx="5">
                  <c:v>81.806</c:v>
                </c:pt>
                <c:pt idx="6">
                  <c:v>92.834</c:v>
                </c:pt>
                <c:pt idx="7">
                  <c:v>102.83</c:v>
                </c:pt>
                <c:pt idx="8">
                  <c:v>46.112</c:v>
                </c:pt>
                <c:pt idx="9">
                  <c:v>-48.416</c:v>
                </c:pt>
                <c:pt idx="10">
                  <c:v>-125.093</c:v>
                </c:pt>
                <c:pt idx="11">
                  <c:v>-24.989</c:v>
                </c:pt>
                <c:pt idx="12">
                  <c:v>-7.212</c:v>
                </c:pt>
                <c:pt idx="13">
                  <c:v>3.806</c:v>
                </c:pt>
                <c:pt idx="14">
                  <c:v>-42.673</c:v>
                </c:pt>
                <c:pt idx="15">
                  <c:v>-40.453</c:v>
                </c:pt>
                <c:pt idx="16">
                  <c:v>-28.273</c:v>
                </c:pt>
                <c:pt idx="17">
                  <c:v>-32.971</c:v>
                </c:pt>
                <c:pt idx="18">
                  <c:v>20.471</c:v>
                </c:pt>
              </c:numCache>
            </c:numRef>
          </c:val>
        </c:ser>
        <c:ser>
          <c:idx val="3"/>
          <c:order val="3"/>
          <c:tx>
            <c:strRef>
              <c:f>Sheet2!$V$14</c:f>
              <c:strCache>
                <c:ptCount val="1"/>
                <c:pt idx="0">
                  <c:v>REAL TIME</c:v>
                </c:pt>
              </c:strCache>
            </c:strRef>
          </c:tx>
          <c:spPr>
            <a:solidFill>
              <a:srgbClr val="ffff00"/>
            </a:solidFill>
            <a:ln w="12600">
              <a:solidFill>
                <a:srgbClr val="000000"/>
              </a:solidFill>
              <a:round/>
            </a:ln>
          </c:spPr>
          <c:invertIfNegative val="0"/>
          <c:dPt>
            <c:idx val="3"/>
            <c:invertIfNegative val="0"/>
            <c:spPr>
              <a:solidFill>
                <a:srgbClr val="ffff00"/>
              </a:solidFill>
              <a:ln w="12600">
                <a:solidFill>
                  <a:srgbClr val="000000"/>
                </a:solidFill>
                <a:round/>
              </a:ln>
            </c:spPr>
          </c:dPt>
          <c:dLbls>
            <c:dLbl>
              <c:idx val="3"/>
              <c:txPr>
                <a:bodyPr wrap="none"/>
                <a:lstStyle/>
                <a:p>
                  <a:pPr>
                    <a:defRPr b="0" sz="1000" strike="noStrike" u="none">
                      <a:uFillTx/>
                      <a:latin typeface="Arial"/>
                    </a:defRPr>
                  </a:pPr>
                </a:p>
              </c:txPr>
              <c:showLegendKey val="0"/>
              <c:showVal val="0"/>
              <c:showCatName val="0"/>
              <c:showSerName val="0"/>
              <c:showPercent val="0"/>
              <c:separator> </c:separator>
            </c:dLbl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val>
            <c:numRef>
              <c:f>Sheet2!$V$15:$V$45</c:f>
              <c:numCache>
                <c:formatCode>0.000_);[RED]\(0.000\)</c:formatCode>
                <c:ptCount val="31"/>
                <c:pt idx="0">
                  <c:v>434.015</c:v>
                </c:pt>
                <c:pt idx="1">
                  <c:v>414.603</c:v>
                </c:pt>
                <c:pt idx="2">
                  <c:v>320.101</c:v>
                </c:pt>
                <c:pt idx="3">
                  <c:v>190.606</c:v>
                </c:pt>
                <c:pt idx="4">
                  <c:v>197.356</c:v>
                </c:pt>
                <c:pt idx="5">
                  <c:v>261.46</c:v>
                </c:pt>
                <c:pt idx="6">
                  <c:v>349.51</c:v>
                </c:pt>
                <c:pt idx="7">
                  <c:v>311.902</c:v>
                </c:pt>
                <c:pt idx="8">
                  <c:v>365.342</c:v>
                </c:pt>
                <c:pt idx="9">
                  <c:v>317.274</c:v>
                </c:pt>
                <c:pt idx="10">
                  <c:v>293.145</c:v>
                </c:pt>
                <c:pt idx="11">
                  <c:v>360.761</c:v>
                </c:pt>
                <c:pt idx="12">
                  <c:v>381.137</c:v>
                </c:pt>
                <c:pt idx="13">
                  <c:v>268.798</c:v>
                </c:pt>
                <c:pt idx="14">
                  <c:v>45.098</c:v>
                </c:pt>
                <c:pt idx="15">
                  <c:v>-19.057</c:v>
                </c:pt>
                <c:pt idx="16">
                  <c:v>160.505</c:v>
                </c:pt>
                <c:pt idx="17">
                  <c:v>294.674</c:v>
                </c:pt>
                <c:pt idx="18">
                  <c:v>322.761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</c:numCache>
            </c:numRef>
          </c:val>
        </c:ser>
        <c:ser>
          <c:idx val="4"/>
          <c:order val="4"/>
          <c:tx>
            <c:strRef>
              <c:f>Sheet2!$Y$14</c:f>
              <c:strCache>
                <c:ptCount val="1"/>
                <c:pt idx="0">
                  <c:v>REAL TIME</c:v>
                </c:pt>
              </c:strCache>
            </c:strRef>
          </c:tx>
          <c:spPr>
            <a:solidFill>
              <a:srgbClr val="00ff00"/>
            </a:solidFill>
            <a:ln w="12600">
              <a:solidFill>
                <a:srgbClr val="00ff00"/>
              </a:solidFill>
              <a:round/>
            </a:ln>
          </c:spPr>
          <c:invertIfNegative val="0"/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0">
                  <a:solidFill>
                    <a:srgbClr val="00ff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val>
            <c:numRef>
              <c:f>Sheet2!$Y$15:$Y$45</c:f>
              <c:numCache>
                <c:formatCode>0.000_);[RED]\(0.000\)</c:formatCode>
                <c:ptCount val="31"/>
                <c:pt idx="0">
                  <c:v>61.129</c:v>
                </c:pt>
                <c:pt idx="1">
                  <c:v>54.28</c:v>
                </c:pt>
                <c:pt idx="2">
                  <c:v>56.5810000000001</c:v>
                </c:pt>
                <c:pt idx="3">
                  <c:v>58.193</c:v>
                </c:pt>
                <c:pt idx="4">
                  <c:v>59.771</c:v>
                </c:pt>
                <c:pt idx="5">
                  <c:v>58.175</c:v>
                </c:pt>
                <c:pt idx="6">
                  <c:v>58.175</c:v>
                </c:pt>
                <c:pt idx="7">
                  <c:v>52.838</c:v>
                </c:pt>
                <c:pt idx="8">
                  <c:v>58.181</c:v>
                </c:pt>
                <c:pt idx="9">
                  <c:v>59.246</c:v>
                </c:pt>
                <c:pt idx="10">
                  <c:v>58.173</c:v>
                </c:pt>
                <c:pt idx="11">
                  <c:v>58.175</c:v>
                </c:pt>
                <c:pt idx="12">
                  <c:v>58.175</c:v>
                </c:pt>
                <c:pt idx="13">
                  <c:v>58.173</c:v>
                </c:pt>
                <c:pt idx="14">
                  <c:v>58.5</c:v>
                </c:pt>
                <c:pt idx="15">
                  <c:v>58.173</c:v>
                </c:pt>
                <c:pt idx="16">
                  <c:v>58.172</c:v>
                </c:pt>
                <c:pt idx="17">
                  <c:v>57.734</c:v>
                </c:pt>
                <c:pt idx="18">
                  <c:v>58.17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</c:numCache>
            </c:numRef>
          </c:val>
        </c:ser>
        <c:ser>
          <c:idx val="5"/>
          <c:order val="5"/>
          <c:tx>
            <c:strRef>
              <c:f>Sheet2!$AB$14</c:f>
              <c:strCache>
                <c:ptCount val="1"/>
                <c:pt idx="0">
                  <c:v>REAL TIME</c:v>
                </c:pt>
              </c:strCache>
            </c:strRef>
          </c:tx>
          <c:spPr>
            <a:solidFill>
              <a:srgbClr val="ff8080"/>
            </a:solidFill>
            <a:ln w="12600">
              <a:solidFill>
                <a:srgbClr val="000000"/>
              </a:solidFill>
              <a:round/>
            </a:ln>
          </c:spPr>
          <c:invertIfNegative val="0"/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val>
            <c:numRef>
              <c:f>Sheet2!$AB$15:$AB$45</c:f>
              <c:numCache>
                <c:formatCode>0.000_);[RED]\(0.000\)</c:formatCode>
                <c:ptCount val="31"/>
                <c:pt idx="0">
                  <c:v>-119.997</c:v>
                </c:pt>
                <c:pt idx="1">
                  <c:v>100.14</c:v>
                </c:pt>
                <c:pt idx="2">
                  <c:v>-6.91200000000001</c:v>
                </c:pt>
                <c:pt idx="3">
                  <c:v>13.128</c:v>
                </c:pt>
                <c:pt idx="4">
                  <c:v>-11.916</c:v>
                </c:pt>
                <c:pt idx="5">
                  <c:v>80.579</c:v>
                </c:pt>
                <c:pt idx="6">
                  <c:v>104.824</c:v>
                </c:pt>
                <c:pt idx="7">
                  <c:v>61.765</c:v>
                </c:pt>
                <c:pt idx="8">
                  <c:v>20.328</c:v>
                </c:pt>
                <c:pt idx="9">
                  <c:v>-64.206</c:v>
                </c:pt>
                <c:pt idx="10">
                  <c:v>-165.564</c:v>
                </c:pt>
                <c:pt idx="11">
                  <c:v>-24.989</c:v>
                </c:pt>
                <c:pt idx="12">
                  <c:v>-15.794</c:v>
                </c:pt>
                <c:pt idx="13">
                  <c:v>-16.136</c:v>
                </c:pt>
                <c:pt idx="14">
                  <c:v>-39.267</c:v>
                </c:pt>
                <c:pt idx="15">
                  <c:v>-52.948</c:v>
                </c:pt>
                <c:pt idx="16">
                  <c:v>-83.041</c:v>
                </c:pt>
                <c:pt idx="17">
                  <c:v>-32.971</c:v>
                </c:pt>
                <c:pt idx="18">
                  <c:v>20.471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</c:numCache>
            </c:numRef>
          </c:val>
        </c:ser>
        <c:gapWidth val="150"/>
        <c:overlap val="0"/>
        <c:axId val="97874015"/>
        <c:axId val="46352933"/>
      </c:barChart>
      <c:catAx>
        <c:axId val="97874015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 rot="-5400000"/>
          <a:lstStyle/>
          <a:p>
            <a:pPr>
              <a:defRPr b="0" sz="155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46352933"/>
        <c:crossesAt val="0"/>
        <c:auto val="1"/>
        <c:lblAlgn val="ctr"/>
        <c:lblOffset val="100"/>
        <c:noMultiLvlLbl val="0"/>
      </c:catAx>
      <c:valAx>
        <c:axId val="46352933"/>
        <c:scaling>
          <c:orientation val="minMax"/>
        </c:scaling>
        <c:delete val="0"/>
        <c:axPos val="l"/>
        <c:majorGridlines>
          <c:spPr>
            <a:ln w="0">
              <a:solidFill>
                <a:srgbClr val="000000"/>
              </a:solidFill>
            </a:ln>
          </c:spPr>
        </c:majorGridlines>
        <c:numFmt formatCode="0.000_);[RED]\(0.000\)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55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97874015"/>
        <c:crossesAt val="1"/>
        <c:crossBetween val="midCat"/>
        <c:majorUnit val="100"/>
        <c:minorUnit val="10"/>
      </c:valAx>
      <c:spPr>
        <a:solidFill>
          <a:srgbClr val="ffffff"/>
        </a:solidFill>
        <a:ln w="12600">
          <a:solidFill>
            <a:srgbClr val="808080"/>
          </a:solidFill>
          <a:round/>
        </a:ln>
      </c:spPr>
    </c:plotArea>
    <c:legend>
      <c:legendPos val="r"/>
      <c:layout>
        <c:manualLayout>
          <c:xMode val="edge"/>
          <c:yMode val="edge"/>
          <c:x val="-0.478345234399255"/>
          <c:y val="0.209426751592357"/>
          <c:w val="0.935074511021422"/>
          <c:h val="0.116857749469214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1475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21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autoTitleDeleted val="1"/>
    <c:plotArea>
      <c:layout>
        <c:manualLayout>
          <c:xMode val="edge"/>
          <c:yMode val="edge"/>
          <c:x val="0.0115569526627219"/>
          <c:y val="0.0220225510923185"/>
          <c:w val="0.956453402366864"/>
          <c:h val="0.932610993657505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Sheet2!$N$14</c:f>
              <c:strCache>
                <c:ptCount val="1"/>
                <c:pt idx="0">
                  <c:v>1st REPORTED</c:v>
                </c:pt>
              </c:strCache>
            </c:strRef>
          </c:tx>
          <c:spPr>
            <a:solidFill>
              <a:srgbClr val="802060"/>
            </a:solidFill>
            <a:ln w="12600">
              <a:solidFill>
                <a:srgbClr val="000000"/>
              </a:solidFill>
              <a:round/>
            </a:ln>
          </c:spPr>
          <c:invertIfNegative val="0"/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val>
            <c:numRef>
              <c:f>Sheet2!$N$15:$N$45</c:f>
              <c:numCache>
                <c:formatCode>0.000_);[RED]\(0.000\)</c:formatCode>
                <c:ptCount val="31"/>
                <c:pt idx="0">
                  <c:v>373.955</c:v>
                </c:pt>
                <c:pt idx="1">
                  <c:v>459.029</c:v>
                </c:pt>
                <c:pt idx="2">
                  <c:v>383.698</c:v>
                </c:pt>
                <c:pt idx="3">
                  <c:v>352.063</c:v>
                </c:pt>
                <c:pt idx="4">
                  <c:v>312.783</c:v>
                </c:pt>
                <c:pt idx="5">
                  <c:v>401.441</c:v>
                </c:pt>
                <c:pt idx="6">
                  <c:v>488.496</c:v>
                </c:pt>
                <c:pt idx="7">
                  <c:v>448.256</c:v>
                </c:pt>
                <c:pt idx="8">
                  <c:v>514.33</c:v>
                </c:pt>
                <c:pt idx="9">
                  <c:v>347.662</c:v>
                </c:pt>
                <c:pt idx="10">
                  <c:v>302.704</c:v>
                </c:pt>
                <c:pt idx="11">
                  <c:v>392.172</c:v>
                </c:pt>
                <c:pt idx="12">
                  <c:v>438.104</c:v>
                </c:pt>
                <c:pt idx="13">
                  <c:v>428.282</c:v>
                </c:pt>
                <c:pt idx="14">
                  <c:v>260.09</c:v>
                </c:pt>
                <c:pt idx="15">
                  <c:v>304.699</c:v>
                </c:pt>
                <c:pt idx="16">
                  <c:v>284.603</c:v>
                </c:pt>
                <c:pt idx="17">
                  <c:v>319.437</c:v>
                </c:pt>
                <c:pt idx="18">
                  <c:v>401.402</c:v>
                </c:pt>
              </c:numCache>
            </c:numRef>
          </c:val>
        </c:ser>
        <c:ser>
          <c:idx val="1"/>
          <c:order val="1"/>
          <c:tx>
            <c:strRef>
              <c:f>Sheet2!$AD$14</c:f>
              <c:strCache>
                <c:ptCount val="1"/>
                <c:pt idx="0">
                  <c:v>REAL TIME</c:v>
                </c:pt>
              </c:strCache>
            </c:strRef>
          </c:tx>
          <c:spPr>
            <a:solidFill>
              <a:srgbClr val="8080ff"/>
            </a:solidFill>
            <a:ln w="12600">
              <a:solidFill>
                <a:srgbClr val="000000"/>
              </a:solidFill>
              <a:round/>
            </a:ln>
          </c:spPr>
          <c:invertIfNegative val="0"/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val>
            <c:numRef>
              <c:f>Sheet2!$AD$15:$AD$45</c:f>
              <c:numCache>
                <c:formatCode>0.000_);[RED]\(0.000\)</c:formatCode>
                <c:ptCount val="31"/>
                <c:pt idx="0">
                  <c:v>375.147</c:v>
                </c:pt>
                <c:pt idx="1">
                  <c:v>569.023</c:v>
                </c:pt>
                <c:pt idx="2">
                  <c:v>369.77</c:v>
                </c:pt>
                <c:pt idx="3">
                  <c:v>261.927</c:v>
                </c:pt>
                <c:pt idx="4">
                  <c:v>245.211</c:v>
                </c:pt>
                <c:pt idx="5">
                  <c:v>400.214</c:v>
                </c:pt>
                <c:pt idx="6">
                  <c:v>512.509</c:v>
                </c:pt>
                <c:pt idx="7">
                  <c:v>426.505</c:v>
                </c:pt>
                <c:pt idx="8">
                  <c:v>443.851</c:v>
                </c:pt>
                <c:pt idx="9">
                  <c:v>312.314</c:v>
                </c:pt>
                <c:pt idx="10">
                  <c:v>185.754</c:v>
                </c:pt>
                <c:pt idx="11">
                  <c:v>393.947</c:v>
                </c:pt>
                <c:pt idx="12">
                  <c:v>423.518</c:v>
                </c:pt>
                <c:pt idx="13">
                  <c:v>310.835</c:v>
                </c:pt>
                <c:pt idx="14">
                  <c:v>64.331</c:v>
                </c:pt>
                <c:pt idx="15">
                  <c:v>-13.832</c:v>
                </c:pt>
                <c:pt idx="16">
                  <c:v>135.636</c:v>
                </c:pt>
                <c:pt idx="17">
                  <c:v>319.437</c:v>
                </c:pt>
                <c:pt idx="18">
                  <c:v>401.402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</c:numCache>
            </c:numRef>
          </c:val>
        </c:ser>
        <c:gapWidth val="150"/>
        <c:overlap val="0"/>
        <c:axId val="71610563"/>
        <c:axId val="58014651"/>
      </c:barChart>
      <c:lineChart>
        <c:grouping val="standard"/>
        <c:varyColors val="0"/>
        <c:ser>
          <c:idx val="2"/>
          <c:order val="2"/>
          <c:tx>
            <c:strRef>
              <c:f>Sheet2!$AR$14</c:f>
              <c:strCache>
                <c:ptCount val="1"/>
                <c:pt idx="0">
                  <c:v>% Change in Total</c:v>
                </c:pt>
              </c:strCache>
            </c:strRef>
          </c:tx>
          <c:spPr>
            <a:solidFill>
              <a:srgbClr val="ffff00"/>
            </a:solidFill>
            <a:ln w="12600">
              <a:solidFill>
                <a:srgbClr val="ffff00"/>
              </a:solidFill>
              <a:round/>
            </a:ln>
          </c:spPr>
          <c:marker>
            <c:symbol val="triangle"/>
            <c:size val="5"/>
            <c:spPr>
              <a:solidFill>
                <a:srgbClr val="ffff0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126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val>
            <c:numRef>
              <c:f>Sheet2!$AR$15:$AR$45</c:f>
              <c:numCache>
                <c:formatCode>0%</c:formatCode>
                <c:ptCount val="31"/>
                <c:pt idx="0">
                  <c:v>0.00317742111758859</c:v>
                </c:pt>
                <c:pt idx="1">
                  <c:v>0.193303258392016</c:v>
                </c:pt>
                <c:pt idx="2">
                  <c:v>0.0376666576520537</c:v>
                </c:pt>
                <c:pt idx="3">
                  <c:v>0.344126416902419</c:v>
                </c:pt>
                <c:pt idx="4">
                  <c:v>0.275566756793129</c:v>
                </c:pt>
                <c:pt idx="5">
                  <c:v>0.00306585976502565</c:v>
                </c:pt>
                <c:pt idx="6">
                  <c:v>0.0468538113477031</c:v>
                </c:pt>
                <c:pt idx="7">
                  <c:v>0.0509982297980093</c:v>
                </c:pt>
                <c:pt idx="8">
                  <c:v>0.158789774045795</c:v>
                </c:pt>
                <c:pt idx="9">
                  <c:v>0.113180965310553</c:v>
                </c:pt>
                <c:pt idx="10">
                  <c:v>0.629596132519353</c:v>
                </c:pt>
                <c:pt idx="11">
                  <c:v>0.00450568223644306</c:v>
                </c:pt>
                <c:pt idx="12">
                  <c:v>0.0344400946358833</c:v>
                </c:pt>
                <c:pt idx="13">
                  <c:v>0.377843550436727</c:v>
                </c:pt>
                <c:pt idx="14">
                  <c:v>3.04299637810698</c:v>
                </c:pt>
                <c:pt idx="15">
                  <c:v>23.0285569693464</c:v>
                </c:pt>
                <c:pt idx="16">
                  <c:v>1.09828511604589</c:v>
                </c:pt>
                <c:pt idx="17">
                  <c:v>0</c:v>
                </c:pt>
                <c:pt idx="18">
                  <c:v>0</c:v>
                </c:pt>
              </c:numCache>
            </c:numRef>
          </c:val>
          <c:smooth val="0"/>
        </c:ser>
        <c:hiLowLines>
          <c:spPr>
            <a:ln w="0">
              <a:noFill/>
            </a:ln>
          </c:spPr>
        </c:hiLowLines>
        <c:marker val="1"/>
        <c:axId val="16703063"/>
        <c:axId val="9336610"/>
      </c:lineChart>
      <c:catAx>
        <c:axId val="71610563"/>
        <c:scaling>
          <c:orientation val="minMax"/>
        </c:scaling>
        <c:delete val="0"/>
        <c:axPos val="b"/>
        <c:numFmt formatCode="General" sourceLinked="1"/>
        <c:majorTickMark val="cross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58014651"/>
        <c:crossesAt val="0"/>
        <c:auto val="1"/>
        <c:lblAlgn val="ctr"/>
        <c:lblOffset val="100"/>
        <c:noMultiLvlLbl val="0"/>
      </c:catAx>
      <c:valAx>
        <c:axId val="58014651"/>
        <c:scaling>
          <c:orientation val="minMax"/>
        </c:scaling>
        <c:delete val="0"/>
        <c:axPos val="l"/>
        <c:numFmt formatCode="0.000_);[RED]\(0.000\)" sourceLinked="1"/>
        <c:majorTickMark val="cross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71610563"/>
        <c:crossesAt val="1"/>
        <c:crossBetween val="midCat"/>
      </c:valAx>
      <c:catAx>
        <c:axId val="16703063"/>
        <c:scaling>
          <c:orientation val="minMax"/>
        </c:scaling>
        <c:delete val="1"/>
        <c:axPos val="t"/>
        <c:numFmt formatCode="General" sourceLinked="1"/>
        <c:majorTickMark val="cross"/>
        <c:minorTickMark val="none"/>
        <c:tickLblPos val="nextTo"/>
        <c:spPr>
          <a:ln w="0">
            <a:noFill/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9336610"/>
        <c:auto val="1"/>
        <c:lblAlgn val="ctr"/>
        <c:lblOffset val="100"/>
        <c:noMultiLvlLbl val="0"/>
      </c:catAx>
      <c:valAx>
        <c:axId val="9336610"/>
        <c:scaling>
          <c:orientation val="minMax"/>
        </c:scaling>
        <c:delete val="0"/>
        <c:axPos val="r"/>
        <c:numFmt formatCode="0%" sourceLinked="1"/>
        <c:majorTickMark val="cross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16703063"/>
        <c:crosses val="max"/>
        <c:crossBetween val="midCat"/>
      </c:valAx>
      <c:spPr>
        <a:solidFill>
          <a:srgbClr val="c0c0c0"/>
        </a:solidFill>
        <a:ln w="12600">
          <a:solidFill>
            <a:srgbClr val="808080"/>
          </a:solidFill>
          <a:round/>
        </a:ln>
      </c:spPr>
    </c:plotArea>
    <c:legend>
      <c:legendPos val="r"/>
      <c:layout>
        <c:manualLayout>
          <c:xMode val="edge"/>
          <c:yMode val="edge"/>
          <c:x val="0.152736686390533"/>
          <c:y val="0.825493305144468"/>
          <c:w val="0.626248150887574"/>
          <c:h val="0.0590204369274137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10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22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autoTitleDeleted val="1"/>
    <c:plotArea>
      <c:layout>
        <c:manualLayout>
          <c:xMode val="edge"/>
          <c:yMode val="edge"/>
          <c:x val="0.0492253291769413"/>
          <c:y val="0.0590225125393678"/>
          <c:w val="0.869678499976737"/>
          <c:h val="0.910999650064155"/>
        </c:manualLayout>
      </c:layout>
      <c:lineChart>
        <c:grouping val="standard"/>
        <c:varyColors val="0"/>
        <c:ser>
          <c:idx val="0"/>
          <c:order val="0"/>
          <c:tx>
            <c:strRef>
              <c:f>Sheet2!$AU$14</c:f>
              <c:strCache>
                <c:ptCount val="1"/>
                <c:pt idx="0">
                  <c:v>NORMAL</c:v>
                </c:pt>
              </c:strCache>
            </c:strRef>
          </c:tx>
          <c:spPr>
            <a:solidFill>
              <a:srgbClr val="000080"/>
            </a:solidFill>
            <a:ln w="12600">
              <a:solidFill>
                <a:srgbClr val="000080"/>
              </a:solidFill>
              <a:round/>
            </a:ln>
          </c:spPr>
          <c:marker>
            <c:symbol val="diamond"/>
            <c:size val="5"/>
            <c:spPr>
              <a:solidFill>
                <a:srgbClr val="000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126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val>
            <c:numRef>
              <c:f>Sheet2!$AU$15:$AU$45</c:f>
              <c:numCache>
                <c:formatCode>General_)</c:formatCode>
                <c:ptCount val="31"/>
                <c:pt idx="0">
                  <c:v>57</c:v>
                </c:pt>
                <c:pt idx="1">
                  <c:v>57</c:v>
                </c:pt>
                <c:pt idx="2">
                  <c:v>57</c:v>
                </c:pt>
                <c:pt idx="3">
                  <c:v>56</c:v>
                </c:pt>
                <c:pt idx="4">
                  <c:v>56</c:v>
                </c:pt>
                <c:pt idx="5">
                  <c:v>56</c:v>
                </c:pt>
                <c:pt idx="6">
                  <c:v>55</c:v>
                </c:pt>
                <c:pt idx="7">
                  <c:v>55</c:v>
                </c:pt>
                <c:pt idx="8">
                  <c:v>54</c:v>
                </c:pt>
                <c:pt idx="9">
                  <c:v>54</c:v>
                </c:pt>
                <c:pt idx="10">
                  <c:v>54</c:v>
                </c:pt>
                <c:pt idx="11">
                  <c:v>53</c:v>
                </c:pt>
                <c:pt idx="12">
                  <c:v>53</c:v>
                </c:pt>
                <c:pt idx="13">
                  <c:v>52</c:v>
                </c:pt>
                <c:pt idx="14">
                  <c:v>52</c:v>
                </c:pt>
                <c:pt idx="15">
                  <c:v>52</c:v>
                </c:pt>
                <c:pt idx="16">
                  <c:v>51</c:v>
                </c:pt>
                <c:pt idx="17">
                  <c:v>51</c:v>
                </c:pt>
                <c:pt idx="18">
                  <c:v>50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Sheet2!$AV$14</c:f>
              <c:strCache>
                <c:ptCount val="1"/>
                <c:pt idx="0">
                  <c:v>ACTUAL</c:v>
                </c:pt>
              </c:strCache>
            </c:strRef>
          </c:tx>
          <c:spPr>
            <a:solidFill>
              <a:srgbClr val="ff00ff"/>
            </a:solidFill>
            <a:ln w="12600">
              <a:solidFill>
                <a:srgbClr val="ff00ff"/>
              </a:solidFill>
              <a:round/>
            </a:ln>
          </c:spPr>
          <c:marker>
            <c:symbol val="square"/>
            <c:size val="5"/>
            <c:spPr>
              <a:solidFill>
                <a:srgbClr val="ff00ff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126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val>
            <c:numRef>
              <c:f>Sheet2!$AV$15:$AV$45</c:f>
              <c:numCache>
                <c:formatCode>General_)</c:formatCode>
                <c:ptCount val="31"/>
                <c:pt idx="0">
                  <c:v>61</c:v>
                </c:pt>
                <c:pt idx="1">
                  <c:v>67</c:v>
                </c:pt>
                <c:pt idx="2">
                  <c:v>53</c:v>
                </c:pt>
                <c:pt idx="3">
                  <c:v>47</c:v>
                </c:pt>
                <c:pt idx="4">
                  <c:v>40</c:v>
                </c:pt>
                <c:pt idx="5">
                  <c:v>39</c:v>
                </c:pt>
                <c:pt idx="6">
                  <c:v>49</c:v>
                </c:pt>
                <c:pt idx="7">
                  <c:v>56</c:v>
                </c:pt>
                <c:pt idx="8">
                  <c:v>60</c:v>
                </c:pt>
                <c:pt idx="9">
                  <c:v>50</c:v>
                </c:pt>
                <c:pt idx="10">
                  <c:v>54</c:v>
                </c:pt>
                <c:pt idx="11">
                  <c:v>54</c:v>
                </c:pt>
                <c:pt idx="12">
                  <c:v>49</c:v>
                </c:pt>
                <c:pt idx="13">
                  <c:v>46</c:v>
                </c:pt>
                <c:pt idx="14">
                  <c:v>41</c:v>
                </c:pt>
                <c:pt idx="15">
                  <c:v>38</c:v>
                </c:pt>
                <c:pt idx="16">
                  <c:v>49</c:v>
                </c:pt>
                <c:pt idx="17">
                  <c:v>45</c:v>
                </c:pt>
                <c:pt idx="18">
                  <c:v>48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</c:numCache>
            </c:numRef>
          </c:val>
          <c:smooth val="0"/>
        </c:ser>
        <c:hiLowLines>
          <c:spPr>
            <a:ln w="0">
              <a:noFill/>
            </a:ln>
          </c:spPr>
        </c:hiLowLines>
        <c:marker val="1"/>
        <c:axId val="58952807"/>
        <c:axId val="79844455"/>
      </c:lineChart>
      <c:catAx>
        <c:axId val="58952807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 rot="-5400000"/>
          <a:lstStyle/>
          <a:p>
            <a:pPr>
              <a:defRPr b="0" sz="1175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79844455"/>
        <c:crossesAt val="0"/>
        <c:auto val="1"/>
        <c:lblAlgn val="ctr"/>
        <c:lblOffset val="100"/>
        <c:noMultiLvlLbl val="0"/>
      </c:catAx>
      <c:valAx>
        <c:axId val="79844455"/>
        <c:scaling>
          <c:orientation val="minMax"/>
          <c:max val="90"/>
          <c:min val="60"/>
        </c:scaling>
        <c:delete val="0"/>
        <c:axPos val="l"/>
        <c:majorGridlines>
          <c:spPr>
            <a:ln w="0">
              <a:solidFill>
                <a:srgbClr val="000000"/>
              </a:solidFill>
            </a:ln>
          </c:spPr>
        </c:majorGridlines>
        <c:numFmt formatCode="General_)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175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58952807"/>
        <c:crossesAt val="1"/>
        <c:crossBetween val="midCat"/>
        <c:majorUnit val="10"/>
        <c:minorUnit val="5"/>
      </c:valAx>
      <c:spPr>
        <a:solidFill>
          <a:srgbClr val="c0c0c0"/>
        </a:solidFill>
        <a:ln w="12600">
          <a:solidFill>
            <a:srgbClr val="808080"/>
          </a:solidFill>
          <a:round/>
        </a:ln>
      </c:spPr>
    </c:plotArea>
    <c:legend>
      <c:legendPos val="r"/>
      <c:layout>
        <c:manualLayout>
          <c:xMode val="edge"/>
          <c:yMode val="edge"/>
          <c:x val="0.311729400269855"/>
          <c:y val="0.914848944360201"/>
          <c:w val="0.4825757223282"/>
          <c:h val="0.0535401842995451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10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autoTitleDeleted val="1"/>
    <c:plotArea>
      <c:layout>
        <c:manualLayout>
          <c:xMode val="edge"/>
          <c:yMode val="edge"/>
          <c:x val="0.0155802069051477"/>
          <c:y val="0.0195220990160862"/>
          <c:w val="0.984419793094852"/>
          <c:h val="0.980477900983914"/>
        </c:manualLayout>
      </c:layout>
      <c:lineChart>
        <c:grouping val="standard"/>
        <c:varyColors val="0"/>
        <c:ser>
          <c:idx val="0"/>
          <c:order val="0"/>
          <c:tx>
            <c:strRef>
              <c:f>Sheet1!$AG$3</c:f>
              <c:strCache>
                <c:ptCount val="1"/>
                <c:pt idx="0">
                  <c:v>AVG TEMP</c:v>
                </c:pt>
              </c:strCache>
            </c:strRef>
          </c:tx>
          <c:spPr>
            <a:solidFill>
              <a:srgbClr val="ff00ff"/>
            </a:solidFill>
            <a:ln w="12600">
              <a:solidFill>
                <a:srgbClr val="ff00ff"/>
              </a:solidFill>
              <a:round/>
            </a:ln>
          </c:spPr>
          <c:marker>
            <c:symbol val="square"/>
            <c:size val="5"/>
            <c:spPr>
              <a:solidFill>
                <a:srgbClr val="ff00ff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126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val>
            <c:numRef>
              <c:f>Sheet1!$AG$34</c:f>
              <c:numCache>
                <c:formatCode>General</c:formatCode>
                <c:ptCount val="1"/>
              </c:numCache>
            </c:numRef>
          </c:val>
          <c:smooth val="0"/>
        </c:ser>
        <c:ser>
          <c:idx val="1"/>
          <c:order val="1"/>
          <c:tx>
            <c:strRef>
              <c:f>Sheet1!$AH$3</c:f>
              <c:strCache>
                <c:ptCount val="1"/>
                <c:pt idx="0">
                  <c:v>ACTUAL Temp</c:v>
                </c:pt>
              </c:strCache>
            </c:strRef>
          </c:tx>
          <c:spPr>
            <a:solidFill>
              <a:srgbClr val="000080"/>
            </a:solidFill>
            <a:ln w="25200">
              <a:solidFill>
                <a:srgbClr val="000080"/>
              </a:solidFill>
              <a:round/>
            </a:ln>
          </c:spPr>
          <c:marker>
            <c:symbol val="diamond"/>
            <c:size val="7"/>
            <c:spPr>
              <a:solidFill>
                <a:srgbClr val="000080"/>
              </a:solidFill>
            </c:spPr>
          </c:marker>
          <c:dPt>
            <c:idx val="4"/>
            <c:marker>
              <c:symbol val="diamond"/>
              <c:size val="7"/>
              <c:spPr>
                <a:solidFill>
                  <a:srgbClr val="000080"/>
                </a:solidFill>
              </c:spPr>
            </c:marker>
          </c:dPt>
          <c:dLbls>
            <c:dLbl>
              <c:idx val="4"/>
              <c:txPr>
                <a:bodyPr wrap="none"/>
                <a:lstStyle/>
                <a:p>
                  <a:pPr>
                    <a:defRPr b="0" sz="1000" strike="noStrike" u="none">
                      <a:uFillTx/>
                      <a:latin typeface="Arial"/>
                    </a:defRPr>
                  </a:pPr>
                </a:p>
              </c:txPr>
              <c:showLegendKey val="0"/>
              <c:showVal val="0"/>
              <c:showCatName val="0"/>
              <c:showSerName val="0"/>
              <c:showPercent val="0"/>
              <c:separator> </c:separator>
            </c:dLbl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val>
            <c:numRef>
              <c:f>Sheet1!$AH$4:$AH$34</c:f>
              <c:numCache>
                <c:formatCode>General_)</c:formatCode>
                <c:ptCount val="31"/>
                <c:pt idx="0">
                  <c:v>61</c:v>
                </c:pt>
                <c:pt idx="1">
                  <c:v>67</c:v>
                </c:pt>
                <c:pt idx="2">
                  <c:v>53</c:v>
                </c:pt>
                <c:pt idx="3">
                  <c:v>47</c:v>
                </c:pt>
                <c:pt idx="4">
                  <c:v>40</c:v>
                </c:pt>
                <c:pt idx="5">
                  <c:v>39</c:v>
                </c:pt>
                <c:pt idx="6">
                  <c:v>49</c:v>
                </c:pt>
                <c:pt idx="7">
                  <c:v>56</c:v>
                </c:pt>
                <c:pt idx="8">
                  <c:v>60</c:v>
                </c:pt>
                <c:pt idx="9">
                  <c:v>50</c:v>
                </c:pt>
                <c:pt idx="10">
                  <c:v>54</c:v>
                </c:pt>
                <c:pt idx="11">
                  <c:v>54</c:v>
                </c:pt>
                <c:pt idx="12">
                  <c:v>49</c:v>
                </c:pt>
                <c:pt idx="13">
                  <c:v>46</c:v>
                </c:pt>
                <c:pt idx="14">
                  <c:v>41</c:v>
                </c:pt>
                <c:pt idx="15">
                  <c:v>38</c:v>
                </c:pt>
                <c:pt idx="16">
                  <c:v>49</c:v>
                </c:pt>
                <c:pt idx="17">
                  <c:v>45</c:v>
                </c:pt>
                <c:pt idx="18">
                  <c:v>48</c:v>
                </c:pt>
              </c:numCache>
            </c:numRef>
          </c:val>
          <c:smooth val="0"/>
        </c:ser>
        <c:hiLowLines>
          <c:spPr>
            <a:ln w="0">
              <a:noFill/>
            </a:ln>
          </c:spPr>
        </c:hiLowLines>
        <c:marker val="1"/>
        <c:axId val="49139946"/>
        <c:axId val="98629653"/>
      </c:lineChart>
      <c:lineChart>
        <c:grouping val="standard"/>
        <c:varyColors val="0"/>
        <c:ser>
          <c:idx val="2"/>
          <c:order val="2"/>
          <c:tx>
            <c:strRef>
              <c:f>Sheet1!$AI$3</c:f>
              <c:strCache>
                <c:ptCount val="1"/>
                <c:pt idx="0">
                  <c:v>Phys Storage</c:v>
                </c:pt>
              </c:strCache>
            </c:strRef>
          </c:tx>
          <c:spPr>
            <a:solidFill>
              <a:srgbClr val="ffff00"/>
            </a:solidFill>
            <a:ln w="25200">
              <a:solidFill>
                <a:srgbClr val="ffff00"/>
              </a:solidFill>
              <a:round/>
            </a:ln>
          </c:spPr>
          <c:marker>
            <c:symbol val="triangle"/>
            <c:size val="7"/>
            <c:spPr>
              <a:solidFill>
                <a:srgbClr val="ffff0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val>
            <c:numRef>
              <c:f>Sheet1!$AI$4:$AI$34</c:f>
              <c:numCache>
                <c:formatCode>0_);[RED]\(0\)</c:formatCode>
                <c:ptCount val="31"/>
                <c:pt idx="0">
                  <c:v>413.1</c:v>
                </c:pt>
                <c:pt idx="1">
                  <c:v>443.5</c:v>
                </c:pt>
                <c:pt idx="2">
                  <c:v>519.1</c:v>
                </c:pt>
                <c:pt idx="3">
                  <c:v>292.9</c:v>
                </c:pt>
                <c:pt idx="4">
                  <c:v>196.5</c:v>
                </c:pt>
                <c:pt idx="5">
                  <c:v>490</c:v>
                </c:pt>
                <c:pt idx="6">
                  <c:v>518.2</c:v>
                </c:pt>
                <c:pt idx="7">
                  <c:v>439.7</c:v>
                </c:pt>
                <c:pt idx="8">
                  <c:v>369.6</c:v>
                </c:pt>
                <c:pt idx="9">
                  <c:v>406.9</c:v>
                </c:pt>
                <c:pt idx="10">
                  <c:v>137.6</c:v>
                </c:pt>
                <c:pt idx="11">
                  <c:v>154.4</c:v>
                </c:pt>
                <c:pt idx="12">
                  <c:v>484.1</c:v>
                </c:pt>
                <c:pt idx="13">
                  <c:v>307.5</c:v>
                </c:pt>
                <c:pt idx="14">
                  <c:v>66</c:v>
                </c:pt>
                <c:pt idx="15">
                  <c:v>-231.4</c:v>
                </c:pt>
                <c:pt idx="16">
                  <c:v>-347</c:v>
                </c:pt>
                <c:pt idx="17">
                  <c:v>87</c:v>
                </c:pt>
                <c:pt idx="18">
                  <c:v>174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</c:numCache>
            </c:numRef>
          </c:val>
          <c:smooth val="0"/>
        </c:ser>
        <c:ser>
          <c:idx val="3"/>
          <c:order val="3"/>
          <c:tx>
            <c:strRef>
              <c:f>Sheet1!$AJ$3</c:f>
              <c:strCache>
                <c:ptCount val="1"/>
                <c:pt idx="0">
                  <c:v>SWING</c:v>
                </c:pt>
              </c:strCache>
            </c:strRef>
          </c:tx>
          <c:spPr>
            <a:solidFill>
              <a:srgbClr val="00ffff"/>
            </a:solidFill>
            <a:ln w="25200">
              <a:solidFill>
                <a:srgbClr val="00ffff"/>
              </a:solidFill>
              <a:round/>
            </a:ln>
          </c:spPr>
          <c:marker>
            <c:symbol val="x"/>
            <c:size val="7"/>
            <c:spPr>
              <a:solidFill>
                <a:srgbClr val="00ffff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val>
            <c:numRef>
              <c:f>Sheet1!$AJ$4:$AJ$34</c:f>
              <c:numCache>
                <c:formatCode>0_);[RED]\(0\)</c:formatCode>
                <c:ptCount val="31"/>
                <c:pt idx="0">
                  <c:v>29.106</c:v>
                </c:pt>
                <c:pt idx="1">
                  <c:v>-134.37</c:v>
                </c:pt>
                <c:pt idx="2">
                  <c:v>140.483</c:v>
                </c:pt>
                <c:pt idx="3">
                  <c:v>22.1259999999999</c:v>
                </c:pt>
                <c:pt idx="4">
                  <c:v>-117.558</c:v>
                </c:pt>
                <c:pt idx="5">
                  <c:v>20.9389999999999</c:v>
                </c:pt>
                <c:pt idx="6">
                  <c:v>-3.15599999999995</c:v>
                </c:pt>
                <c:pt idx="7">
                  <c:v>64.3479999999999</c:v>
                </c:pt>
                <c:pt idx="8">
                  <c:v>-23.1180000000001</c:v>
                </c:pt>
                <c:pt idx="9">
                  <c:v>85.7389999999999</c:v>
                </c:pt>
                <c:pt idx="10">
                  <c:v>-57.001</c:v>
                </c:pt>
                <c:pt idx="11">
                  <c:v>-248.396</c:v>
                </c:pt>
                <c:pt idx="12">
                  <c:v>51.735</c:v>
                </c:pt>
                <c:pt idx="13">
                  <c:v>47.818</c:v>
                </c:pt>
                <c:pt idx="14">
                  <c:v>-7.178</c:v>
                </c:pt>
                <c:pt idx="15">
                  <c:v>-226.415</c:v>
                </c:pt>
                <c:pt idx="16">
                  <c:v>-491.483</c:v>
                </c:pt>
                <c:pt idx="17">
                  <c:v>-241.284</c:v>
                </c:pt>
                <c:pt idx="18">
                  <c:v>-236.249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</c:numCache>
            </c:numRef>
          </c:val>
          <c:smooth val="0"/>
        </c:ser>
        <c:hiLowLines>
          <c:spPr>
            <a:ln w="0">
              <a:noFill/>
            </a:ln>
          </c:spPr>
        </c:hiLowLines>
        <c:marker val="1"/>
        <c:axId val="63593296"/>
        <c:axId val="54463605"/>
      </c:lineChart>
      <c:catAx>
        <c:axId val="49139946"/>
        <c:scaling>
          <c:orientation val="minMax"/>
        </c:scaling>
        <c:delete val="0"/>
        <c:axPos val="b"/>
        <c:numFmt formatCode="General" sourceLinked="1"/>
        <c:majorTickMark val="cross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98629653"/>
        <c:crossesAt val="0"/>
        <c:auto val="1"/>
        <c:lblAlgn val="ctr"/>
        <c:lblOffset val="100"/>
        <c:noMultiLvlLbl val="0"/>
      </c:catAx>
      <c:valAx>
        <c:axId val="98629653"/>
        <c:scaling>
          <c:orientation val="minMax"/>
        </c:scaling>
        <c:delete val="0"/>
        <c:axPos val="l"/>
        <c:title>
          <c:tx>
            <c:rich>
              <a:bodyPr rot="-5400000"/>
              <a:lstStyle/>
              <a:p>
                <a:pPr>
                  <a:defRPr b="0" sz="1300" strike="noStrike" u="none">
                    <a:uFillTx/>
                    <a:latin typeface="Arial"/>
                  </a:defRPr>
                </a:pPr>
                <a:r>
                  <a:rPr b="1" sz="1000" strike="noStrike" u="none">
                    <a:solidFill>
                      <a:srgbClr val="000000"/>
                    </a:solidFill>
                    <a:uFillTx/>
                    <a:latin typeface="Arial"/>
                  </a:rPr>
                  <a:t>Degrees</a:t>
                </a:r>
              </a:p>
            </c:rich>
          </c:tx>
          <c:overlay val="0"/>
          <c:spPr>
            <a:noFill/>
            <a:ln w="0">
              <a:noFill/>
            </a:ln>
          </c:spPr>
        </c:title>
        <c:numFmt formatCode="General" sourceLinked="1"/>
        <c:majorTickMark val="cross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49139946"/>
        <c:crossesAt val="1"/>
        <c:crossBetween val="midCat"/>
      </c:valAx>
      <c:catAx>
        <c:axId val="63593296"/>
        <c:scaling>
          <c:orientation val="minMax"/>
        </c:scaling>
        <c:delete val="1"/>
        <c:axPos val="t"/>
        <c:numFmt formatCode="General" sourceLinked="1"/>
        <c:majorTickMark val="cross"/>
        <c:minorTickMark val="none"/>
        <c:tickLblPos val="nextTo"/>
        <c:spPr>
          <a:ln w="0">
            <a:noFill/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54463605"/>
        <c:auto val="1"/>
        <c:lblAlgn val="ctr"/>
        <c:lblOffset val="100"/>
        <c:noMultiLvlLbl val="0"/>
      </c:catAx>
      <c:valAx>
        <c:axId val="54463605"/>
        <c:scaling>
          <c:orientation val="minMax"/>
        </c:scaling>
        <c:delete val="0"/>
        <c:axPos val="r"/>
        <c:title>
          <c:tx>
            <c:rich>
              <a:bodyPr rot="-5400000"/>
              <a:lstStyle/>
              <a:p>
                <a:pPr>
                  <a:defRPr b="0" sz="1300" strike="noStrike" u="none">
                    <a:uFillTx/>
                    <a:latin typeface="Arial"/>
                  </a:defRPr>
                </a:pPr>
                <a:r>
                  <a:rPr b="1" sz="1000" strike="noStrike" u="none">
                    <a:solidFill>
                      <a:srgbClr val="000000"/>
                    </a:solidFill>
                    <a:uFillTx/>
                    <a:latin typeface="Arial"/>
                  </a:rPr>
                  <a:t>'000 MMBtu</a:t>
                </a:r>
              </a:p>
            </c:rich>
          </c:tx>
          <c:layout>
            <c:manualLayout>
              <c:xMode val="edge"/>
              <c:yMode val="edge"/>
              <c:x val="0.930013710582077"/>
              <c:y val="0.209354989848509"/>
            </c:manualLayout>
          </c:layout>
          <c:overlay val="0"/>
          <c:spPr>
            <a:noFill/>
            <a:ln w="0">
              <a:noFill/>
            </a:ln>
          </c:spPr>
        </c:title>
        <c:numFmt formatCode="0_);[RED]\(0\)" sourceLinked="1"/>
        <c:majorTickMark val="cross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63593296"/>
        <c:crosses val="max"/>
        <c:crossBetween val="midCat"/>
      </c:valAx>
      <c:spPr>
        <a:solidFill>
          <a:srgbClr val="ffffff"/>
        </a:solidFill>
        <a:ln w="0">
          <a:solidFill>
            <a:srgbClr val="000000"/>
          </a:solidFill>
        </a:ln>
      </c:spPr>
    </c:plotArea>
    <c:legend>
      <c:legendPos val="r"/>
      <c:layout>
        <c:manualLayout>
          <c:xMode val="edge"/>
          <c:yMode val="edge"/>
          <c:x val="0.844197930948523"/>
          <c:y val="0.133843510854287"/>
          <c:w val="0.696933815281067"/>
          <c:h val="0.0551304076214275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10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200" strike="noStrike" u="none">
                <a:solidFill>
                  <a:srgbClr val="000000"/>
                </a:solidFill>
                <a:uFillTx/>
                <a:latin typeface="Arial"/>
              </a:rPr>
              <a:t>Cash over Index - vs - Swing</a:t>
            </a:r>
          </a:p>
        </c:rich>
      </c:tx>
      <c:layout>
        <c:manualLayout>
          <c:xMode val="edge"/>
          <c:yMode val="edge"/>
          <c:x val="0.325480568324279"/>
          <c:y val="0.0220411331005045"/>
        </c:manualLayout>
      </c:layout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.0130589218554116"/>
          <c:y val="0.0194024058983314"/>
          <c:w val="0.986941078144588"/>
          <c:h val="0.980597594101669"/>
        </c:manualLayout>
      </c:layout>
      <c:lineChart>
        <c:grouping val="standard"/>
        <c:varyColors val="0"/>
        <c:ser>
          <c:idx val="0"/>
          <c:order val="0"/>
          <c:tx>
            <c:strRef>
              <c:f>Sheet1!$AJ$3</c:f>
              <c:strCache>
                <c:ptCount val="1"/>
                <c:pt idx="0">
                  <c:v>SWING</c:v>
                </c:pt>
              </c:strCache>
            </c:strRef>
          </c:tx>
          <c:spPr>
            <a:solidFill>
              <a:srgbClr val="0000ff"/>
            </a:solidFill>
            <a:ln w="25200">
              <a:solidFill>
                <a:srgbClr val="0000ff"/>
              </a:solidFill>
              <a:round/>
            </a:ln>
          </c:spPr>
          <c:marker>
            <c:symbol val="square"/>
            <c:size val="7"/>
            <c:spPr>
              <a:solidFill>
                <a:srgbClr val="0000ff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solidFill>
                      <a:srgbClr val="000000"/>
                    </a:solidFill>
                    <a:uFillTx/>
                    <a:latin typeface="Arial"/>
                  </a:defRPr>
                </a:pPr>
              </a:p>
            </c:txPr>
            <c:dLblPos val="r"/>
            <c:showLegendKey val="0"/>
            <c:showVal val="1"/>
            <c:showCatName val="0"/>
            <c:showSerName val="0"/>
            <c:showPercent val="0"/>
            <c:separator>
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val>
            <c:numRef>
              <c:f>Sheet1!$AJ$4:$AJ$34</c:f>
              <c:numCache>
                <c:formatCode>0_);[RED]\(0\)</c:formatCode>
                <c:ptCount val="31"/>
                <c:pt idx="0">
                  <c:v>29.106</c:v>
                </c:pt>
                <c:pt idx="1">
                  <c:v>-134.37</c:v>
                </c:pt>
                <c:pt idx="2">
                  <c:v>140.483</c:v>
                </c:pt>
                <c:pt idx="3">
                  <c:v>22.1259999999999</c:v>
                </c:pt>
                <c:pt idx="4">
                  <c:v>-117.558</c:v>
                </c:pt>
                <c:pt idx="5">
                  <c:v>20.9389999999999</c:v>
                </c:pt>
                <c:pt idx="6">
                  <c:v>-3.15599999999995</c:v>
                </c:pt>
                <c:pt idx="7">
                  <c:v>64.3479999999999</c:v>
                </c:pt>
                <c:pt idx="8">
                  <c:v>-23.1180000000001</c:v>
                </c:pt>
                <c:pt idx="9">
                  <c:v>85.7389999999999</c:v>
                </c:pt>
                <c:pt idx="10">
                  <c:v>-57.001</c:v>
                </c:pt>
                <c:pt idx="11">
                  <c:v>-248.396</c:v>
                </c:pt>
                <c:pt idx="12">
                  <c:v>51.735</c:v>
                </c:pt>
                <c:pt idx="13">
                  <c:v>47.818</c:v>
                </c:pt>
                <c:pt idx="14">
                  <c:v>-7.178</c:v>
                </c:pt>
                <c:pt idx="15">
                  <c:v>-226.415</c:v>
                </c:pt>
                <c:pt idx="16">
                  <c:v>-491.483</c:v>
                </c:pt>
                <c:pt idx="17">
                  <c:v>-241.284</c:v>
                </c:pt>
                <c:pt idx="18">
                  <c:v>-236.249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</c:numCache>
            </c:numRef>
          </c:val>
          <c:smooth val="0"/>
        </c:ser>
        <c:hiLowLines>
          <c:spPr>
            <a:ln w="0">
              <a:noFill/>
            </a:ln>
          </c:spPr>
        </c:hiLowLines>
        <c:marker val="1"/>
        <c:axId val="55568368"/>
        <c:axId val="82524283"/>
      </c:lineChart>
      <c:lineChart>
        <c:grouping val="standard"/>
        <c:varyColors val="0"/>
        <c:ser>
          <c:idx val="1"/>
          <c:order val="1"/>
          <c:tx>
            <c:strRef>
              <c:f>Sheet1!$AO$3</c:f>
              <c:strCache>
                <c:ptCount val="1"/>
                <c:pt idx="0">
                  <c:v>Cash/Index</c:v>
                </c:pt>
              </c:strCache>
            </c:strRef>
          </c:tx>
          <c:spPr>
            <a:solidFill>
              <a:srgbClr val="ff0000"/>
            </a:solidFill>
            <a:ln w="25200">
              <a:solidFill>
                <a:srgbClr val="ff0000"/>
              </a:solidFill>
              <a:round/>
            </a:ln>
          </c:spPr>
          <c:marker>
            <c:symbol val="diamond"/>
            <c:size val="7"/>
            <c:spPr>
              <a:solidFill>
                <a:srgbClr val="ff0000"/>
              </a:solidFill>
            </c:spPr>
          </c:marker>
          <c:dPt>
            <c:idx val="0"/>
            <c:marker>
              <c:symbol val="diamond"/>
              <c:size val="7"/>
              <c:spPr>
                <a:solidFill>
                  <a:srgbClr val="ff0000"/>
                </a:solidFill>
              </c:spPr>
            </c:marker>
          </c:dPt>
          <c:dPt>
            <c:idx val="10"/>
            <c:marker>
              <c:symbol val="diamond"/>
              <c:size val="7"/>
              <c:spPr>
                <a:solidFill>
                  <a:srgbClr val="ff0000"/>
                </a:solidFill>
              </c:spPr>
            </c:marker>
          </c:dPt>
          <c:dLbls>
            <c:dLbl>
              <c:idx val="0"/>
              <c:txPr>
                <a:bodyPr wrap="none"/>
                <a:lstStyle/>
                <a:p>
                  <a:pPr>
                    <a:defRPr b="0" sz="1000" strike="noStrike" u="none">
                      <a:solidFill>
                        <a:srgbClr val="000000"/>
                      </a:solidFill>
                      <a:uFillTx/>
                      <a:latin typeface="Arial"/>
                    </a:defRPr>
                  </a:pPr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eparator>
</c:separator>
            </c:dLbl>
            <c:dLbl>
              <c:idx val="10"/>
              <c:txPr>
                <a:bodyPr wrap="none"/>
                <a:lstStyle/>
                <a:p>
                  <a:pPr>
                    <a:defRPr b="0" sz="1000" strike="noStrike" u="none">
                      <a:solidFill>
                        <a:srgbClr val="000000"/>
                      </a:solidFill>
                      <a:uFillTx/>
                      <a:latin typeface="Arial"/>
                    </a:defRPr>
                  </a:pPr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eparator>
</c:separator>
            </c:dLbl>
            <c:txPr>
              <a:bodyPr wrap="none"/>
              <a:lstStyle/>
              <a:p>
                <a:pPr>
                  <a:defRPr b="0" sz="1000" strike="noStrike" u="none">
                    <a:solidFill>
                      <a:srgbClr val="000000"/>
                    </a:solidFill>
                    <a:uFillTx/>
                    <a:latin typeface="Arial"/>
                  </a:defRPr>
                </a:pPr>
              </a:p>
            </c:txPr>
            <c:dLblPos val="r"/>
            <c:showLegendKey val="0"/>
            <c:showVal val="1"/>
            <c:showCatName val="0"/>
            <c:showSerName val="0"/>
            <c:showPercent val="0"/>
            <c:separator>
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val>
            <c:numRef>
              <c:f>Sheet1!$AO$4:$AO$34</c:f>
              <c:numCache>
                <c:formatCode>0.00_);[RED]\(0.00\)</c:formatCode>
                <c:ptCount val="31"/>
                <c:pt idx="0">
                  <c:v>0</c:v>
                </c:pt>
                <c:pt idx="1">
                  <c:v>-0.0177000000000001</c:v>
                </c:pt>
                <c:pt idx="2">
                  <c:v>0.0259999999999998</c:v>
                </c:pt>
                <c:pt idx="3">
                  <c:v>0.1695</c:v>
                </c:pt>
                <c:pt idx="4">
                  <c:v>0.2782</c:v>
                </c:pt>
                <c:pt idx="5">
                  <c:v>0.1485</c:v>
                </c:pt>
                <c:pt idx="6">
                  <c:v>0.1485</c:v>
                </c:pt>
                <c:pt idx="7">
                  <c:v>0.1485</c:v>
                </c:pt>
                <c:pt idx="8">
                  <c:v>-0.00260000000000016</c:v>
                </c:pt>
                <c:pt idx="9">
                  <c:v>0.0497000000000001</c:v>
                </c:pt>
                <c:pt idx="10">
                  <c:v>0.1743</c:v>
                </c:pt>
                <c:pt idx="11">
                  <c:v>0.3526</c:v>
                </c:pt>
                <c:pt idx="12">
                  <c:v>0.2398</c:v>
                </c:pt>
                <c:pt idx="13">
                  <c:v>0.2398</c:v>
                </c:pt>
                <c:pt idx="14">
                  <c:v>0.2398</c:v>
                </c:pt>
                <c:pt idx="15">
                  <c:v>0.1981</c:v>
                </c:pt>
                <c:pt idx="16">
                  <c:v>0.4159</c:v>
                </c:pt>
                <c:pt idx="17">
                  <c:v>0.5766</c:v>
                </c:pt>
                <c:pt idx="18">
                  <c:v>0.2785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</c:numCache>
            </c:numRef>
          </c:val>
          <c:smooth val="0"/>
        </c:ser>
        <c:hiLowLines>
          <c:spPr>
            <a:ln w="0">
              <a:noFill/>
            </a:ln>
          </c:spPr>
        </c:hiLowLines>
        <c:marker val="1"/>
        <c:axId val="67783642"/>
        <c:axId val="27344769"/>
      </c:lineChart>
      <c:catAx>
        <c:axId val="55568368"/>
        <c:scaling>
          <c:orientation val="minMax"/>
        </c:scaling>
        <c:delete val="0"/>
        <c:axPos val="b"/>
        <c:numFmt formatCode="General" sourceLinked="1"/>
        <c:majorTickMark val="cross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82524283"/>
        <c:crossesAt val="0"/>
        <c:auto val="1"/>
        <c:lblAlgn val="ctr"/>
        <c:lblOffset val="100"/>
        <c:noMultiLvlLbl val="0"/>
      </c:catAx>
      <c:valAx>
        <c:axId val="82524283"/>
        <c:scaling>
          <c:orientation val="minMax"/>
        </c:scaling>
        <c:delete val="0"/>
        <c:axPos val="l"/>
        <c:title>
          <c:tx>
            <c:rich>
              <a:bodyPr rot="-5400000"/>
              <a:lstStyle/>
              <a:p>
                <a:pPr>
                  <a:defRPr b="0" sz="1300" strike="noStrike" u="none">
                    <a:uFillTx/>
                    <a:latin typeface="Arial"/>
                  </a:defRPr>
                </a:pPr>
                <a:r>
                  <a:rPr b="1" sz="1000" strike="noStrike" u="none">
                    <a:solidFill>
                      <a:srgbClr val="000000"/>
                    </a:solidFill>
                    <a:uFillTx/>
                    <a:latin typeface="Arial"/>
                  </a:rPr>
                  <a:t>MMBtu</a:t>
                </a:r>
              </a:p>
            </c:rich>
          </c:tx>
          <c:layout>
            <c:manualLayout>
              <c:xMode val="edge"/>
              <c:yMode val="edge"/>
              <c:x val="0.0131111575428333"/>
              <c:y val="0.341792782305006"/>
            </c:manualLayout>
          </c:layout>
          <c:overlay val="0"/>
          <c:spPr>
            <a:noFill/>
            <a:ln w="0">
              <a:noFill/>
            </a:ln>
          </c:spPr>
        </c:title>
        <c:numFmt formatCode="0_);[RED]\(0\)" sourceLinked="1"/>
        <c:majorTickMark val="cross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55568368"/>
        <c:crossesAt val="1"/>
        <c:crossBetween val="midCat"/>
      </c:valAx>
      <c:catAx>
        <c:axId val="67783642"/>
        <c:scaling>
          <c:orientation val="minMax"/>
        </c:scaling>
        <c:delete val="1"/>
        <c:axPos val="t"/>
        <c:numFmt formatCode="General" sourceLinked="1"/>
        <c:majorTickMark val="cross"/>
        <c:minorTickMark val="none"/>
        <c:tickLblPos val="nextTo"/>
        <c:spPr>
          <a:ln w="0">
            <a:noFill/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27344769"/>
        <c:auto val="1"/>
        <c:lblAlgn val="ctr"/>
        <c:lblOffset val="100"/>
        <c:noMultiLvlLbl val="0"/>
      </c:catAx>
      <c:valAx>
        <c:axId val="27344769"/>
        <c:scaling>
          <c:orientation val="minMax"/>
        </c:scaling>
        <c:delete val="0"/>
        <c:axPos val="r"/>
        <c:title>
          <c:tx>
            <c:rich>
              <a:bodyPr rot="-5400000"/>
              <a:lstStyle/>
              <a:p>
                <a:pPr>
                  <a:defRPr b="0" sz="1300" strike="noStrike" u="none">
                    <a:uFillTx/>
                    <a:latin typeface="Arial"/>
                  </a:defRPr>
                </a:pPr>
                <a:r>
                  <a:rPr b="1" sz="1000" strike="noStrike" u="none">
                    <a:solidFill>
                      <a:srgbClr val="000000"/>
                    </a:solidFill>
                    <a:uFillTx/>
                    <a:latin typeface="Arial"/>
                  </a:rPr>
                  <a:t>$ per MBtu</a:t>
                </a:r>
              </a:p>
            </c:rich>
          </c:tx>
          <c:overlay val="0"/>
          <c:spPr>
            <a:noFill/>
            <a:ln w="0">
              <a:noFill/>
            </a:ln>
          </c:spPr>
        </c:title>
        <c:numFmt formatCode="0.00_);[RED]\(0.00\)" sourceLinked="1"/>
        <c:majorTickMark val="cross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67783642"/>
        <c:crosses val="max"/>
        <c:crossBetween val="midCat"/>
      </c:valAx>
      <c:spPr>
        <a:noFill/>
        <a:ln w="12600">
          <a:solidFill>
            <a:srgbClr val="808080"/>
          </a:solidFill>
          <a:round/>
        </a:ln>
      </c:spPr>
    </c:plotArea>
    <c:legend>
      <c:legendPos val="r"/>
      <c:layout>
        <c:manualLayout>
          <c:xMode val="edge"/>
          <c:yMode val="edge"/>
          <c:x val="0.991067697450898"/>
          <c:y val="1.06783081102057"/>
          <c:w val="0.37405975762641"/>
          <c:h val="0.0465657741559953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10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200" strike="noStrike" u="none">
                <a:solidFill>
                  <a:srgbClr val="000000"/>
                </a:solidFill>
                <a:uFillTx/>
                <a:latin typeface="Arial"/>
              </a:rPr>
              <a:t>FDD 1st REPORTED vs REAL TIME &amp; % CHANGE</a:t>
            </a:r>
          </a:p>
        </c:rich>
      </c:tx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.0539832938536342"/>
          <c:y val="0.0795888218638434"/>
          <c:w val="0.907825291941986"/>
          <c:h val="0.911670565062169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Sheet2!$F$14</c:f>
              <c:strCache>
                <c:ptCount val="1"/>
                <c:pt idx="0">
                  <c:v>1st REPORTED</c:v>
                </c:pt>
              </c:strCache>
            </c:strRef>
          </c:tx>
          <c:spPr>
            <a:solidFill>
              <a:srgbClr val="c0c0ff"/>
            </a:solidFill>
            <a:ln w="12600">
              <a:solidFill>
                <a:srgbClr val="000000"/>
              </a:solidFill>
              <a:round/>
            </a:ln>
          </c:spPr>
          <c:invertIfNegative val="0"/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val>
            <c:numRef>
              <c:f>Sheet2!$F$15:$F$45</c:f>
              <c:numCache>
                <c:formatCode>0.000_);[RED]\(0.000\)</c:formatCode>
                <c:ptCount val="31"/>
                <c:pt idx="0">
                  <c:v>423.525</c:v>
                </c:pt>
                <c:pt idx="1">
                  <c:v>333.027</c:v>
                </c:pt>
                <c:pt idx="2">
                  <c:v>360.208</c:v>
                </c:pt>
                <c:pt idx="3">
                  <c:v>274.426</c:v>
                </c:pt>
                <c:pt idx="4">
                  <c:v>216.763</c:v>
                </c:pt>
                <c:pt idx="5">
                  <c:v>261.46</c:v>
                </c:pt>
                <c:pt idx="6">
                  <c:v>337.487</c:v>
                </c:pt>
                <c:pt idx="7">
                  <c:v>289.84</c:v>
                </c:pt>
                <c:pt idx="8">
                  <c:v>410.037</c:v>
                </c:pt>
                <c:pt idx="9">
                  <c:v>336.832</c:v>
                </c:pt>
                <c:pt idx="10">
                  <c:v>370.162</c:v>
                </c:pt>
                <c:pt idx="11">
                  <c:v>358.986</c:v>
                </c:pt>
                <c:pt idx="12">
                  <c:v>387.141</c:v>
                </c:pt>
                <c:pt idx="13">
                  <c:v>366.303</c:v>
                </c:pt>
                <c:pt idx="14">
                  <c:v>244.587</c:v>
                </c:pt>
                <c:pt idx="15">
                  <c:v>286.979</c:v>
                </c:pt>
                <c:pt idx="16">
                  <c:v>270.994</c:v>
                </c:pt>
                <c:pt idx="17">
                  <c:v>294.674</c:v>
                </c:pt>
                <c:pt idx="18">
                  <c:v>322.761</c:v>
                </c:pt>
              </c:numCache>
            </c:numRef>
          </c:val>
        </c:ser>
        <c:ser>
          <c:idx val="1"/>
          <c:order val="1"/>
          <c:tx>
            <c:strRef>
              <c:f>Sheet2!$V$14</c:f>
              <c:strCache>
                <c:ptCount val="1"/>
                <c:pt idx="0">
                  <c:v>REAL TIME</c:v>
                </c:pt>
              </c:strCache>
            </c:strRef>
          </c:tx>
          <c:spPr>
            <a:solidFill>
              <a:srgbClr val="ff0000"/>
            </a:solidFill>
            <a:ln w="12600">
              <a:solidFill>
                <a:srgbClr val="000000"/>
              </a:solidFill>
              <a:round/>
            </a:ln>
          </c:spPr>
          <c:invertIfNegative val="0"/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val>
            <c:numRef>
              <c:f>Sheet2!$V$15:$V$45</c:f>
              <c:numCache>
                <c:formatCode>0.000_);[RED]\(0.000\)</c:formatCode>
                <c:ptCount val="31"/>
                <c:pt idx="0">
                  <c:v>434.015</c:v>
                </c:pt>
                <c:pt idx="1">
                  <c:v>414.603</c:v>
                </c:pt>
                <c:pt idx="2">
                  <c:v>320.101</c:v>
                </c:pt>
                <c:pt idx="3">
                  <c:v>190.606</c:v>
                </c:pt>
                <c:pt idx="4">
                  <c:v>197.356</c:v>
                </c:pt>
                <c:pt idx="5">
                  <c:v>261.46</c:v>
                </c:pt>
                <c:pt idx="6">
                  <c:v>349.51</c:v>
                </c:pt>
                <c:pt idx="7">
                  <c:v>311.902</c:v>
                </c:pt>
                <c:pt idx="8">
                  <c:v>365.342</c:v>
                </c:pt>
                <c:pt idx="9">
                  <c:v>317.274</c:v>
                </c:pt>
                <c:pt idx="10">
                  <c:v>293.145</c:v>
                </c:pt>
                <c:pt idx="11">
                  <c:v>360.761</c:v>
                </c:pt>
                <c:pt idx="12">
                  <c:v>381.137</c:v>
                </c:pt>
                <c:pt idx="13">
                  <c:v>268.798</c:v>
                </c:pt>
                <c:pt idx="14">
                  <c:v>45.098</c:v>
                </c:pt>
                <c:pt idx="15">
                  <c:v>-19.057</c:v>
                </c:pt>
                <c:pt idx="16">
                  <c:v>160.505</c:v>
                </c:pt>
                <c:pt idx="17">
                  <c:v>294.674</c:v>
                </c:pt>
                <c:pt idx="18">
                  <c:v>322.761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</c:numCache>
            </c:numRef>
          </c:val>
        </c:ser>
        <c:gapWidth val="150"/>
        <c:overlap val="0"/>
        <c:axId val="2022166"/>
        <c:axId val="79716440"/>
      </c:barChart>
      <c:lineChart>
        <c:grouping val="standard"/>
        <c:varyColors val="0"/>
        <c:ser>
          <c:idx val="2"/>
          <c:order val="2"/>
          <c:tx>
            <c:strRef>
              <c:f>Sheet2!$AH$14</c:f>
              <c:strCache>
                <c:ptCount val="1"/>
                <c:pt idx="0">
                  <c:v>% Change/FDD</c:v>
                </c:pt>
              </c:strCache>
            </c:strRef>
          </c:tx>
          <c:spPr>
            <a:solidFill>
              <a:srgbClr val="00ff00"/>
            </a:solidFill>
            <a:ln w="37800">
              <a:solidFill>
                <a:srgbClr val="00ff00"/>
              </a:solidFill>
              <a:round/>
            </a:ln>
          </c:spPr>
          <c:marker>
            <c:symbol val="triangle"/>
            <c:size val="9"/>
            <c:spPr>
              <a:solidFill>
                <a:srgbClr val="00ff0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378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val>
            <c:numRef>
              <c:f>Sheet2!$AH$15:$AH$45</c:f>
              <c:numCache>
                <c:formatCode>0%</c:formatCode>
                <c:ptCount val="31"/>
                <c:pt idx="0">
                  <c:v>0.0241696715551306</c:v>
                </c:pt>
                <c:pt idx="1">
                  <c:v>0.196756897562246</c:v>
                </c:pt>
                <c:pt idx="2">
                  <c:v>0.125294828819654</c:v>
                </c:pt>
                <c:pt idx="3">
                  <c:v>0.439755306758444</c:v>
                </c:pt>
                <c:pt idx="4">
                  <c:v>0.0983349885486126</c:v>
                </c:pt>
                <c:pt idx="5">
                  <c:v>0</c:v>
                </c:pt>
                <c:pt idx="6">
                  <c:v>0.034399587994621</c:v>
                </c:pt>
                <c:pt idx="7">
                  <c:v>0.0707337561157032</c:v>
                </c:pt>
                <c:pt idx="8">
                  <c:v>0.122337426301931</c:v>
                </c:pt>
                <c:pt idx="9">
                  <c:v>0.0616438787924633</c:v>
                </c:pt>
                <c:pt idx="10">
                  <c:v>0.262726636988521</c:v>
                </c:pt>
                <c:pt idx="11">
                  <c:v>0.00492015489479194</c:v>
                </c:pt>
                <c:pt idx="12">
                  <c:v>0.0157528657674275</c:v>
                </c:pt>
                <c:pt idx="13">
                  <c:v>0.362744514468114</c:v>
                </c:pt>
                <c:pt idx="14">
                  <c:v>4.42345558561355</c:v>
                </c:pt>
                <c:pt idx="15">
                  <c:v>16.0589809518812</c:v>
                </c:pt>
                <c:pt idx="16">
                  <c:v>0.6883835394536</c:v>
                </c:pt>
                <c:pt idx="17">
                  <c:v>0</c:v>
                </c:pt>
                <c:pt idx="18">
                  <c:v>0</c:v>
                </c:pt>
              </c:numCache>
            </c:numRef>
          </c:val>
          <c:smooth val="0"/>
        </c:ser>
        <c:hiLowLines>
          <c:spPr>
            <a:ln w="0">
              <a:noFill/>
            </a:ln>
          </c:spPr>
        </c:hiLowLines>
        <c:marker val="1"/>
        <c:axId val="51156027"/>
        <c:axId val="17065194"/>
      </c:lineChart>
      <c:catAx>
        <c:axId val="2022166"/>
        <c:scaling>
          <c:orientation val="minMax"/>
        </c:scaling>
        <c:delete val="0"/>
        <c:axPos val="b"/>
        <c:title>
          <c:tx>
            <c:rich>
              <a:bodyPr rot="0"/>
              <a:lstStyle/>
              <a:p>
                <a:pPr>
                  <a:defRPr b="0" sz="1300" strike="noStrike" u="none">
                    <a:uFillTx/>
                    <a:latin typeface="Arial"/>
                  </a:defRPr>
                </a:pPr>
                <a:r>
                  <a:rPr b="1" sz="1000" strike="noStrike" u="none">
                    <a:solidFill>
                      <a:srgbClr val="000000"/>
                    </a:solidFill>
                    <a:uFillTx/>
                    <a:latin typeface="Arial"/>
                  </a:rPr>
                  <a:t>Days of the Month</a:t>
                </a:r>
              </a:p>
            </c:rich>
          </c:tx>
          <c:overlay val="0"/>
          <c:spPr>
            <a:noFill/>
            <a:ln w="0">
              <a:noFill/>
            </a:ln>
          </c:spPr>
        </c:title>
        <c:numFmt formatCode="General" sourceLinked="1"/>
        <c:majorTickMark val="cross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79716440"/>
        <c:crossesAt val="0"/>
        <c:auto val="1"/>
        <c:lblAlgn val="ctr"/>
        <c:lblOffset val="100"/>
        <c:noMultiLvlLbl val="0"/>
      </c:catAx>
      <c:valAx>
        <c:axId val="79716440"/>
        <c:scaling>
          <c:orientation val="minMax"/>
        </c:scaling>
        <c:delete val="0"/>
        <c:axPos val="l"/>
        <c:majorGridlines>
          <c:spPr>
            <a:ln w="0">
              <a:solidFill>
                <a:srgbClr val="000000"/>
              </a:solidFill>
            </a:ln>
          </c:spPr>
        </c:majorGridlines>
        <c:title>
          <c:tx>
            <c:rich>
              <a:bodyPr rot="-5400000"/>
              <a:lstStyle/>
              <a:p>
                <a:pPr>
                  <a:defRPr b="0" sz="1300" strike="noStrike" u="none">
                    <a:uFillTx/>
                    <a:latin typeface="Arial"/>
                  </a:defRPr>
                </a:pPr>
                <a:r>
                  <a:rPr b="1" sz="1000" strike="noStrike" u="none">
                    <a:solidFill>
                      <a:srgbClr val="000000"/>
                    </a:solidFill>
                    <a:uFillTx/>
                    <a:latin typeface="Arial"/>
                  </a:rPr>
                  <a:t>1000 MMBTU</a:t>
                </a:r>
              </a:p>
            </c:rich>
          </c:tx>
          <c:overlay val="0"/>
          <c:spPr>
            <a:noFill/>
            <a:ln w="0">
              <a:noFill/>
            </a:ln>
          </c:spPr>
        </c:title>
        <c:numFmt formatCode="0.000_);[RED]\(0.000\)" sourceLinked="1"/>
        <c:majorTickMark val="cross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2022166"/>
        <c:crossesAt val="1"/>
        <c:crossBetween val="midCat"/>
      </c:valAx>
      <c:catAx>
        <c:axId val="51156027"/>
        <c:scaling>
          <c:orientation val="minMax"/>
        </c:scaling>
        <c:delete val="1"/>
        <c:axPos val="t"/>
        <c:numFmt formatCode="General" sourceLinked="1"/>
        <c:majorTickMark val="cross"/>
        <c:minorTickMark val="none"/>
        <c:tickLblPos val="nextTo"/>
        <c:spPr>
          <a:ln w="0">
            <a:noFill/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17065194"/>
        <c:auto val="1"/>
        <c:lblAlgn val="ctr"/>
        <c:lblOffset val="100"/>
        <c:noMultiLvlLbl val="0"/>
      </c:catAx>
      <c:valAx>
        <c:axId val="17065194"/>
        <c:scaling>
          <c:orientation val="minMax"/>
        </c:scaling>
        <c:delete val="0"/>
        <c:axPos val="r"/>
        <c:title>
          <c:tx>
            <c:rich>
              <a:bodyPr rot="-5400000"/>
              <a:lstStyle/>
              <a:p>
                <a:pPr>
                  <a:defRPr b="0" sz="1300" strike="noStrike" u="none">
                    <a:uFillTx/>
                    <a:latin typeface="Arial"/>
                  </a:defRPr>
                </a:pPr>
                <a:r>
                  <a:rPr b="1" sz="1000" strike="noStrike" u="none">
                    <a:solidFill>
                      <a:srgbClr val="000000"/>
                    </a:solidFill>
                    <a:uFillTx/>
                    <a:latin typeface="Arial"/>
                  </a:rPr>
                  <a:t>PERCENT</a:t>
                </a:r>
              </a:p>
            </c:rich>
          </c:tx>
          <c:overlay val="0"/>
          <c:spPr>
            <a:noFill/>
            <a:ln w="0">
              <a:noFill/>
            </a:ln>
          </c:spPr>
        </c:title>
        <c:numFmt formatCode="0%" sourceLinked="1"/>
        <c:majorTickMark val="cross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51156027"/>
        <c:crosses val="max"/>
        <c:crossBetween val="midCat"/>
      </c:valAx>
      <c:spPr>
        <a:solidFill>
          <a:srgbClr val="ffffff"/>
        </a:solidFill>
        <a:ln w="12600">
          <a:solidFill>
            <a:srgbClr val="808080"/>
          </a:solidFill>
          <a:round/>
        </a:ln>
      </c:spPr>
    </c:plotArea>
    <c:plotVisOnly val="1"/>
    <c:dispBlanksAs val="gap"/>
  </c:chart>
  <c:spPr>
    <a:noFill/>
    <a:ln w="12600">
      <a:noFill/>
    </a:ln>
  </c:spPr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200" strike="noStrike" u="none">
                <a:solidFill>
                  <a:srgbClr val="000000"/>
                </a:solidFill>
                <a:uFillTx/>
                <a:latin typeface="Arial"/>
              </a:rPr>
              <a:t>IDD 1st REPORTED vs REAL TIME&amp; % CHANGE</a:t>
            </a:r>
          </a:p>
        </c:rich>
      </c:tx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.0549593624240511"/>
          <c:y val="0.117664815262014"/>
          <c:w val="0.868342144717115"/>
          <c:h val="0.841161555179908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Sheet2!$I$14</c:f>
              <c:strCache>
                <c:ptCount val="1"/>
                <c:pt idx="0">
                  <c:v>1st REPORTED</c:v>
                </c:pt>
              </c:strCache>
            </c:strRef>
          </c:tx>
          <c:spPr>
            <a:solidFill>
              <a:srgbClr val="69ffff"/>
            </a:solidFill>
            <a:ln w="12600">
              <a:solidFill>
                <a:srgbClr val="000000"/>
              </a:solidFill>
              <a:round/>
            </a:ln>
          </c:spPr>
          <c:invertIfNegative val="0"/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val>
            <c:numRef>
              <c:f>Sheet2!$I$15:$I$45</c:f>
              <c:numCache>
                <c:formatCode>0.000_);[RED]\(0.000\)</c:formatCode>
                <c:ptCount val="31"/>
                <c:pt idx="0">
                  <c:v>61.129</c:v>
                </c:pt>
                <c:pt idx="1">
                  <c:v>65.263</c:v>
                </c:pt>
                <c:pt idx="2">
                  <c:v>56.5219999999999</c:v>
                </c:pt>
                <c:pt idx="3">
                  <c:v>56.442</c:v>
                </c:pt>
                <c:pt idx="4">
                  <c:v>59.771</c:v>
                </c:pt>
                <c:pt idx="5">
                  <c:v>58.175</c:v>
                </c:pt>
                <c:pt idx="6">
                  <c:v>58.175</c:v>
                </c:pt>
                <c:pt idx="7">
                  <c:v>55.586</c:v>
                </c:pt>
                <c:pt idx="8">
                  <c:v>58.181</c:v>
                </c:pt>
                <c:pt idx="9">
                  <c:v>59.246</c:v>
                </c:pt>
                <c:pt idx="10">
                  <c:v>57.635</c:v>
                </c:pt>
                <c:pt idx="11">
                  <c:v>58.175</c:v>
                </c:pt>
                <c:pt idx="12">
                  <c:v>58.175</c:v>
                </c:pt>
                <c:pt idx="13">
                  <c:v>58.173</c:v>
                </c:pt>
                <c:pt idx="14">
                  <c:v>58.176</c:v>
                </c:pt>
                <c:pt idx="15">
                  <c:v>58.173</c:v>
                </c:pt>
                <c:pt idx="16">
                  <c:v>41.882</c:v>
                </c:pt>
                <c:pt idx="17">
                  <c:v>57.734</c:v>
                </c:pt>
                <c:pt idx="18">
                  <c:v>58.17</c:v>
                </c:pt>
              </c:numCache>
            </c:numRef>
          </c:val>
        </c:ser>
        <c:ser>
          <c:idx val="1"/>
          <c:order val="1"/>
          <c:tx>
            <c:strRef>
              <c:f>Sheet2!$Y$14</c:f>
              <c:strCache>
                <c:ptCount val="1"/>
                <c:pt idx="0">
                  <c:v>REAL TIME</c:v>
                </c:pt>
              </c:strCache>
            </c:strRef>
          </c:tx>
          <c:spPr>
            <a:solidFill>
              <a:srgbClr val="00ff00"/>
            </a:solidFill>
            <a:ln w="12600">
              <a:solidFill>
                <a:srgbClr val="000000"/>
              </a:solidFill>
              <a:round/>
            </a:ln>
          </c:spPr>
          <c:invertIfNegative val="0"/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val>
            <c:numRef>
              <c:f>Sheet2!$Y$15:$Y$45</c:f>
              <c:numCache>
                <c:formatCode>0.000_);[RED]\(0.000\)</c:formatCode>
                <c:ptCount val="31"/>
                <c:pt idx="0">
                  <c:v>61.129</c:v>
                </c:pt>
                <c:pt idx="1">
                  <c:v>54.28</c:v>
                </c:pt>
                <c:pt idx="2">
                  <c:v>56.5810000000001</c:v>
                </c:pt>
                <c:pt idx="3">
                  <c:v>58.193</c:v>
                </c:pt>
                <c:pt idx="4">
                  <c:v>59.771</c:v>
                </c:pt>
                <c:pt idx="5">
                  <c:v>58.175</c:v>
                </c:pt>
                <c:pt idx="6">
                  <c:v>58.175</c:v>
                </c:pt>
                <c:pt idx="7">
                  <c:v>52.838</c:v>
                </c:pt>
                <c:pt idx="8">
                  <c:v>58.181</c:v>
                </c:pt>
                <c:pt idx="9">
                  <c:v>59.246</c:v>
                </c:pt>
                <c:pt idx="10">
                  <c:v>58.173</c:v>
                </c:pt>
                <c:pt idx="11">
                  <c:v>58.175</c:v>
                </c:pt>
                <c:pt idx="12">
                  <c:v>58.175</c:v>
                </c:pt>
                <c:pt idx="13">
                  <c:v>58.173</c:v>
                </c:pt>
                <c:pt idx="14">
                  <c:v>58.5</c:v>
                </c:pt>
                <c:pt idx="15">
                  <c:v>58.173</c:v>
                </c:pt>
                <c:pt idx="16">
                  <c:v>58.172</c:v>
                </c:pt>
                <c:pt idx="17">
                  <c:v>57.734</c:v>
                </c:pt>
                <c:pt idx="18">
                  <c:v>58.17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</c:numCache>
            </c:numRef>
          </c:val>
        </c:ser>
        <c:gapWidth val="150"/>
        <c:overlap val="0"/>
        <c:axId val="54983372"/>
        <c:axId val="62707893"/>
      </c:barChart>
      <c:lineChart>
        <c:grouping val="standard"/>
        <c:varyColors val="0"/>
        <c:ser>
          <c:idx val="2"/>
          <c:order val="2"/>
          <c:tx>
            <c:strRef>
              <c:f>Sheet2!$AJ$14</c:f>
              <c:strCache>
                <c:ptCount val="1"/>
                <c:pt idx="0">
                  <c:v>% Change/IDD</c:v>
                </c:pt>
              </c:strCache>
            </c:strRef>
          </c:tx>
          <c:spPr>
            <a:solidFill>
              <a:srgbClr val="ff0000">
                <a:alpha val="75000"/>
              </a:srgbClr>
            </a:solidFill>
            <a:ln w="37800">
              <a:solidFill>
                <a:srgbClr val="ff0000">
                  <a:alpha val="75000"/>
                </a:srgbClr>
              </a:solidFill>
              <a:round/>
            </a:ln>
          </c:spPr>
          <c:marker>
            <c:symbol val="triangle"/>
            <c:size val="5"/>
            <c:spPr>
              <a:solidFill>
                <a:srgbClr val="ff000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378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val>
            <c:numRef>
              <c:f>Sheet2!$AJ$15:$AJ$45</c:f>
              <c:numCache>
                <c:formatCode>0%</c:formatCode>
                <c:ptCount val="31"/>
                <c:pt idx="0">
                  <c:v>0</c:v>
                </c:pt>
                <c:pt idx="1">
                  <c:v>0.202339719970524</c:v>
                </c:pt>
                <c:pt idx="2">
                  <c:v>0.00104275286757386</c:v>
                </c:pt>
                <c:pt idx="3">
                  <c:v>0.0300895296685174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0.0520080245278018</c:v>
                </c:pt>
                <c:pt idx="8">
                  <c:v>0</c:v>
                </c:pt>
                <c:pt idx="9">
                  <c:v>0</c:v>
                </c:pt>
                <c:pt idx="10">
                  <c:v>0.00924827669193619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0.00553846153846126</c:v>
                </c:pt>
                <c:pt idx="15">
                  <c:v>0</c:v>
                </c:pt>
                <c:pt idx="16">
                  <c:v>0.280031630337619</c:v>
                </c:pt>
                <c:pt idx="17">
                  <c:v>0</c:v>
                </c:pt>
                <c:pt idx="18">
                  <c:v>0</c:v>
                </c:pt>
              </c:numCache>
            </c:numRef>
          </c:val>
          <c:smooth val="0"/>
        </c:ser>
        <c:hiLowLines>
          <c:spPr>
            <a:ln w="0">
              <a:noFill/>
            </a:ln>
          </c:spPr>
        </c:hiLowLines>
        <c:marker val="1"/>
        <c:axId val="30069708"/>
        <c:axId val="15963594"/>
      </c:lineChart>
      <c:catAx>
        <c:axId val="54983372"/>
        <c:scaling>
          <c:orientation val="minMax"/>
        </c:scaling>
        <c:delete val="0"/>
        <c:axPos val="b"/>
        <c:title>
          <c:tx>
            <c:rich>
              <a:bodyPr rot="0"/>
              <a:lstStyle/>
              <a:p>
                <a:pPr>
                  <a:defRPr b="0" sz="1300" strike="noStrike" u="none">
                    <a:uFillTx/>
                    <a:latin typeface="Arial"/>
                  </a:defRPr>
                </a:pPr>
                <a:r>
                  <a:rPr b="1" sz="1000" strike="noStrike" u="none">
                    <a:solidFill>
                      <a:srgbClr val="000000"/>
                    </a:solidFill>
                    <a:uFillTx/>
                    <a:latin typeface="Arial"/>
                  </a:rPr>
                  <a:t>Days of the Month</a:t>
                </a:r>
              </a:p>
            </c:rich>
          </c:tx>
          <c:overlay val="0"/>
          <c:spPr>
            <a:noFill/>
            <a:ln w="0">
              <a:noFill/>
            </a:ln>
          </c:spPr>
        </c:title>
        <c:numFmt formatCode="General" sourceLinked="1"/>
        <c:majorTickMark val="cross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62707893"/>
        <c:crossesAt val="0"/>
        <c:auto val="1"/>
        <c:lblAlgn val="ctr"/>
        <c:lblOffset val="100"/>
        <c:noMultiLvlLbl val="0"/>
      </c:catAx>
      <c:valAx>
        <c:axId val="62707893"/>
        <c:scaling>
          <c:orientation val="minMax"/>
        </c:scaling>
        <c:delete val="0"/>
        <c:axPos val="l"/>
        <c:majorGridlines>
          <c:spPr>
            <a:ln w="0">
              <a:solidFill>
                <a:srgbClr val="000000"/>
              </a:solidFill>
            </a:ln>
          </c:spPr>
        </c:majorGridlines>
        <c:title>
          <c:tx>
            <c:rich>
              <a:bodyPr rot="-5400000"/>
              <a:lstStyle/>
              <a:p>
                <a:pPr>
                  <a:defRPr b="0" sz="1300" strike="noStrike" u="none">
                    <a:uFillTx/>
                    <a:latin typeface="Arial"/>
                  </a:defRPr>
                </a:pPr>
                <a:r>
                  <a:rPr b="1" sz="1000" strike="noStrike" u="none">
                    <a:solidFill>
                      <a:srgbClr val="000000"/>
                    </a:solidFill>
                    <a:uFillTx/>
                    <a:latin typeface="Arial"/>
                  </a:rPr>
                  <a:t>1000 MMBTU</a:t>
                </a:r>
              </a:p>
            </c:rich>
          </c:tx>
          <c:overlay val="0"/>
          <c:spPr>
            <a:noFill/>
            <a:ln w="0">
              <a:noFill/>
            </a:ln>
          </c:spPr>
        </c:title>
        <c:numFmt formatCode="0.000_);[RED]\(0.000\)" sourceLinked="1"/>
        <c:majorTickMark val="cross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54983372"/>
        <c:crossesAt val="1"/>
        <c:crossBetween val="midCat"/>
      </c:valAx>
      <c:catAx>
        <c:axId val="30069708"/>
        <c:scaling>
          <c:orientation val="minMax"/>
        </c:scaling>
        <c:delete val="1"/>
        <c:axPos val="t"/>
        <c:numFmt formatCode="General" sourceLinked="1"/>
        <c:majorTickMark val="cross"/>
        <c:minorTickMark val="none"/>
        <c:tickLblPos val="nextTo"/>
        <c:spPr>
          <a:ln w="0">
            <a:noFill/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15963594"/>
        <c:auto val="1"/>
        <c:lblAlgn val="ctr"/>
        <c:lblOffset val="100"/>
        <c:noMultiLvlLbl val="0"/>
      </c:catAx>
      <c:valAx>
        <c:axId val="15963594"/>
        <c:scaling>
          <c:orientation val="minMax"/>
        </c:scaling>
        <c:delete val="0"/>
        <c:axPos val="r"/>
        <c:title>
          <c:tx>
            <c:rich>
              <a:bodyPr rot="-5400000"/>
              <a:lstStyle/>
              <a:p>
                <a:pPr>
                  <a:defRPr b="0" sz="1300" strike="noStrike" u="none">
                    <a:uFillTx/>
                    <a:latin typeface="Arial"/>
                  </a:defRPr>
                </a:pPr>
                <a:r>
                  <a:rPr b="1" sz="1000" strike="noStrike" u="none">
                    <a:solidFill>
                      <a:srgbClr val="000000"/>
                    </a:solidFill>
                    <a:uFillTx/>
                    <a:latin typeface="Arial"/>
                  </a:rPr>
                  <a:t>PERCENT CHANGE</a:t>
                </a:r>
              </a:p>
            </c:rich>
          </c:tx>
          <c:overlay val="0"/>
          <c:spPr>
            <a:noFill/>
            <a:ln w="0">
              <a:noFill/>
            </a:ln>
          </c:spPr>
        </c:title>
        <c:numFmt formatCode="0%" sourceLinked="1"/>
        <c:majorTickMark val="cross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30069708"/>
        <c:crosses val="max"/>
        <c:crossBetween val="midCat"/>
      </c:valAx>
      <c:spPr>
        <a:solidFill>
          <a:srgbClr val="ffffff"/>
        </a:solidFill>
        <a:ln w="12600">
          <a:solidFill>
            <a:srgbClr val="808080"/>
          </a:solidFill>
          <a:round/>
        </a:ln>
      </c:spPr>
    </c:plotArea>
    <c:plotVisOnly val="1"/>
    <c:dispBlanksAs val="gap"/>
  </c:chart>
  <c:spPr>
    <a:noFill/>
    <a:ln w="12600">
      <a:noFill/>
    </a:ln>
  </c:spPr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200" strike="noStrike" u="none">
                <a:solidFill>
                  <a:srgbClr val="000000"/>
                </a:solidFill>
                <a:uFillTx/>
                <a:latin typeface="Arial"/>
              </a:rPr>
              <a:t>PNR 1st REPORTED VS REAL TIME &amp; % CHANGE</a:t>
            </a:r>
          </a:p>
        </c:rich>
      </c:tx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.0587402689313517"/>
          <c:y val="0.0797764227642276"/>
          <c:w val="0.878450106157113"/>
          <c:h val="0.885607215447155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Sheet2!$L$14</c:f>
              <c:strCache>
                <c:ptCount val="1"/>
                <c:pt idx="0">
                  <c:v>1st REPORTED</c:v>
                </c:pt>
              </c:strCache>
            </c:strRef>
          </c:tx>
          <c:spPr>
            <a:solidFill>
              <a:srgbClr val="ffff00"/>
            </a:solidFill>
            <a:ln w="12600">
              <a:solidFill>
                <a:srgbClr val="000000"/>
              </a:solidFill>
              <a:round/>
            </a:ln>
          </c:spPr>
          <c:invertIfNegative val="0"/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val>
            <c:numRef>
              <c:f>Sheet2!$L$15:$L$45</c:f>
              <c:numCache>
                <c:formatCode>0.000_);[RED]\(0.000\)</c:formatCode>
                <c:ptCount val="31"/>
                <c:pt idx="0">
                  <c:v>-110.699</c:v>
                </c:pt>
                <c:pt idx="1">
                  <c:v>60.739</c:v>
                </c:pt>
                <c:pt idx="2">
                  <c:v>-33.032</c:v>
                </c:pt>
                <c:pt idx="3">
                  <c:v>21.195</c:v>
                </c:pt>
                <c:pt idx="4">
                  <c:v>36.249</c:v>
                </c:pt>
                <c:pt idx="5">
                  <c:v>81.806</c:v>
                </c:pt>
                <c:pt idx="6">
                  <c:v>92.834</c:v>
                </c:pt>
                <c:pt idx="7">
                  <c:v>102.83</c:v>
                </c:pt>
                <c:pt idx="8">
                  <c:v>46.112</c:v>
                </c:pt>
                <c:pt idx="9">
                  <c:v>-48.416</c:v>
                </c:pt>
                <c:pt idx="10">
                  <c:v>-125.093</c:v>
                </c:pt>
                <c:pt idx="11">
                  <c:v>-24.989</c:v>
                </c:pt>
                <c:pt idx="12">
                  <c:v>-7.212</c:v>
                </c:pt>
                <c:pt idx="13">
                  <c:v>3.806</c:v>
                </c:pt>
                <c:pt idx="14">
                  <c:v>-42.673</c:v>
                </c:pt>
                <c:pt idx="15">
                  <c:v>-40.453</c:v>
                </c:pt>
                <c:pt idx="16">
                  <c:v>-28.273</c:v>
                </c:pt>
                <c:pt idx="17">
                  <c:v>-32.971</c:v>
                </c:pt>
                <c:pt idx="18">
                  <c:v>20.471</c:v>
                </c:pt>
              </c:numCache>
            </c:numRef>
          </c:val>
        </c:ser>
        <c:ser>
          <c:idx val="1"/>
          <c:order val="1"/>
          <c:tx>
            <c:strRef>
              <c:f>Sheet2!$AB$14</c:f>
              <c:strCache>
                <c:ptCount val="1"/>
                <c:pt idx="0">
                  <c:v>REAL TIME</c:v>
                </c:pt>
              </c:strCache>
            </c:strRef>
          </c:tx>
          <c:spPr>
            <a:solidFill>
              <a:srgbClr val="8080ff"/>
            </a:solidFill>
            <a:ln w="12600">
              <a:solidFill>
                <a:srgbClr val="000000"/>
              </a:solidFill>
              <a:round/>
            </a:ln>
          </c:spPr>
          <c:invertIfNegative val="0"/>
          <c:dPt>
            <c:idx val="7"/>
            <c:invertIfNegative val="0"/>
            <c:spPr>
              <a:solidFill>
                <a:srgbClr val="8080ff"/>
              </a:solidFill>
              <a:ln w="12600">
                <a:solidFill>
                  <a:srgbClr val="000000"/>
                </a:solidFill>
                <a:round/>
              </a:ln>
            </c:spPr>
          </c:dPt>
          <c:dLbls>
            <c:dLbl>
              <c:idx val="7"/>
              <c:txPr>
                <a:bodyPr wrap="none"/>
                <a:lstStyle/>
                <a:p>
                  <a:pPr>
                    <a:defRPr b="0" sz="1000" strike="noStrike" u="none">
                      <a:uFillTx/>
                      <a:latin typeface="Arial"/>
                    </a:defRPr>
                  </a:pPr>
                </a:p>
              </c:txPr>
              <c:showLegendKey val="0"/>
              <c:showVal val="0"/>
              <c:showCatName val="0"/>
              <c:showSerName val="0"/>
              <c:showPercent val="0"/>
              <c:separator> </c:separator>
            </c:dLbl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val>
            <c:numRef>
              <c:f>Sheet2!$AB$15:$AB$45</c:f>
              <c:numCache>
                <c:formatCode>0.000_);[RED]\(0.000\)</c:formatCode>
                <c:ptCount val="31"/>
                <c:pt idx="0">
                  <c:v>-119.997</c:v>
                </c:pt>
                <c:pt idx="1">
                  <c:v>100.14</c:v>
                </c:pt>
                <c:pt idx="2">
                  <c:v>-6.91200000000001</c:v>
                </c:pt>
                <c:pt idx="3">
                  <c:v>13.128</c:v>
                </c:pt>
                <c:pt idx="4">
                  <c:v>-11.916</c:v>
                </c:pt>
                <c:pt idx="5">
                  <c:v>80.579</c:v>
                </c:pt>
                <c:pt idx="6">
                  <c:v>104.824</c:v>
                </c:pt>
                <c:pt idx="7">
                  <c:v>61.765</c:v>
                </c:pt>
                <c:pt idx="8">
                  <c:v>20.328</c:v>
                </c:pt>
                <c:pt idx="9">
                  <c:v>-64.206</c:v>
                </c:pt>
                <c:pt idx="10">
                  <c:v>-165.564</c:v>
                </c:pt>
                <c:pt idx="11">
                  <c:v>-24.989</c:v>
                </c:pt>
                <c:pt idx="12">
                  <c:v>-15.794</c:v>
                </c:pt>
                <c:pt idx="13">
                  <c:v>-16.136</c:v>
                </c:pt>
                <c:pt idx="14">
                  <c:v>-39.267</c:v>
                </c:pt>
                <c:pt idx="15">
                  <c:v>-52.948</c:v>
                </c:pt>
                <c:pt idx="16">
                  <c:v>-83.041</c:v>
                </c:pt>
                <c:pt idx="17">
                  <c:v>-32.971</c:v>
                </c:pt>
                <c:pt idx="18">
                  <c:v>20.471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</c:numCache>
            </c:numRef>
          </c:val>
        </c:ser>
        <c:gapWidth val="150"/>
        <c:overlap val="0"/>
        <c:axId val="46055612"/>
        <c:axId val="69103505"/>
      </c:barChart>
      <c:lineChart>
        <c:grouping val="standard"/>
        <c:varyColors val="0"/>
        <c:ser>
          <c:idx val="2"/>
          <c:order val="2"/>
          <c:tx>
            <c:strRef>
              <c:f>Sheet2!$AL$14</c:f>
              <c:strCache>
                <c:ptCount val="1"/>
                <c:pt idx="0">
                  <c:v>% Change/PNR</c:v>
                </c:pt>
              </c:strCache>
            </c:strRef>
          </c:tx>
          <c:spPr>
            <a:solidFill>
              <a:srgbClr val="ff8080"/>
            </a:solidFill>
            <a:ln w="37800">
              <a:solidFill>
                <a:srgbClr val="ff8080"/>
              </a:solidFill>
              <a:round/>
            </a:ln>
          </c:spPr>
          <c:marker>
            <c:symbol val="triangle"/>
            <c:size val="5"/>
            <c:spPr>
              <a:solidFill>
                <a:srgbClr val="ff8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378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val>
            <c:numRef>
              <c:f>Sheet2!$AL$15:$AL$45</c:f>
              <c:numCache>
                <c:formatCode>0%</c:formatCode>
                <c:ptCount val="31"/>
                <c:pt idx="0">
                  <c:v>0.077485270465095</c:v>
                </c:pt>
                <c:pt idx="1">
                  <c:v>0.393459157179948</c:v>
                </c:pt>
                <c:pt idx="2">
                  <c:v>3.77893518518518</c:v>
                </c:pt>
                <c:pt idx="3">
                  <c:v>0.614488117001829</c:v>
                </c:pt>
                <c:pt idx="4">
                  <c:v>4.0420443101712</c:v>
                </c:pt>
                <c:pt idx="5">
                  <c:v>0.0152272924707429</c:v>
                </c:pt>
                <c:pt idx="6">
                  <c:v>0.114382202549035</c:v>
                </c:pt>
                <c:pt idx="7">
                  <c:v>0.664858738767911</c:v>
                </c:pt>
                <c:pt idx="8">
                  <c:v>1.26839826839827</c:v>
                </c:pt>
                <c:pt idx="9">
                  <c:v>0.245927171915397</c:v>
                </c:pt>
                <c:pt idx="10">
                  <c:v>0.244443236452369</c:v>
                </c:pt>
                <c:pt idx="11">
                  <c:v>0</c:v>
                </c:pt>
                <c:pt idx="12">
                  <c:v>0.543370900341902</c:v>
                </c:pt>
                <c:pt idx="13">
                  <c:v>1.23587010411502</c:v>
                </c:pt>
                <c:pt idx="14">
                  <c:v>0.0867395013624672</c:v>
                </c:pt>
                <c:pt idx="15">
                  <c:v>0.235986250661026</c:v>
                </c:pt>
                <c:pt idx="16">
                  <c:v>0.659529629941836</c:v>
                </c:pt>
                <c:pt idx="17">
                  <c:v>0</c:v>
                </c:pt>
                <c:pt idx="18">
                  <c:v>0</c:v>
                </c:pt>
              </c:numCache>
            </c:numRef>
          </c:val>
          <c:smooth val="0"/>
        </c:ser>
        <c:hiLowLines>
          <c:spPr>
            <a:ln w="0">
              <a:noFill/>
            </a:ln>
          </c:spPr>
        </c:hiLowLines>
        <c:marker val="1"/>
        <c:axId val="27398857"/>
        <c:axId val="86879530"/>
      </c:lineChart>
      <c:catAx>
        <c:axId val="46055612"/>
        <c:scaling>
          <c:orientation val="minMax"/>
        </c:scaling>
        <c:delete val="0"/>
        <c:axPos val="b"/>
        <c:title>
          <c:tx>
            <c:rich>
              <a:bodyPr rot="0"/>
              <a:lstStyle/>
              <a:p>
                <a:pPr>
                  <a:defRPr b="0" sz="1300" strike="noStrike" u="none">
                    <a:uFillTx/>
                    <a:latin typeface="Arial"/>
                  </a:defRPr>
                </a:pPr>
                <a:r>
                  <a:rPr b="1" sz="1000" strike="noStrike" u="none">
                    <a:solidFill>
                      <a:srgbClr val="000000"/>
                    </a:solidFill>
                    <a:uFillTx/>
                    <a:latin typeface="Arial"/>
                  </a:rPr>
                  <a:t>Days of the Month</a:t>
                </a:r>
              </a:p>
            </c:rich>
          </c:tx>
          <c:layout>
            <c:manualLayout>
              <c:xMode val="edge"/>
              <c:yMode val="edge"/>
              <c:x val="0.459439136588818"/>
              <c:y val="0.946646341463415"/>
            </c:manualLayout>
          </c:layout>
          <c:overlay val="0"/>
          <c:spPr>
            <a:noFill/>
            <a:ln w="0">
              <a:noFill/>
            </a:ln>
          </c:spPr>
        </c:title>
        <c:numFmt formatCode="General" sourceLinked="1"/>
        <c:majorTickMark val="cross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69103505"/>
        <c:crossesAt val="0"/>
        <c:auto val="1"/>
        <c:lblAlgn val="ctr"/>
        <c:lblOffset val="100"/>
        <c:noMultiLvlLbl val="0"/>
      </c:catAx>
      <c:valAx>
        <c:axId val="69103505"/>
        <c:scaling>
          <c:orientation val="minMax"/>
        </c:scaling>
        <c:delete val="0"/>
        <c:axPos val="l"/>
        <c:majorGridlines>
          <c:spPr>
            <a:ln w="0">
              <a:solidFill>
                <a:srgbClr val="000000"/>
              </a:solidFill>
            </a:ln>
          </c:spPr>
        </c:majorGridlines>
        <c:title>
          <c:tx>
            <c:rich>
              <a:bodyPr rot="-5400000"/>
              <a:lstStyle/>
              <a:p>
                <a:pPr>
                  <a:defRPr b="0" sz="1300" strike="noStrike" u="none">
                    <a:uFillTx/>
                    <a:latin typeface="Arial"/>
                  </a:defRPr>
                </a:pPr>
                <a:r>
                  <a:rPr b="1" sz="1000" strike="noStrike" u="none">
                    <a:solidFill>
                      <a:srgbClr val="000000"/>
                    </a:solidFill>
                    <a:uFillTx/>
                    <a:latin typeface="Arial"/>
                  </a:rPr>
                  <a:t>1000 MMBTU</a:t>
                </a:r>
              </a:p>
            </c:rich>
          </c:tx>
          <c:overlay val="0"/>
          <c:spPr>
            <a:noFill/>
            <a:ln w="0">
              <a:noFill/>
            </a:ln>
          </c:spPr>
        </c:title>
        <c:numFmt formatCode="0.000_);[RED]\(0.000\)" sourceLinked="1"/>
        <c:majorTickMark val="cross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46055612"/>
        <c:crossesAt val="1"/>
        <c:crossBetween val="midCat"/>
      </c:valAx>
      <c:catAx>
        <c:axId val="27398857"/>
        <c:scaling>
          <c:orientation val="minMax"/>
        </c:scaling>
        <c:delete val="1"/>
        <c:axPos val="t"/>
        <c:numFmt formatCode="General" sourceLinked="1"/>
        <c:majorTickMark val="cross"/>
        <c:minorTickMark val="none"/>
        <c:tickLblPos val="nextTo"/>
        <c:spPr>
          <a:ln w="0">
            <a:noFill/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86879530"/>
        <c:auto val="1"/>
        <c:lblAlgn val="ctr"/>
        <c:lblOffset val="100"/>
        <c:noMultiLvlLbl val="0"/>
      </c:catAx>
      <c:valAx>
        <c:axId val="86879530"/>
        <c:scaling>
          <c:orientation val="minMax"/>
        </c:scaling>
        <c:delete val="0"/>
        <c:axPos val="r"/>
        <c:title>
          <c:tx>
            <c:rich>
              <a:bodyPr rot="-5400000"/>
              <a:lstStyle/>
              <a:p>
                <a:pPr>
                  <a:defRPr b="0" sz="1300" strike="noStrike" u="none">
                    <a:uFillTx/>
                    <a:latin typeface="Arial"/>
                  </a:defRPr>
                </a:pPr>
                <a:r>
                  <a:rPr b="1" sz="1000" strike="noStrike" u="none">
                    <a:solidFill>
                      <a:srgbClr val="000000"/>
                    </a:solidFill>
                    <a:uFillTx/>
                    <a:latin typeface="Arial"/>
                  </a:rPr>
                  <a:t>PERCENT CHANGE</a:t>
                </a:r>
              </a:p>
            </c:rich>
          </c:tx>
          <c:overlay val="0"/>
          <c:spPr>
            <a:noFill/>
            <a:ln w="0">
              <a:noFill/>
            </a:ln>
          </c:spPr>
        </c:title>
        <c:numFmt formatCode="0%" sourceLinked="1"/>
        <c:majorTickMark val="cross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27398857"/>
        <c:crosses val="max"/>
        <c:crossBetween val="midCat"/>
      </c:valAx>
      <c:spPr>
        <a:solidFill>
          <a:srgbClr val="ffffff"/>
        </a:solidFill>
        <a:ln w="12600">
          <a:solidFill>
            <a:srgbClr val="808080"/>
          </a:solidFill>
          <a:round/>
        </a:ln>
      </c:spPr>
    </c:plotArea>
    <c:plotVisOnly val="1"/>
    <c:dispBlanksAs val="gap"/>
  </c:chart>
  <c:spPr>
    <a:noFill/>
    <a:ln w="12600">
      <a:noFill/>
    </a:ln>
  </c:spPr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200" strike="noStrike" u="none">
                <a:solidFill>
                  <a:srgbClr val="000000"/>
                </a:solidFill>
                <a:uFillTx/>
                <a:latin typeface="Arial"/>
              </a:rPr>
              <a:t>FDD Activity</a:t>
            </a:r>
          </a:p>
        </c:rich>
      </c:tx>
      <c:layout>
        <c:manualLayout>
          <c:xMode val="edge"/>
          <c:yMode val="edge"/>
          <c:x val="0.41330376940133"/>
          <c:y val="0.029893578859261"/>
        </c:manualLayout>
      </c:layout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.051694646816598"/>
          <c:y val="0.0727011837857228"/>
          <c:w val="0.69344314222363"/>
          <c:h val="0.901470764079876"/>
        </c:manualLayout>
      </c:layout>
      <c:lineChart>
        <c:grouping val="standard"/>
        <c:varyColors val="0"/>
        <c:ser>
          <c:idx val="0"/>
          <c:order val="0"/>
          <c:tx>
            <c:strRef>
              <c:f>Sheet1!$C$2</c:f>
              <c:strCache>
                <c:ptCount val="1"/>
                <c:pt idx="0">
                  <c:v>Plan</c:v>
                </c:pt>
              </c:strCache>
            </c:strRef>
          </c:tx>
          <c:spPr>
            <a:solidFill>
              <a:srgbClr val="ff0000"/>
            </a:solidFill>
            <a:ln w="25200">
              <a:solidFill>
                <a:srgbClr val="ff0000"/>
              </a:solidFill>
              <a:round/>
            </a:ln>
          </c:spPr>
          <c:marker>
            <c:symbol val="none"/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val>
            <c:numRef>
              <c:f>Sheet1!$C$3:$C$33</c:f>
              <c:numCache>
                <c:formatCode>0_);[RED]\(0\)</c:formatCode>
                <c:ptCount val="31"/>
                <c:pt idx="0">
                  <c:v>248</c:v>
                </c:pt>
                <c:pt idx="1">
                  <c:v>248</c:v>
                </c:pt>
                <c:pt idx="2">
                  <c:v>248</c:v>
                </c:pt>
                <c:pt idx="3">
                  <c:v>248</c:v>
                </c:pt>
                <c:pt idx="4">
                  <c:v>248</c:v>
                </c:pt>
                <c:pt idx="5">
                  <c:v>248</c:v>
                </c:pt>
                <c:pt idx="6">
                  <c:v>248</c:v>
                </c:pt>
                <c:pt idx="7">
                  <c:v>248</c:v>
                </c:pt>
                <c:pt idx="8">
                  <c:v>248</c:v>
                </c:pt>
                <c:pt idx="9">
                  <c:v>248</c:v>
                </c:pt>
                <c:pt idx="10">
                  <c:v>248</c:v>
                </c:pt>
                <c:pt idx="11">
                  <c:v>248</c:v>
                </c:pt>
                <c:pt idx="12">
                  <c:v>248</c:v>
                </c:pt>
                <c:pt idx="13">
                  <c:v>248</c:v>
                </c:pt>
                <c:pt idx="14">
                  <c:v>248</c:v>
                </c:pt>
                <c:pt idx="15">
                  <c:v>248</c:v>
                </c:pt>
                <c:pt idx="16">
                  <c:v>248</c:v>
                </c:pt>
                <c:pt idx="17">
                  <c:v>248</c:v>
                </c:pt>
                <c:pt idx="18">
                  <c:v>248</c:v>
                </c:pt>
                <c:pt idx="19">
                  <c:v>248</c:v>
                </c:pt>
                <c:pt idx="20">
                  <c:v>248</c:v>
                </c:pt>
                <c:pt idx="21">
                  <c:v>248</c:v>
                </c:pt>
                <c:pt idx="22">
                  <c:v>248</c:v>
                </c:pt>
                <c:pt idx="23">
                  <c:v>248</c:v>
                </c:pt>
                <c:pt idx="24">
                  <c:v>248</c:v>
                </c:pt>
                <c:pt idx="25">
                  <c:v>248</c:v>
                </c:pt>
                <c:pt idx="26">
                  <c:v>248</c:v>
                </c:pt>
                <c:pt idx="27">
                  <c:v>248</c:v>
                </c:pt>
                <c:pt idx="28">
                  <c:v>248</c:v>
                </c:pt>
                <c:pt idx="29">
                  <c:v>248</c:v>
                </c:pt>
                <c:pt idx="30">
                  <c:v>248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Sheet1!$D$2</c:f>
              <c:strCache>
                <c:ptCount val="1"/>
                <c:pt idx="0">
                  <c:v>Injection</c:v>
                </c:pt>
              </c:strCache>
            </c:strRef>
          </c:tx>
          <c:spPr>
            <a:solidFill>
              <a:srgbClr val="008000"/>
            </a:solidFill>
            <a:ln w="25200">
              <a:solidFill>
                <a:srgbClr val="008000"/>
              </a:solidFill>
              <a:custDash>
                <a:ds d="605714" sp="151429"/>
              </a:custDash>
              <a:round/>
            </a:ln>
          </c:spPr>
          <c:marker>
            <c:symbol val="none"/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  <a:custDash>
                    <a:ds d="605714" sp="151429"/>
                  </a:custDash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val>
            <c:numRef>
              <c:f>Sheet1!$D$3:$D$33</c:f>
              <c:numCache>
                <c:formatCode>0_);[RED]\(0\)</c:formatCode>
                <c:ptCount val="31"/>
                <c:pt idx="0">
                  <c:v>447.639</c:v>
                </c:pt>
                <c:pt idx="1">
                  <c:v>414.603</c:v>
                </c:pt>
                <c:pt idx="2">
                  <c:v>320.101</c:v>
                </c:pt>
                <c:pt idx="3">
                  <c:v>199.731</c:v>
                </c:pt>
                <c:pt idx="4">
                  <c:v>202.548</c:v>
                </c:pt>
                <c:pt idx="5">
                  <c:v>264.963</c:v>
                </c:pt>
                <c:pt idx="6">
                  <c:v>349.702</c:v>
                </c:pt>
                <c:pt idx="7">
                  <c:v>328.511</c:v>
                </c:pt>
                <c:pt idx="8">
                  <c:v>366.97</c:v>
                </c:pt>
                <c:pt idx="9">
                  <c:v>318.486</c:v>
                </c:pt>
                <c:pt idx="10">
                  <c:v>297.183</c:v>
                </c:pt>
                <c:pt idx="11">
                  <c:v>361.581</c:v>
                </c:pt>
                <c:pt idx="12">
                  <c:v>381.329</c:v>
                </c:pt>
                <c:pt idx="13">
                  <c:v>269.555</c:v>
                </c:pt>
                <c:pt idx="14">
                  <c:v>95.139</c:v>
                </c:pt>
                <c:pt idx="15">
                  <c:v>83.039</c:v>
                </c:pt>
                <c:pt idx="16">
                  <c:v>174.797</c:v>
                </c:pt>
                <c:pt idx="17">
                  <c:v>297.086</c:v>
                </c:pt>
                <c:pt idx="18">
                  <c:v>341.159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</c:numCache>
            </c:numRef>
          </c:val>
          <c:smooth val="0"/>
        </c:ser>
        <c:ser>
          <c:idx val="2"/>
          <c:order val="2"/>
          <c:tx>
            <c:strRef>
              <c:f>Sheet1!$E$2</c:f>
              <c:strCache>
                <c:ptCount val="1"/>
                <c:pt idx="0">
                  <c:v>Withdrawal</c:v>
                </c:pt>
              </c:strCache>
            </c:strRef>
          </c:tx>
          <c:spPr>
            <a:solidFill>
              <a:srgbClr val="800000"/>
            </a:solidFill>
            <a:ln w="25200">
              <a:solidFill>
                <a:srgbClr val="800000"/>
              </a:solidFill>
              <a:custDash>
                <a:ds d="151429" sp="151429"/>
                <a:ds d="151429" sp="151429"/>
                <a:ds d="605714" sp="151429"/>
              </a:custDash>
              <a:round/>
            </a:ln>
          </c:spPr>
          <c:marker>
            <c:symbol val="none"/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  <a:custDash>
                    <a:ds d="151429" sp="151429"/>
                    <a:ds d="151429" sp="151429"/>
                    <a:ds d="605714" sp="151429"/>
                  </a:custDash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val>
            <c:numRef>
              <c:f>Sheet1!$E$3:$E$33</c:f>
              <c:numCache>
                <c:formatCode>0_);[RED]\(0\)</c:formatCode>
                <c:ptCount val="31"/>
                <c:pt idx="0">
                  <c:v>-13.624</c:v>
                </c:pt>
                <c:pt idx="1">
                  <c:v>0</c:v>
                </c:pt>
                <c:pt idx="2">
                  <c:v>0</c:v>
                </c:pt>
                <c:pt idx="3">
                  <c:v>-9.125</c:v>
                </c:pt>
                <c:pt idx="4">
                  <c:v>-5.192</c:v>
                </c:pt>
                <c:pt idx="5">
                  <c:v>-3.503</c:v>
                </c:pt>
                <c:pt idx="6">
                  <c:v>-0.192</c:v>
                </c:pt>
                <c:pt idx="7">
                  <c:v>-16.609</c:v>
                </c:pt>
                <c:pt idx="8">
                  <c:v>-1.628</c:v>
                </c:pt>
                <c:pt idx="9">
                  <c:v>-1.212</c:v>
                </c:pt>
                <c:pt idx="10">
                  <c:v>-4.038</c:v>
                </c:pt>
                <c:pt idx="11">
                  <c:v>-0.82</c:v>
                </c:pt>
                <c:pt idx="12">
                  <c:v>-0.192</c:v>
                </c:pt>
                <c:pt idx="13">
                  <c:v>-0.757</c:v>
                </c:pt>
                <c:pt idx="14">
                  <c:v>-50.041</c:v>
                </c:pt>
                <c:pt idx="15">
                  <c:v>-102.096</c:v>
                </c:pt>
                <c:pt idx="16">
                  <c:v>-14.292</c:v>
                </c:pt>
                <c:pt idx="17">
                  <c:v>-2.412</c:v>
                </c:pt>
                <c:pt idx="18">
                  <c:v>-18.398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</c:numCache>
            </c:numRef>
          </c:val>
          <c:smooth val="0"/>
        </c:ser>
        <c:ser>
          <c:idx val="3"/>
          <c:order val="3"/>
          <c:tx>
            <c:strRef>
              <c:f>Sheet1!$F$2</c:f>
              <c:strCache>
                <c:ptCount val="1"/>
                <c:pt idx="0">
                  <c:v>Net FDD</c:v>
                </c:pt>
              </c:strCache>
            </c:strRef>
          </c:tx>
          <c:spPr>
            <a:solidFill>
              <a:srgbClr val="3366ff"/>
            </a:solidFill>
            <a:ln w="25200">
              <a:solidFill>
                <a:srgbClr val="3366ff"/>
              </a:solidFill>
              <a:custDash>
                <a:ds d="151429" sp="151429"/>
              </a:custDash>
              <a:round/>
            </a:ln>
          </c:spPr>
          <c:marker>
            <c:symbol val="none"/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  <a:custDash>
                    <a:ds d="151429" sp="151429"/>
                  </a:custDash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val>
            <c:numRef>
              <c:f>Sheet1!$F$3:$F$33</c:f>
              <c:numCache>
                <c:formatCode>0_);[RED]\(0\)</c:formatCode>
                <c:ptCount val="31"/>
                <c:pt idx="0">
                  <c:v>434.015</c:v>
                </c:pt>
                <c:pt idx="1">
                  <c:v>414.603</c:v>
                </c:pt>
                <c:pt idx="2">
                  <c:v>320.101</c:v>
                </c:pt>
                <c:pt idx="3">
                  <c:v>190.606</c:v>
                </c:pt>
                <c:pt idx="4">
                  <c:v>197.356</c:v>
                </c:pt>
                <c:pt idx="5">
                  <c:v>261.46</c:v>
                </c:pt>
                <c:pt idx="6">
                  <c:v>349.51</c:v>
                </c:pt>
                <c:pt idx="7">
                  <c:v>311.902</c:v>
                </c:pt>
                <c:pt idx="8">
                  <c:v>365.342</c:v>
                </c:pt>
                <c:pt idx="9">
                  <c:v>317.274</c:v>
                </c:pt>
                <c:pt idx="10">
                  <c:v>293.145</c:v>
                </c:pt>
                <c:pt idx="11">
                  <c:v>360.761</c:v>
                </c:pt>
                <c:pt idx="12">
                  <c:v>381.137</c:v>
                </c:pt>
                <c:pt idx="13">
                  <c:v>268.798</c:v>
                </c:pt>
                <c:pt idx="14">
                  <c:v>45.098</c:v>
                </c:pt>
                <c:pt idx="15">
                  <c:v>-19.057</c:v>
                </c:pt>
                <c:pt idx="16">
                  <c:v>160.505</c:v>
                </c:pt>
                <c:pt idx="17">
                  <c:v>294.674</c:v>
                </c:pt>
                <c:pt idx="18">
                  <c:v>322.761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</c:numCache>
            </c:numRef>
          </c:val>
          <c:smooth val="0"/>
        </c:ser>
        <c:hiLowLines>
          <c:spPr>
            <a:ln w="0">
              <a:noFill/>
            </a:ln>
          </c:spPr>
        </c:hiLowLines>
        <c:marker val="0"/>
        <c:axId val="23628061"/>
        <c:axId val="21365898"/>
      </c:lineChart>
      <c:catAx>
        <c:axId val="23628061"/>
        <c:scaling>
          <c:orientation val="minMax"/>
        </c:scaling>
        <c:delete val="0"/>
        <c:axPos val="b"/>
        <c:title>
          <c:tx>
            <c:rich>
              <a:bodyPr rot="0"/>
              <a:lstStyle/>
              <a:p>
                <a:pPr>
                  <a:defRPr b="0" sz="1300" strike="noStrike" u="none">
                    <a:uFillTx/>
                    <a:latin typeface="Arial"/>
                  </a:defRPr>
                </a:pPr>
                <a:r>
                  <a:rPr b="1" sz="1150" strike="noStrike" u="none">
                    <a:solidFill>
                      <a:srgbClr val="000000"/>
                    </a:solidFill>
                    <a:uFillTx/>
                    <a:latin typeface="Arial"/>
                  </a:rPr>
                  <a:t>Days of Month</a:t>
                </a:r>
              </a:p>
            </c:rich>
          </c:tx>
          <c:layout>
            <c:manualLayout>
              <c:xMode val="edge"/>
              <c:yMode val="edge"/>
              <c:x val="0.333481152993348"/>
              <c:y val="0.884371636972378"/>
            </c:manualLayout>
          </c:layout>
          <c:overlay val="0"/>
          <c:spPr>
            <a:noFill/>
            <a:ln w="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 rot="-5400000"/>
          <a:lstStyle/>
          <a:p>
            <a:pPr>
              <a:defRPr b="0" sz="115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21365898"/>
        <c:crossesAt val="0"/>
        <c:auto val="1"/>
        <c:lblAlgn val="ctr"/>
        <c:lblOffset val="100"/>
        <c:noMultiLvlLbl val="0"/>
      </c:catAx>
      <c:valAx>
        <c:axId val="21365898"/>
        <c:scaling>
          <c:orientation val="minMax"/>
        </c:scaling>
        <c:delete val="0"/>
        <c:axPos val="l"/>
        <c:majorGridlines>
          <c:spPr>
            <a:ln w="0">
              <a:solidFill>
                <a:srgbClr val="000000"/>
              </a:solidFill>
            </a:ln>
          </c:spPr>
        </c:majorGridlines>
        <c:title>
          <c:tx>
            <c:rich>
              <a:bodyPr rot="-5400000"/>
              <a:lstStyle/>
              <a:p>
                <a:pPr>
                  <a:defRPr b="0" sz="1300" strike="noStrike" u="none">
                    <a:uFillTx/>
                    <a:latin typeface="Arial"/>
                  </a:defRPr>
                </a:pPr>
                <a:r>
                  <a:rPr b="1" sz="1150" strike="noStrike" u="none">
                    <a:solidFill>
                      <a:srgbClr val="000000"/>
                    </a:solidFill>
                    <a:uFillTx/>
                    <a:latin typeface="Arial"/>
                  </a:rPr>
                  <a:t>1000 MMBtu</a:t>
                </a:r>
              </a:p>
            </c:rich>
          </c:tx>
          <c:overlay val="0"/>
          <c:spPr>
            <a:noFill/>
            <a:ln w="0">
              <a:noFill/>
            </a:ln>
          </c:spPr>
        </c:title>
        <c:numFmt formatCode="0_);[RED]\(0\)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15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23628061"/>
        <c:crossesAt val="1"/>
        <c:crossBetween val="midCat"/>
      </c:valAx>
      <c:spPr>
        <a:noFill/>
        <a:ln w="0">
          <a:solidFill>
            <a:srgbClr val="000000"/>
          </a:solidFill>
        </a:ln>
      </c:spPr>
    </c:plotArea>
    <c:legend>
      <c:legendPos val="r"/>
      <c:layout>
        <c:manualLayout>
          <c:xMode val="edge"/>
          <c:yMode val="edge"/>
          <c:x val="0.793158061450744"/>
          <c:y val="0.127227071625015"/>
        </c:manualLayout>
      </c:layout>
      <c:overlay val="0"/>
      <c:spPr>
        <a:solidFill>
          <a:srgbClr val="ffffff"/>
        </a:solidFill>
        <a:ln w="12600">
          <a:solidFill>
            <a:srgbClr val="000000"/>
          </a:solidFill>
          <a:round/>
        </a:ln>
      </c:spPr>
      <c:txPr>
        <a:bodyPr/>
        <a:lstStyle/>
        <a:p>
          <a:pPr>
            <a:defRPr b="0" sz="11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200" strike="noStrike" u="none">
                <a:solidFill>
                  <a:srgbClr val="000000"/>
                </a:solidFill>
                <a:uFillTx/>
                <a:latin typeface="Arial"/>
              </a:rPr>
              <a:t>IDD Activity</a:t>
            </a:r>
          </a:p>
        </c:rich>
      </c:tx>
      <c:layout>
        <c:manualLayout>
          <c:xMode val="edge"/>
          <c:yMode val="edge"/>
          <c:x val="0.417757541263517"/>
          <c:y val="0.029708853238265"/>
        </c:manualLayout>
      </c:layout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.0409789413773478"/>
          <c:y val="0.0568033273915627"/>
          <c:w val="0.777208625814204"/>
          <c:h val="0.913844325609032"/>
        </c:manualLayout>
      </c:layout>
      <c:lineChart>
        <c:grouping val="standard"/>
        <c:varyColors val="0"/>
        <c:ser>
          <c:idx val="0"/>
          <c:order val="0"/>
          <c:tx>
            <c:strRef>
              <c:f>Sheet1!$C$40</c:f>
              <c:strCache>
                <c:ptCount val="1"/>
                <c:pt idx="0">
                  <c:v>Plan</c:v>
                </c:pt>
              </c:strCache>
            </c:strRef>
          </c:tx>
          <c:spPr>
            <a:solidFill>
              <a:srgbClr val="ff0000"/>
            </a:solidFill>
            <a:ln w="25200">
              <a:solidFill>
                <a:srgbClr val="ff0000"/>
              </a:solidFill>
              <a:round/>
            </a:ln>
          </c:spPr>
          <c:marker>
            <c:symbol val="none"/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val>
            <c:numRef>
              <c:f>Sheet1!$C$41:$C$71</c:f>
              <c:numCache>
                <c:formatCode>0_);[RED]\(0\)</c:formatCode>
                <c:ptCount val="31"/>
                <c:pt idx="0">
                  <c:v>54</c:v>
                </c:pt>
                <c:pt idx="1">
                  <c:v>54</c:v>
                </c:pt>
                <c:pt idx="2">
                  <c:v>54</c:v>
                </c:pt>
                <c:pt idx="3">
                  <c:v>54</c:v>
                </c:pt>
                <c:pt idx="4">
                  <c:v>54</c:v>
                </c:pt>
                <c:pt idx="5">
                  <c:v>54</c:v>
                </c:pt>
                <c:pt idx="6">
                  <c:v>54</c:v>
                </c:pt>
                <c:pt idx="7">
                  <c:v>54</c:v>
                </c:pt>
                <c:pt idx="8">
                  <c:v>54</c:v>
                </c:pt>
                <c:pt idx="9">
                  <c:v>54</c:v>
                </c:pt>
                <c:pt idx="10">
                  <c:v>54</c:v>
                </c:pt>
                <c:pt idx="11">
                  <c:v>54</c:v>
                </c:pt>
                <c:pt idx="12">
                  <c:v>54</c:v>
                </c:pt>
                <c:pt idx="13">
                  <c:v>54</c:v>
                </c:pt>
                <c:pt idx="14">
                  <c:v>54</c:v>
                </c:pt>
                <c:pt idx="15">
                  <c:v>54</c:v>
                </c:pt>
                <c:pt idx="16">
                  <c:v>54</c:v>
                </c:pt>
                <c:pt idx="17">
                  <c:v>54</c:v>
                </c:pt>
                <c:pt idx="18">
                  <c:v>54</c:v>
                </c:pt>
                <c:pt idx="19">
                  <c:v>54</c:v>
                </c:pt>
                <c:pt idx="20">
                  <c:v>54</c:v>
                </c:pt>
                <c:pt idx="21">
                  <c:v>54</c:v>
                </c:pt>
                <c:pt idx="22">
                  <c:v>54</c:v>
                </c:pt>
                <c:pt idx="23">
                  <c:v>54</c:v>
                </c:pt>
                <c:pt idx="24">
                  <c:v>54</c:v>
                </c:pt>
                <c:pt idx="25">
                  <c:v>54</c:v>
                </c:pt>
                <c:pt idx="26">
                  <c:v>54</c:v>
                </c:pt>
                <c:pt idx="27">
                  <c:v>54</c:v>
                </c:pt>
                <c:pt idx="28">
                  <c:v>54</c:v>
                </c:pt>
                <c:pt idx="29">
                  <c:v>54</c:v>
                </c:pt>
                <c:pt idx="30">
                  <c:v>54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Sheet1!$F$40</c:f>
              <c:strCache>
                <c:ptCount val="1"/>
                <c:pt idx="0">
                  <c:v>Book Injection</c:v>
                </c:pt>
              </c:strCache>
            </c:strRef>
          </c:tx>
          <c:spPr>
            <a:solidFill>
              <a:srgbClr val="ff00ff"/>
            </a:solidFill>
            <a:ln w="25200">
              <a:solidFill>
                <a:srgbClr val="ff00ff"/>
              </a:solidFill>
              <a:round/>
            </a:ln>
          </c:spPr>
          <c:marker>
            <c:symbol val="none"/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val>
            <c:numRef>
              <c:f>Sheet1!$F$41:$F$71</c:f>
              <c:numCache>
                <c:formatCode>0_);[RED]\(0\)</c:formatCode>
                <c:ptCount val="31"/>
                <c:pt idx="0">
                  <c:v>716.937</c:v>
                </c:pt>
                <c:pt idx="1">
                  <c:v>127.592</c:v>
                </c:pt>
                <c:pt idx="2">
                  <c:v>1654.07</c:v>
                </c:pt>
                <c:pt idx="3">
                  <c:v>232.157</c:v>
                </c:pt>
                <c:pt idx="4">
                  <c:v>232.383</c:v>
                </c:pt>
                <c:pt idx="5">
                  <c:v>153.091</c:v>
                </c:pt>
                <c:pt idx="6">
                  <c:v>125.865</c:v>
                </c:pt>
                <c:pt idx="7">
                  <c:v>135.207</c:v>
                </c:pt>
                <c:pt idx="8">
                  <c:v>190.704</c:v>
                </c:pt>
                <c:pt idx="9">
                  <c:v>260.501</c:v>
                </c:pt>
                <c:pt idx="10">
                  <c:v>247.084</c:v>
                </c:pt>
                <c:pt idx="11">
                  <c:v>202.707</c:v>
                </c:pt>
                <c:pt idx="12">
                  <c:v>226.785</c:v>
                </c:pt>
                <c:pt idx="13">
                  <c:v>208.111</c:v>
                </c:pt>
                <c:pt idx="14">
                  <c:v>225.522</c:v>
                </c:pt>
                <c:pt idx="15">
                  <c:v>223.394</c:v>
                </c:pt>
                <c:pt idx="16">
                  <c:v>254.588</c:v>
                </c:pt>
                <c:pt idx="17">
                  <c:v>224.887</c:v>
                </c:pt>
                <c:pt idx="18">
                  <c:v>189.835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</c:numCache>
            </c:numRef>
          </c:val>
          <c:smooth val="0"/>
        </c:ser>
        <c:ser>
          <c:idx val="2"/>
          <c:order val="2"/>
          <c:tx>
            <c:strRef>
              <c:f>Sheet1!$I$40</c:f>
              <c:strCache>
                <c:ptCount val="1"/>
                <c:pt idx="0">
                  <c:v>Book Withdraw</c:v>
                </c:pt>
              </c:strCache>
            </c:strRef>
          </c:tx>
          <c:spPr>
            <a:solidFill>
              <a:srgbClr val="339933"/>
            </a:solidFill>
            <a:ln w="25200">
              <a:solidFill>
                <a:srgbClr val="339933"/>
              </a:solidFill>
              <a:round/>
            </a:ln>
          </c:spPr>
          <c:marker>
            <c:symbol val="none"/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val>
            <c:numRef>
              <c:f>Sheet1!$I$41:$I$71</c:f>
              <c:numCache>
                <c:formatCode>0_);[RED]\(0\)</c:formatCode>
                <c:ptCount val="31"/>
                <c:pt idx="0">
                  <c:v>-535.811</c:v>
                </c:pt>
                <c:pt idx="1">
                  <c:v>-173.452</c:v>
                </c:pt>
                <c:pt idx="2">
                  <c:v>-1590.577</c:v>
                </c:pt>
                <c:pt idx="3">
                  <c:v>-187.092</c:v>
                </c:pt>
                <c:pt idx="4">
                  <c:v>-160.696</c:v>
                </c:pt>
                <c:pt idx="5">
                  <c:v>-175.495</c:v>
                </c:pt>
                <c:pt idx="6">
                  <c:v>-172.514</c:v>
                </c:pt>
                <c:pt idx="7">
                  <c:v>-144.134</c:v>
                </c:pt>
                <c:pt idx="8">
                  <c:v>-152.851</c:v>
                </c:pt>
                <c:pt idx="9">
                  <c:v>-137.049</c:v>
                </c:pt>
                <c:pt idx="10">
                  <c:v>-23.347</c:v>
                </c:pt>
                <c:pt idx="11">
                  <c:v>-119.543</c:v>
                </c:pt>
                <c:pt idx="12">
                  <c:v>-152.816</c:v>
                </c:pt>
                <c:pt idx="13">
                  <c:v>-133.802</c:v>
                </c:pt>
                <c:pt idx="14">
                  <c:v>-127.755</c:v>
                </c:pt>
                <c:pt idx="15">
                  <c:v>-112.273</c:v>
                </c:pt>
                <c:pt idx="16">
                  <c:v>-113.375</c:v>
                </c:pt>
                <c:pt idx="17">
                  <c:v>-134.182</c:v>
                </c:pt>
                <c:pt idx="18">
                  <c:v>-152.136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</c:numCache>
            </c:numRef>
          </c:val>
          <c:smooth val="0"/>
        </c:ser>
        <c:ser>
          <c:idx val="3"/>
          <c:order val="3"/>
          <c:tx>
            <c:strRef>
              <c:f>Sheet1!$J$40</c:f>
              <c:strCache>
                <c:ptCount val="1"/>
                <c:pt idx="0">
                  <c:v>Net Book</c:v>
                </c:pt>
              </c:strCache>
            </c:strRef>
          </c:tx>
          <c:spPr>
            <a:solidFill>
              <a:srgbClr val="000080"/>
            </a:solidFill>
            <a:ln w="25200">
              <a:solidFill>
                <a:srgbClr val="000080"/>
              </a:solidFill>
              <a:round/>
            </a:ln>
          </c:spPr>
          <c:marker>
            <c:symbol val="none"/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val>
            <c:numRef>
              <c:f>Sheet1!$J$41:$J$71</c:f>
              <c:numCache>
                <c:formatCode>0_);[RED]\(0\)</c:formatCode>
                <c:ptCount val="31"/>
                <c:pt idx="0">
                  <c:v>181.126</c:v>
                </c:pt>
                <c:pt idx="1">
                  <c:v>-45.86</c:v>
                </c:pt>
                <c:pt idx="2">
                  <c:v>63.4929999999999</c:v>
                </c:pt>
                <c:pt idx="3">
                  <c:v>45.065</c:v>
                </c:pt>
                <c:pt idx="4">
                  <c:v>71.687</c:v>
                </c:pt>
                <c:pt idx="5">
                  <c:v>-22.404</c:v>
                </c:pt>
                <c:pt idx="6">
                  <c:v>-46.649</c:v>
                </c:pt>
                <c:pt idx="7">
                  <c:v>-8.92699999999996</c:v>
                </c:pt>
                <c:pt idx="8">
                  <c:v>37.853</c:v>
                </c:pt>
                <c:pt idx="9">
                  <c:v>123.452</c:v>
                </c:pt>
                <c:pt idx="10">
                  <c:v>223.737</c:v>
                </c:pt>
                <c:pt idx="11">
                  <c:v>83.164</c:v>
                </c:pt>
                <c:pt idx="12">
                  <c:v>73.969</c:v>
                </c:pt>
                <c:pt idx="13">
                  <c:v>74.309</c:v>
                </c:pt>
                <c:pt idx="14">
                  <c:v>97.767</c:v>
                </c:pt>
                <c:pt idx="15">
                  <c:v>111.121</c:v>
                </c:pt>
                <c:pt idx="16">
                  <c:v>141.213</c:v>
                </c:pt>
                <c:pt idx="17">
                  <c:v>90.705</c:v>
                </c:pt>
                <c:pt idx="18">
                  <c:v>37.699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</c:numCache>
            </c:numRef>
          </c:val>
          <c:smooth val="0"/>
        </c:ser>
        <c:ser>
          <c:idx val="4"/>
          <c:order val="4"/>
          <c:tx>
            <c:strRef>
              <c:f>Sheet1!$K$40</c:f>
              <c:strCache>
                <c:ptCount val="1"/>
                <c:pt idx="0">
                  <c:v>Net PnR</c:v>
                </c:pt>
              </c:strCache>
            </c:strRef>
          </c:tx>
          <c:spPr>
            <a:solidFill>
              <a:srgbClr val="0000ff"/>
            </a:solidFill>
            <a:ln w="25200">
              <a:solidFill>
                <a:srgbClr val="0000ff"/>
              </a:solidFill>
              <a:round/>
            </a:ln>
          </c:spPr>
          <c:marker>
            <c:symbol val="none"/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val>
            <c:numRef>
              <c:f>Sheet1!$K$41:$K$71</c:f>
              <c:numCache>
                <c:formatCode>0_);[RED]\(0\)</c:formatCode>
                <c:ptCount val="31"/>
                <c:pt idx="0">
                  <c:v>-119.997</c:v>
                </c:pt>
                <c:pt idx="1">
                  <c:v>100.14</c:v>
                </c:pt>
                <c:pt idx="2">
                  <c:v>-6.91200000000001</c:v>
                </c:pt>
                <c:pt idx="3">
                  <c:v>13.128</c:v>
                </c:pt>
                <c:pt idx="4">
                  <c:v>-11.916</c:v>
                </c:pt>
                <c:pt idx="5">
                  <c:v>80.579</c:v>
                </c:pt>
                <c:pt idx="6">
                  <c:v>104.824</c:v>
                </c:pt>
                <c:pt idx="7">
                  <c:v>61.765</c:v>
                </c:pt>
                <c:pt idx="8">
                  <c:v>20.328</c:v>
                </c:pt>
                <c:pt idx="9">
                  <c:v>-64.206</c:v>
                </c:pt>
                <c:pt idx="10">
                  <c:v>-165.564</c:v>
                </c:pt>
                <c:pt idx="11">
                  <c:v>-24.989</c:v>
                </c:pt>
                <c:pt idx="12">
                  <c:v>-15.794</c:v>
                </c:pt>
                <c:pt idx="13">
                  <c:v>-16.136</c:v>
                </c:pt>
                <c:pt idx="14">
                  <c:v>-39.267</c:v>
                </c:pt>
                <c:pt idx="15">
                  <c:v>-52.948</c:v>
                </c:pt>
                <c:pt idx="16">
                  <c:v>-83.041</c:v>
                </c:pt>
                <c:pt idx="17">
                  <c:v>-32.971</c:v>
                </c:pt>
                <c:pt idx="18">
                  <c:v>20.471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</c:numCache>
            </c:numRef>
          </c:val>
          <c:smooth val="0"/>
        </c:ser>
        <c:hiLowLines>
          <c:spPr>
            <a:ln w="0">
              <a:noFill/>
            </a:ln>
          </c:spPr>
        </c:hiLowLines>
        <c:marker val="0"/>
        <c:axId val="30587148"/>
        <c:axId val="42260080"/>
      </c:lineChart>
      <c:catAx>
        <c:axId val="30587148"/>
        <c:scaling>
          <c:orientation val="minMax"/>
        </c:scaling>
        <c:delete val="0"/>
        <c:axPos val="b"/>
        <c:title>
          <c:tx>
            <c:rich>
              <a:bodyPr rot="0"/>
              <a:lstStyle/>
              <a:p>
                <a:pPr>
                  <a:defRPr b="0" sz="1300" strike="noStrike" u="none">
                    <a:uFillTx/>
                    <a:latin typeface="Arial"/>
                  </a:defRPr>
                </a:pPr>
                <a:r>
                  <a:rPr b="1" sz="1100" strike="noStrike" u="none">
                    <a:solidFill>
                      <a:srgbClr val="000000"/>
                    </a:solidFill>
                    <a:uFillTx/>
                    <a:latin typeface="Arial"/>
                  </a:rPr>
                  <a:t>Days Of Month</a:t>
                </a:r>
              </a:p>
            </c:rich>
          </c:tx>
          <c:layout>
            <c:manualLayout>
              <c:xMode val="edge"/>
              <c:yMode val="edge"/>
              <c:x val="0.351925630810093"/>
              <c:y val="0.885204991087344"/>
            </c:manualLayout>
          </c:layout>
          <c:overlay val="0"/>
          <c:spPr>
            <a:noFill/>
            <a:ln w="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 rot="-5400000"/>
          <a:lstStyle/>
          <a:p>
            <a:pPr>
              <a:defRPr b="0" sz="11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42260080"/>
        <c:crossesAt val="0"/>
        <c:auto val="1"/>
        <c:lblAlgn val="ctr"/>
        <c:lblOffset val="100"/>
        <c:noMultiLvlLbl val="0"/>
      </c:catAx>
      <c:valAx>
        <c:axId val="42260080"/>
        <c:scaling>
          <c:orientation val="minMax"/>
        </c:scaling>
        <c:delete val="0"/>
        <c:axPos val="l"/>
        <c:majorGridlines>
          <c:spPr>
            <a:ln w="0">
              <a:solidFill>
                <a:srgbClr val="000000"/>
              </a:solidFill>
            </a:ln>
          </c:spPr>
        </c:majorGridlines>
        <c:title>
          <c:tx>
            <c:rich>
              <a:bodyPr rot="-5400000"/>
              <a:lstStyle/>
              <a:p>
                <a:pPr>
                  <a:defRPr b="0" sz="1300" strike="noStrike" u="none">
                    <a:uFillTx/>
                    <a:latin typeface="Arial"/>
                  </a:defRPr>
                </a:pPr>
                <a:r>
                  <a:rPr b="1" sz="1100" strike="noStrike" u="none">
                    <a:solidFill>
                      <a:srgbClr val="000000"/>
                    </a:solidFill>
                    <a:uFillTx/>
                    <a:latin typeface="Arial"/>
                  </a:rPr>
                  <a:t>1000 MMBtu</a:t>
                </a:r>
              </a:p>
            </c:rich>
          </c:tx>
          <c:overlay val="0"/>
          <c:spPr>
            <a:noFill/>
            <a:ln w="0">
              <a:noFill/>
            </a:ln>
          </c:spPr>
        </c:title>
        <c:numFmt formatCode="0_);[RED]\(0\)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1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30587148"/>
        <c:crossesAt val="1"/>
        <c:crossBetween val="midCat"/>
      </c:valAx>
      <c:spPr>
        <a:noFill/>
        <a:ln w="12600">
          <a:solidFill>
            <a:srgbClr val="808080"/>
          </a:solidFill>
          <a:round/>
        </a:ln>
      </c:spPr>
    </c:plotArea>
    <c:legend>
      <c:legendPos val="r"/>
      <c:layout>
        <c:manualLayout>
          <c:xMode val="edge"/>
          <c:yMode val="edge"/>
          <c:x val="0.874533611585404"/>
          <c:y val="0.52465834818776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11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drawings/_rels/drawing1.xml.rels><?xml version="1.0" encoding="UTF-8"?>
<Relationships xmlns="http://schemas.openxmlformats.org/package/2006/relationships"><Relationship Id="rId1" Type="http://schemas.openxmlformats.org/officeDocument/2006/relationships/chart" Target="../charts/chart1.xml"/><Relationship Id="rId2" Type="http://schemas.openxmlformats.org/officeDocument/2006/relationships/chart" Target="../charts/chart2.xml"/><Relationship Id="rId3" Type="http://schemas.openxmlformats.org/officeDocument/2006/relationships/chart" Target="../charts/chart3.xml"/><Relationship Id="rId4" Type="http://schemas.openxmlformats.org/officeDocument/2006/relationships/chart" Target="../charts/chart4.xml"/><Relationship Id="rId5" Type="http://schemas.openxmlformats.org/officeDocument/2006/relationships/image" Target="../media/image1.wmf"/><Relationship Id="rId6" Type="http://schemas.openxmlformats.org/officeDocument/2006/relationships/image" Target="../media/image2.wmf"/><Relationship Id="rId7" Type="http://schemas.openxmlformats.org/officeDocument/2006/relationships/image" Target="../media/image3.wmf"/><Relationship Id="rId8" Type="http://schemas.openxmlformats.org/officeDocument/2006/relationships/image" Target="../media/image1.wmf"/><Relationship Id="rId9" Type="http://schemas.openxmlformats.org/officeDocument/2006/relationships/chart" Target="../charts/chart5.xml"/><Relationship Id="rId10" Type="http://schemas.openxmlformats.org/officeDocument/2006/relationships/chart" Target="../charts/chart6.xml"/><Relationship Id="rId11" Type="http://schemas.openxmlformats.org/officeDocument/2006/relationships/chart" Target="../charts/chart7.xml"/><Relationship Id="rId12" Type="http://schemas.openxmlformats.org/officeDocument/2006/relationships/image" Target="../media/image4.wmf"/><Relationship Id="rId13" Type="http://schemas.openxmlformats.org/officeDocument/2006/relationships/image" Target="../media/image5.wmf"/><Relationship Id="rId14" Type="http://schemas.openxmlformats.org/officeDocument/2006/relationships/image" Target="../media/image6.wmf"/><Relationship Id="rId15" Type="http://schemas.openxmlformats.org/officeDocument/2006/relationships/image" Target="../media/image7.jpeg"/><Relationship Id="rId16" Type="http://schemas.openxmlformats.org/officeDocument/2006/relationships/image" Target="../media/image8.wmf"/>
</Relationships>
</file>

<file path=xl/drawings/_rels/drawing10.xml.rels><?xml version="1.0" encoding="UTF-8"?>
<Relationships xmlns="http://schemas.openxmlformats.org/package/2006/relationships"><Relationship Id="rId1" Type="http://schemas.openxmlformats.org/officeDocument/2006/relationships/chart" Target="../charts/chart17.xml"/>
</Relationships>
</file>

<file path=xl/drawings/_rels/drawing11.xml.rels><?xml version="1.0" encoding="UTF-8"?>
<Relationships xmlns="http://schemas.openxmlformats.org/package/2006/relationships"><Relationship Id="rId1" Type="http://schemas.openxmlformats.org/officeDocument/2006/relationships/chart" Target="../charts/chart18.xml"/><Relationship Id="rId2" Type="http://schemas.openxmlformats.org/officeDocument/2006/relationships/chart" Target="../charts/chart19.xml"/><Relationship Id="rId3" Type="http://schemas.openxmlformats.org/officeDocument/2006/relationships/chart" Target="../charts/chart20.xml"/><Relationship Id="rId4" Type="http://schemas.openxmlformats.org/officeDocument/2006/relationships/chart" Target="../charts/chart21.xml"/><Relationship Id="rId5" Type="http://schemas.openxmlformats.org/officeDocument/2006/relationships/chart" Target="../charts/chart22.xml"/>
</Relationships>
</file>

<file path=xl/drawings/_rels/drawing3.xml.rels><?xml version="1.0" encoding="UTF-8"?>
<Relationships xmlns="http://schemas.openxmlformats.org/package/2006/relationships"><Relationship Id="rId1" Type="http://schemas.openxmlformats.org/officeDocument/2006/relationships/chart" Target="../charts/chart8.xml"/><Relationship Id="rId2" Type="http://schemas.openxmlformats.org/officeDocument/2006/relationships/chart" Target="../charts/chart9.xml"/><Relationship Id="rId3" Type="http://schemas.openxmlformats.org/officeDocument/2006/relationships/chart" Target="../charts/chart10.xml"/><Relationship Id="rId4" Type="http://schemas.openxmlformats.org/officeDocument/2006/relationships/chart" Target="../charts/chart11.xml"/>
</Relationships>
</file>

<file path=xl/drawings/_rels/drawing5.xml.rels><?xml version="1.0" encoding="UTF-8"?>
<Relationships xmlns="http://schemas.openxmlformats.org/package/2006/relationships"><Relationship Id="rId1" Type="http://schemas.openxmlformats.org/officeDocument/2006/relationships/chart" Target="../charts/chart12.xml"/>
</Relationships>
</file>

<file path=xl/drawings/_rels/drawing6.xml.rels><?xml version="1.0" encoding="UTF-8"?>
<Relationships xmlns="http://schemas.openxmlformats.org/package/2006/relationships"><Relationship Id="rId1" Type="http://schemas.openxmlformats.org/officeDocument/2006/relationships/chart" Target="../charts/chart13.xml"/>
</Relationships>
</file>

<file path=xl/drawings/_rels/drawing7.xml.rels><?xml version="1.0" encoding="UTF-8"?>
<Relationships xmlns="http://schemas.openxmlformats.org/package/2006/relationships"><Relationship Id="rId1" Type="http://schemas.openxmlformats.org/officeDocument/2006/relationships/chart" Target="../charts/chart14.xml"/>
</Relationships>
</file>

<file path=xl/drawings/_rels/drawing8.xml.rels><?xml version="1.0" encoding="UTF-8"?>
<Relationships xmlns="http://schemas.openxmlformats.org/package/2006/relationships"><Relationship Id="rId1" Type="http://schemas.openxmlformats.org/officeDocument/2006/relationships/chart" Target="../charts/chart15.xml"/>
</Relationships>
</file>

<file path=xl/drawings/_rels/drawing9.xml.rels><?xml version="1.0" encoding="UTF-8"?>
<Relationships xmlns="http://schemas.openxmlformats.org/package/2006/relationships"><Relationship Id="rId1" Type="http://schemas.openxmlformats.org/officeDocument/2006/relationships/chart" Target="../charts/chart16.xml"/>
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2</xdr:col>
      <xdr:colOff>331920</xdr:colOff>
      <xdr:row>102</xdr:row>
      <xdr:rowOff>180720</xdr:rowOff>
    </xdr:from>
    <xdr:to>
      <xdr:col>8</xdr:col>
      <xdr:colOff>453600</xdr:colOff>
      <xdr:row>127</xdr:row>
      <xdr:rowOff>19440</xdr:rowOff>
    </xdr:to>
    <xdr:graphicFrame>
      <xdr:nvGraphicFramePr>
        <xdr:cNvPr id="0" name="Chart 7"/>
        <xdr:cNvGraphicFramePr/>
      </xdr:nvGraphicFramePr>
      <xdr:xfrm>
        <a:off x="1599480" y="20354760"/>
        <a:ext cx="4748760" cy="460116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9</xdr:col>
      <xdr:colOff>513360</xdr:colOff>
      <xdr:row>100</xdr:row>
      <xdr:rowOff>162360</xdr:rowOff>
    </xdr:from>
    <xdr:to>
      <xdr:col>16</xdr:col>
      <xdr:colOff>212400</xdr:colOff>
      <xdr:row>124</xdr:row>
      <xdr:rowOff>133200</xdr:rowOff>
    </xdr:to>
    <xdr:graphicFrame>
      <xdr:nvGraphicFramePr>
        <xdr:cNvPr id="1" name="Chart 8"/>
        <xdr:cNvGraphicFramePr/>
      </xdr:nvGraphicFramePr>
      <xdr:xfrm>
        <a:off x="7232760" y="19955160"/>
        <a:ext cx="6710760" cy="454284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 editAs="oneCell">
    <xdr:from>
      <xdr:col>16</xdr:col>
      <xdr:colOff>774720</xdr:colOff>
      <xdr:row>100</xdr:row>
      <xdr:rowOff>105120</xdr:rowOff>
    </xdr:from>
    <xdr:to>
      <xdr:col>26</xdr:col>
      <xdr:colOff>142200</xdr:colOff>
      <xdr:row>124</xdr:row>
      <xdr:rowOff>142920</xdr:rowOff>
    </xdr:to>
    <xdr:graphicFrame>
      <xdr:nvGraphicFramePr>
        <xdr:cNvPr id="2" name="Chart 9"/>
        <xdr:cNvGraphicFramePr/>
      </xdr:nvGraphicFramePr>
      <xdr:xfrm>
        <a:off x="14505840" y="19897920"/>
        <a:ext cx="5776200" cy="460980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 editAs="oneCell">
    <xdr:from>
      <xdr:col>26</xdr:col>
      <xdr:colOff>523080</xdr:colOff>
      <xdr:row>98</xdr:row>
      <xdr:rowOff>152640</xdr:rowOff>
    </xdr:from>
    <xdr:to>
      <xdr:col>34</xdr:col>
      <xdr:colOff>484200</xdr:colOff>
      <xdr:row>123</xdr:row>
      <xdr:rowOff>28440</xdr:rowOff>
    </xdr:to>
    <xdr:graphicFrame>
      <xdr:nvGraphicFramePr>
        <xdr:cNvPr id="3" name="Chart 10"/>
        <xdr:cNvGraphicFramePr/>
      </xdr:nvGraphicFramePr>
      <xdr:xfrm>
        <a:off x="20662920" y="19564560"/>
        <a:ext cx="6891480" cy="463824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 editAs="oneCell">
    <xdr:from>
      <xdr:col>34</xdr:col>
      <xdr:colOff>10080</xdr:colOff>
      <xdr:row>6</xdr:row>
      <xdr:rowOff>66960</xdr:rowOff>
    </xdr:from>
    <xdr:to>
      <xdr:col>35</xdr:col>
      <xdr:colOff>71280</xdr:colOff>
      <xdr:row>10</xdr:row>
      <xdr:rowOff>171360</xdr:rowOff>
    </xdr:to>
    <xdr:pic>
      <xdr:nvPicPr>
        <xdr:cNvPr id="4" name="Picture 21" descr=""/>
        <xdr:cNvPicPr/>
      </xdr:nvPicPr>
      <xdr:blipFill>
        <a:blip r:embed="rId5"/>
        <a:stretch/>
      </xdr:blipFill>
      <xdr:spPr>
        <a:xfrm>
          <a:off x="27080280" y="1219320"/>
          <a:ext cx="997200" cy="952200"/>
        </a:xfrm>
        <a:prstGeom prst="rect">
          <a:avLst/>
        </a:prstGeom>
        <a:noFill/>
        <a:ln w="0">
          <a:noFill/>
        </a:ln>
      </xdr:spPr>
    </xdr:pic>
    <xdr:clientData/>
  </xdr:twoCellAnchor>
  <xdr:twoCellAnchor editAs="oneCell">
    <xdr:from>
      <xdr:col>12</xdr:col>
      <xdr:colOff>80280</xdr:colOff>
      <xdr:row>6</xdr:row>
      <xdr:rowOff>153000</xdr:rowOff>
    </xdr:from>
    <xdr:to>
      <xdr:col>13</xdr:col>
      <xdr:colOff>372960</xdr:colOff>
      <xdr:row>11</xdr:row>
      <xdr:rowOff>161640</xdr:rowOff>
    </xdr:to>
    <xdr:pic>
      <xdr:nvPicPr>
        <xdr:cNvPr id="5" name="Picture 23" descr=""/>
        <xdr:cNvPicPr/>
      </xdr:nvPicPr>
      <xdr:blipFill>
        <a:blip r:embed="rId6"/>
        <a:stretch/>
      </xdr:blipFill>
      <xdr:spPr>
        <a:xfrm>
          <a:off x="9797760" y="1305360"/>
          <a:ext cx="1308600" cy="1056600"/>
        </a:xfrm>
        <a:prstGeom prst="rect">
          <a:avLst/>
        </a:prstGeom>
        <a:noFill/>
        <a:ln w="0">
          <a:noFill/>
        </a:ln>
      </xdr:spPr>
    </xdr:pic>
    <xdr:clientData/>
  </xdr:twoCellAnchor>
  <xdr:twoCellAnchor editAs="oneCell">
    <xdr:from>
      <xdr:col>13</xdr:col>
      <xdr:colOff>191520</xdr:colOff>
      <xdr:row>7</xdr:row>
      <xdr:rowOff>143280</xdr:rowOff>
    </xdr:from>
    <xdr:to>
      <xdr:col>14</xdr:col>
      <xdr:colOff>654840</xdr:colOff>
      <xdr:row>10</xdr:row>
      <xdr:rowOff>104760</xdr:rowOff>
    </xdr:to>
    <xdr:pic>
      <xdr:nvPicPr>
        <xdr:cNvPr id="6" name="Picture 24" descr=""/>
        <xdr:cNvPicPr/>
      </xdr:nvPicPr>
      <xdr:blipFill>
        <a:blip r:embed="rId7"/>
        <a:stretch/>
      </xdr:blipFill>
      <xdr:spPr>
        <a:xfrm>
          <a:off x="10924920" y="1543320"/>
          <a:ext cx="1479240" cy="561600"/>
        </a:xfrm>
        <a:prstGeom prst="rect">
          <a:avLst/>
        </a:prstGeom>
        <a:noFill/>
        <a:ln w="0">
          <a:noFill/>
        </a:ln>
      </xdr:spPr>
    </xdr:pic>
    <xdr:clientData/>
  </xdr:twoCellAnchor>
  <xdr:twoCellAnchor editAs="oneCell">
    <xdr:from>
      <xdr:col>33</xdr:col>
      <xdr:colOff>9360</xdr:colOff>
      <xdr:row>11</xdr:row>
      <xdr:rowOff>104760</xdr:rowOff>
    </xdr:from>
    <xdr:to>
      <xdr:col>34</xdr:col>
      <xdr:colOff>20880</xdr:colOff>
      <xdr:row>16</xdr:row>
      <xdr:rowOff>9720</xdr:rowOff>
    </xdr:to>
    <xdr:pic>
      <xdr:nvPicPr>
        <xdr:cNvPr id="7" name="Picture 25" descr=""/>
        <xdr:cNvPicPr/>
      </xdr:nvPicPr>
      <xdr:blipFill>
        <a:blip r:embed="rId8"/>
        <a:stretch/>
      </xdr:blipFill>
      <xdr:spPr>
        <a:xfrm>
          <a:off x="25993080" y="2305080"/>
          <a:ext cx="1098000" cy="943200"/>
        </a:xfrm>
        <a:prstGeom prst="rect">
          <a:avLst/>
        </a:prstGeom>
        <a:noFill/>
        <a:ln w="0">
          <a:noFill/>
        </a:ln>
      </xdr:spPr>
    </xdr:pic>
    <xdr:clientData/>
  </xdr:twoCellAnchor>
  <xdr:twoCellAnchor editAs="oneCell">
    <xdr:from>
      <xdr:col>1</xdr:col>
      <xdr:colOff>311760</xdr:colOff>
      <xdr:row>60</xdr:row>
      <xdr:rowOff>37800</xdr:rowOff>
    </xdr:from>
    <xdr:to>
      <xdr:col>12</xdr:col>
      <xdr:colOff>122040</xdr:colOff>
      <xdr:row>90</xdr:row>
      <xdr:rowOff>171000</xdr:rowOff>
    </xdr:to>
    <xdr:graphicFrame>
      <xdr:nvGraphicFramePr>
        <xdr:cNvPr id="8" name="Chart 26"/>
        <xdr:cNvGraphicFramePr/>
      </xdr:nvGraphicFramePr>
      <xdr:xfrm>
        <a:off x="1177200" y="12210840"/>
        <a:ext cx="8662320" cy="584820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 editAs="oneCell">
    <xdr:from>
      <xdr:col>12</xdr:col>
      <xdr:colOff>271800</xdr:colOff>
      <xdr:row>60</xdr:row>
      <xdr:rowOff>9720</xdr:rowOff>
    </xdr:from>
    <xdr:to>
      <xdr:col>23</xdr:col>
      <xdr:colOff>895320</xdr:colOff>
      <xdr:row>91</xdr:row>
      <xdr:rowOff>66960</xdr:rowOff>
    </xdr:to>
    <xdr:graphicFrame>
      <xdr:nvGraphicFramePr>
        <xdr:cNvPr id="9" name="Chart 27"/>
        <xdr:cNvGraphicFramePr/>
      </xdr:nvGraphicFramePr>
      <xdr:xfrm>
        <a:off x="9989280" y="12182760"/>
        <a:ext cx="9124200" cy="596268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 editAs="oneCell">
    <xdr:from>
      <xdr:col>25</xdr:col>
      <xdr:colOff>0</xdr:colOff>
      <xdr:row>60</xdr:row>
      <xdr:rowOff>162000</xdr:rowOff>
    </xdr:from>
    <xdr:to>
      <xdr:col>34</xdr:col>
      <xdr:colOff>181800</xdr:colOff>
      <xdr:row>90</xdr:row>
      <xdr:rowOff>114480</xdr:rowOff>
    </xdr:to>
    <xdr:graphicFrame>
      <xdr:nvGraphicFramePr>
        <xdr:cNvPr id="10" name="Chart 28"/>
        <xdr:cNvGraphicFramePr/>
      </xdr:nvGraphicFramePr>
      <xdr:xfrm>
        <a:off x="19113480" y="12335040"/>
        <a:ext cx="8138520" cy="566748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 editAs="oneCell">
    <xdr:from>
      <xdr:col>41</xdr:col>
      <xdr:colOff>201600</xdr:colOff>
      <xdr:row>7</xdr:row>
      <xdr:rowOff>66600</xdr:rowOff>
    </xdr:from>
    <xdr:to>
      <xdr:col>43</xdr:col>
      <xdr:colOff>333360</xdr:colOff>
      <xdr:row>12</xdr:row>
      <xdr:rowOff>123120</xdr:rowOff>
    </xdr:to>
    <xdr:pic>
      <xdr:nvPicPr>
        <xdr:cNvPr id="11" name="Picture 29" descr=""/>
        <xdr:cNvPicPr/>
      </xdr:nvPicPr>
      <xdr:blipFill>
        <a:blip r:embed="rId12"/>
        <a:stretch/>
      </xdr:blipFill>
      <xdr:spPr>
        <a:xfrm>
          <a:off x="33328440" y="1466640"/>
          <a:ext cx="2023200" cy="1056960"/>
        </a:xfrm>
        <a:prstGeom prst="rect">
          <a:avLst/>
        </a:prstGeom>
        <a:noFill/>
        <a:ln w="0">
          <a:noFill/>
        </a:ln>
      </xdr:spPr>
    </xdr:pic>
    <xdr:clientData/>
  </xdr:twoCellAnchor>
  <xdr:twoCellAnchor editAs="oneCell">
    <xdr:from>
      <xdr:col>30</xdr:col>
      <xdr:colOff>30600</xdr:colOff>
      <xdr:row>10</xdr:row>
      <xdr:rowOff>104760</xdr:rowOff>
    </xdr:from>
    <xdr:to>
      <xdr:col>32</xdr:col>
      <xdr:colOff>111240</xdr:colOff>
      <xdr:row>11</xdr:row>
      <xdr:rowOff>123480</xdr:rowOff>
    </xdr:to>
    <xdr:sp>
      <xdr:nvSpPr>
        <xdr:cNvPr id="12" name="Text 30"/>
        <xdr:cNvSpPr/>
      </xdr:nvSpPr>
      <xdr:spPr>
        <a:xfrm>
          <a:off x="23912280" y="2104920"/>
          <a:ext cx="1579320" cy="2188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1" lang="en-US" sz="1400" strike="noStrike" u="none">
              <a:effectLst/>
              <a:uFillTx/>
              <a:latin typeface="Arial MT"/>
            </a:rPr>
            <a:t>INDEX RATES</a:t>
          </a:r>
          <a:endParaRPr b="0" lang="en-US" sz="14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30</xdr:col>
      <xdr:colOff>160560</xdr:colOff>
      <xdr:row>6</xdr:row>
      <xdr:rowOff>0</xdr:rowOff>
    </xdr:from>
    <xdr:to>
      <xdr:col>31</xdr:col>
      <xdr:colOff>543960</xdr:colOff>
      <xdr:row>10</xdr:row>
      <xdr:rowOff>9360</xdr:rowOff>
    </xdr:to>
    <xdr:pic>
      <xdr:nvPicPr>
        <xdr:cNvPr id="13" name="Picture 32" descr=""/>
        <xdr:cNvPicPr/>
      </xdr:nvPicPr>
      <xdr:blipFill>
        <a:blip r:embed="rId13">
          <a:biLevel thresh="50000"/>
        </a:blip>
        <a:stretch/>
      </xdr:blipFill>
      <xdr:spPr>
        <a:xfrm>
          <a:off x="24042240" y="1152360"/>
          <a:ext cx="1127520" cy="857160"/>
        </a:xfrm>
        <a:prstGeom prst="rect">
          <a:avLst/>
        </a:prstGeom>
        <a:noFill/>
        <a:ln w="0">
          <a:noFill/>
        </a:ln>
      </xdr:spPr>
    </xdr:pic>
    <xdr:clientData/>
  </xdr:twoCellAnchor>
  <xdr:twoCellAnchor editAs="oneCell">
    <xdr:from>
      <xdr:col>35</xdr:col>
      <xdr:colOff>995400</xdr:colOff>
      <xdr:row>6</xdr:row>
      <xdr:rowOff>143280</xdr:rowOff>
    </xdr:from>
    <xdr:to>
      <xdr:col>38</xdr:col>
      <xdr:colOff>141480</xdr:colOff>
      <xdr:row>11</xdr:row>
      <xdr:rowOff>142920</xdr:rowOff>
    </xdr:to>
    <xdr:pic>
      <xdr:nvPicPr>
        <xdr:cNvPr id="14" name="Picture 33" descr=""/>
        <xdr:cNvPicPr/>
      </xdr:nvPicPr>
      <xdr:blipFill>
        <a:blip r:embed="rId14"/>
        <a:stretch/>
      </xdr:blipFill>
      <xdr:spPr>
        <a:xfrm>
          <a:off x="29001600" y="1295640"/>
          <a:ext cx="1449720" cy="1047600"/>
        </a:xfrm>
        <a:prstGeom prst="rect">
          <a:avLst/>
        </a:prstGeom>
        <a:noFill/>
        <a:ln w="0">
          <a:noFill/>
        </a:ln>
      </xdr:spPr>
    </xdr:pic>
    <xdr:clientData/>
  </xdr:twoCellAnchor>
  <xdr:twoCellAnchor editAs="oneCell">
    <xdr:from>
      <xdr:col>17</xdr:col>
      <xdr:colOff>160560</xdr:colOff>
      <xdr:row>6</xdr:row>
      <xdr:rowOff>37800</xdr:rowOff>
    </xdr:from>
    <xdr:to>
      <xdr:col>18</xdr:col>
      <xdr:colOff>574560</xdr:colOff>
      <xdr:row>11</xdr:row>
      <xdr:rowOff>18720</xdr:rowOff>
    </xdr:to>
    <xdr:pic>
      <xdr:nvPicPr>
        <xdr:cNvPr id="15" name="Picture 34" descr=""/>
        <xdr:cNvPicPr/>
      </xdr:nvPicPr>
      <xdr:blipFill>
        <a:blip r:embed="rId15"/>
        <a:stretch/>
      </xdr:blipFill>
      <xdr:spPr>
        <a:xfrm>
          <a:off x="14918040" y="1190160"/>
          <a:ext cx="1158120" cy="1028880"/>
        </a:xfrm>
        <a:prstGeom prst="rect">
          <a:avLst/>
        </a:prstGeom>
        <a:noFill/>
        <a:ln w="0">
          <a:noFill/>
        </a:ln>
      </xdr:spPr>
    </xdr:pic>
    <xdr:clientData/>
  </xdr:twoCellAnchor>
  <xdr:twoCellAnchor editAs="oneCell">
    <xdr:from>
      <xdr:col>16</xdr:col>
      <xdr:colOff>1016280</xdr:colOff>
      <xdr:row>5</xdr:row>
      <xdr:rowOff>114120</xdr:rowOff>
    </xdr:from>
    <xdr:to>
      <xdr:col>18</xdr:col>
      <xdr:colOff>735480</xdr:colOff>
      <xdr:row>11</xdr:row>
      <xdr:rowOff>142920</xdr:rowOff>
    </xdr:to>
    <xdr:sp>
      <xdr:nvSpPr>
        <xdr:cNvPr id="16" name="AutoShape 39"/>
        <xdr:cNvSpPr/>
      </xdr:nvSpPr>
      <xdr:spPr>
        <a:xfrm>
          <a:off x="14747400" y="1066680"/>
          <a:ext cx="1489680" cy="1276560"/>
        </a:xfrm>
        <a:prstGeom prst="noSmoking">
          <a:avLst>
            <a:gd name="adj" fmla="val 12500"/>
          </a:avLst>
        </a:prstGeom>
        <a:solidFill>
          <a:srgbClr val="ff0000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30</xdr:col>
      <xdr:colOff>130680</xdr:colOff>
      <xdr:row>11</xdr:row>
      <xdr:rowOff>152280</xdr:rowOff>
    </xdr:from>
    <xdr:to>
      <xdr:col>31</xdr:col>
      <xdr:colOff>543960</xdr:colOff>
      <xdr:row>15</xdr:row>
      <xdr:rowOff>171360</xdr:rowOff>
    </xdr:to>
    <xdr:pic>
      <xdr:nvPicPr>
        <xdr:cNvPr id="17" name="Picture 40" descr=""/>
        <xdr:cNvPicPr/>
      </xdr:nvPicPr>
      <xdr:blipFill>
        <a:blip r:embed="rId16">
          <a:biLevel thresh="50000"/>
        </a:blip>
        <a:stretch/>
      </xdr:blipFill>
      <xdr:spPr>
        <a:xfrm>
          <a:off x="24012360" y="2352600"/>
          <a:ext cx="1157400" cy="838080"/>
        </a:xfrm>
        <a:prstGeom prst="rect">
          <a:avLst/>
        </a:prstGeom>
        <a:noFill/>
        <a:ln w="0">
          <a:noFill/>
        </a:ln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0</xdr:col>
      <xdr:colOff>360360</xdr:colOff>
      <xdr:row>1</xdr:row>
      <xdr:rowOff>16920</xdr:rowOff>
    </xdr:from>
    <xdr:to>
      <xdr:col>9</xdr:col>
      <xdr:colOff>656280</xdr:colOff>
      <xdr:row>34</xdr:row>
      <xdr:rowOff>84960</xdr:rowOff>
    </xdr:to>
    <xdr:graphicFrame>
      <xdr:nvGraphicFramePr>
        <xdr:cNvPr id="33" name=" 0"/>
        <xdr:cNvGraphicFramePr/>
      </xdr:nvGraphicFramePr>
      <xdr:xfrm>
        <a:off x="360360" y="179640"/>
        <a:ext cx="7611120" cy="543240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16</xdr:col>
      <xdr:colOff>775440</xdr:colOff>
      <xdr:row>49</xdr:row>
      <xdr:rowOff>142920</xdr:rowOff>
    </xdr:from>
    <xdr:to>
      <xdr:col>25</xdr:col>
      <xdr:colOff>815760</xdr:colOff>
      <xdr:row>66</xdr:row>
      <xdr:rowOff>133560</xdr:rowOff>
    </xdr:to>
    <xdr:graphicFrame>
      <xdr:nvGraphicFramePr>
        <xdr:cNvPr id="34" name="Chart 6"/>
        <xdr:cNvGraphicFramePr/>
      </xdr:nvGraphicFramePr>
      <xdr:xfrm>
        <a:off x="15735240" y="8115480"/>
        <a:ext cx="7957800" cy="274320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56</xdr:col>
      <xdr:colOff>29880</xdr:colOff>
      <xdr:row>14</xdr:row>
      <xdr:rowOff>19080</xdr:rowOff>
    </xdr:from>
    <xdr:to>
      <xdr:col>66</xdr:col>
      <xdr:colOff>885960</xdr:colOff>
      <xdr:row>31</xdr:row>
      <xdr:rowOff>9720</xdr:rowOff>
    </xdr:to>
    <xdr:graphicFrame>
      <xdr:nvGraphicFramePr>
        <xdr:cNvPr id="35" name="Chart 7"/>
        <xdr:cNvGraphicFramePr/>
      </xdr:nvGraphicFramePr>
      <xdr:xfrm>
        <a:off x="51951960" y="2324160"/>
        <a:ext cx="9245520" cy="274320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 editAs="oneCell">
    <xdr:from>
      <xdr:col>56</xdr:col>
      <xdr:colOff>29880</xdr:colOff>
      <xdr:row>32</xdr:row>
      <xdr:rowOff>28440</xdr:rowOff>
    </xdr:from>
    <xdr:to>
      <xdr:col>67</xdr:col>
      <xdr:colOff>21240</xdr:colOff>
      <xdr:row>58</xdr:row>
      <xdr:rowOff>56880</xdr:rowOff>
    </xdr:to>
    <xdr:graphicFrame>
      <xdr:nvGraphicFramePr>
        <xdr:cNvPr id="36" name="Chart 8"/>
        <xdr:cNvGraphicFramePr/>
      </xdr:nvGraphicFramePr>
      <xdr:xfrm>
        <a:off x="51951960" y="5248080"/>
        <a:ext cx="9276120" cy="423864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 editAs="oneCell">
    <xdr:from>
      <xdr:col>39</xdr:col>
      <xdr:colOff>442440</xdr:colOff>
      <xdr:row>69</xdr:row>
      <xdr:rowOff>0</xdr:rowOff>
    </xdr:from>
    <xdr:to>
      <xdr:col>48</xdr:col>
      <xdr:colOff>50760</xdr:colOff>
      <xdr:row>94</xdr:row>
      <xdr:rowOff>38160</xdr:rowOff>
    </xdr:to>
    <xdr:graphicFrame>
      <xdr:nvGraphicFramePr>
        <xdr:cNvPr id="37" name="Chart 11"/>
        <xdr:cNvGraphicFramePr/>
      </xdr:nvGraphicFramePr>
      <xdr:xfrm>
        <a:off x="37847880" y="11210760"/>
        <a:ext cx="7787160" cy="408636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 editAs="oneCell">
    <xdr:from>
      <xdr:col>39</xdr:col>
      <xdr:colOff>462600</xdr:colOff>
      <xdr:row>49</xdr:row>
      <xdr:rowOff>86040</xdr:rowOff>
    </xdr:from>
    <xdr:to>
      <xdr:col>48</xdr:col>
      <xdr:colOff>20880</xdr:colOff>
      <xdr:row>68</xdr:row>
      <xdr:rowOff>95400</xdr:rowOff>
    </xdr:to>
    <xdr:graphicFrame>
      <xdr:nvGraphicFramePr>
        <xdr:cNvPr id="38" name="Chart 12"/>
        <xdr:cNvGraphicFramePr/>
      </xdr:nvGraphicFramePr>
      <xdr:xfrm>
        <a:off x="37868040" y="8058600"/>
        <a:ext cx="7737120" cy="308592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12</xdr:col>
      <xdr:colOff>281520</xdr:colOff>
      <xdr:row>1</xdr:row>
      <xdr:rowOff>28800</xdr:rowOff>
    </xdr:from>
    <xdr:to>
      <xdr:col>24</xdr:col>
      <xdr:colOff>473760</xdr:colOff>
      <xdr:row>2</xdr:row>
      <xdr:rowOff>190800</xdr:rowOff>
    </xdr:to>
    <xdr:sp>
      <xdr:nvSpPr>
        <xdr:cNvPr id="18" name="Text 1"/>
        <xdr:cNvSpPr/>
      </xdr:nvSpPr>
      <xdr:spPr>
        <a:xfrm>
          <a:off x="10411560" y="219240"/>
          <a:ext cx="10795680" cy="36216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0" lang="en-US" sz="2400" strike="noStrike" u="none">
              <a:effectLst/>
              <a:uFillTx/>
              <a:latin typeface="Arial MT"/>
            </a:rPr>
            <a:t>PARK 'n RIDE</a:t>
          </a:r>
          <a:endParaRPr b="0" lang="en-US" sz="24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3</xdr:col>
      <xdr:colOff>10080</xdr:colOff>
      <xdr:row>12</xdr:row>
      <xdr:rowOff>142920</xdr:rowOff>
    </xdr:from>
    <xdr:to>
      <xdr:col>8</xdr:col>
      <xdr:colOff>70920</xdr:colOff>
      <xdr:row>23</xdr:row>
      <xdr:rowOff>219600</xdr:rowOff>
    </xdr:to>
    <xdr:sp>
      <xdr:nvSpPr>
        <xdr:cNvPr id="19" name="Text 2"/>
        <xdr:cNvSpPr/>
      </xdr:nvSpPr>
      <xdr:spPr>
        <a:xfrm>
          <a:off x="2142360" y="2648160"/>
          <a:ext cx="4759200" cy="238140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0" lang="en-US" sz="2800" strike="noStrike" u="none">
              <a:effectLst/>
              <a:uFillTx/>
              <a:latin typeface="Arial MT"/>
            </a:rPr>
            <a:t> </a:t>
          </a:r>
          <a:r>
            <a:rPr b="1" lang="en-US" sz="2800" strike="noStrike" u="none">
              <a:effectLst/>
              <a:uFillTx/>
              <a:latin typeface="Times New Roman"/>
            </a:rPr>
            <a:t>SBA  AVAILABILITY</a:t>
          </a:r>
          <a:endParaRPr b="0" lang="en-US" sz="2800" strike="noStrike" u="none">
            <a:effectLst/>
            <a:uFillTx/>
            <a:latin typeface="Times New Roman"/>
          </a:endParaRPr>
        </a:p>
        <a:p>
          <a:pPr algn="ctr"/>
          <a:endParaRPr b="0" lang="en-US" sz="2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6</xdr:col>
      <xdr:colOff>563040</xdr:colOff>
      <xdr:row>50</xdr:row>
      <xdr:rowOff>105120</xdr:rowOff>
    </xdr:from>
    <xdr:to>
      <xdr:col>7</xdr:col>
      <xdr:colOff>352440</xdr:colOff>
      <xdr:row>52</xdr:row>
      <xdr:rowOff>190440</xdr:rowOff>
    </xdr:to>
    <xdr:sp>
      <xdr:nvSpPr>
        <xdr:cNvPr id="20" name="Text 6"/>
        <xdr:cNvSpPr/>
      </xdr:nvSpPr>
      <xdr:spPr>
        <a:xfrm>
          <a:off x="5431680" y="10211040"/>
          <a:ext cx="795960" cy="466560"/>
        </a:xfrm>
        <a:prstGeom prst="rect">
          <a:avLst/>
        </a:prstGeom>
        <a:noFill/>
        <a:ln w="0">
          <a:noFill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7</xdr:col>
      <xdr:colOff>39960</xdr:colOff>
      <xdr:row>52</xdr:row>
      <xdr:rowOff>114480</xdr:rowOff>
    </xdr:from>
    <xdr:to>
      <xdr:col>7</xdr:col>
      <xdr:colOff>151920</xdr:colOff>
      <xdr:row>53</xdr:row>
      <xdr:rowOff>123480</xdr:rowOff>
    </xdr:to>
    <xdr:sp>
      <xdr:nvSpPr>
        <xdr:cNvPr id="21" name="Text 7"/>
        <xdr:cNvSpPr/>
      </xdr:nvSpPr>
      <xdr:spPr>
        <a:xfrm>
          <a:off x="5915160" y="10601640"/>
          <a:ext cx="111960" cy="199440"/>
        </a:xfrm>
        <a:prstGeom prst="rect">
          <a:avLst/>
        </a:prstGeom>
        <a:noFill/>
        <a:ln w="0">
          <a:noFill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0</xdr:colOff>
      <xdr:row>12</xdr:row>
      <xdr:rowOff>85680</xdr:rowOff>
    </xdr:from>
    <xdr:to>
      <xdr:col>11</xdr:col>
      <xdr:colOff>795960</xdr:colOff>
      <xdr:row>30</xdr:row>
      <xdr:rowOff>162360</xdr:rowOff>
    </xdr:to>
    <xdr:sp>
      <xdr:nvSpPr>
        <xdr:cNvPr id="22" name="Text 21"/>
        <xdr:cNvSpPr/>
      </xdr:nvSpPr>
      <xdr:spPr>
        <a:xfrm>
          <a:off x="2132280" y="2590920"/>
          <a:ext cx="7968960" cy="382932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endParaRPr b="0" lang="en-US" sz="1000" strike="noStrike" u="none">
            <a:effectLst/>
            <a:uFillTx/>
            <a:latin typeface="Times New Roman"/>
          </a:endParaRPr>
        </a:p>
        <a:p>
          <a:endParaRPr b="0" lang="en-US" sz="1000" strike="noStrike" u="none">
            <a:effectLst/>
            <a:uFillTx/>
            <a:latin typeface="Times New Roman"/>
          </a:endParaRPr>
        </a:p>
        <a:p>
          <a:endParaRPr b="0" lang="en-US" sz="1000" strike="noStrike" u="none">
            <a:effectLst/>
            <a:uFillTx/>
            <a:latin typeface="Times New Roman"/>
          </a:endParaRPr>
        </a:p>
        <a:p>
          <a:endParaRPr b="0" lang="en-US" sz="1000" strike="noStrike" u="none">
            <a:effectLst/>
            <a:uFillTx/>
            <a:latin typeface="Times New Roman"/>
          </a:endParaRPr>
        </a:p>
        <a:p>
          <a:endParaRPr b="0" lang="en-US" sz="1000" strike="noStrike" u="none">
            <a:effectLst/>
            <a:uFillTx/>
            <a:latin typeface="Times New Roman"/>
          </a:endParaRPr>
        </a:p>
        <a:p>
          <a:endParaRPr b="0" lang="en-US" sz="1000" strike="noStrike" u="none">
            <a:effectLst/>
            <a:uFillTx/>
            <a:latin typeface="Times New Roman"/>
          </a:endParaRPr>
        </a:p>
        <a:p>
          <a:endParaRPr b="0" lang="en-US" sz="1000" strike="noStrike" u="none">
            <a:effectLst/>
            <a:uFillTx/>
            <a:latin typeface="Times New Roman"/>
          </a:endParaRPr>
        </a:p>
        <a:p>
          <a:endParaRPr b="0" lang="en-US" sz="1000" strike="noStrike" u="none">
            <a:effectLst/>
            <a:uFillTx/>
            <a:latin typeface="Times New Roman"/>
          </a:endParaRP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12</xdr:col>
      <xdr:colOff>10080</xdr:colOff>
      <xdr:row>0</xdr:row>
      <xdr:rowOff>28440</xdr:rowOff>
    </xdr:from>
    <xdr:to>
      <xdr:col>19</xdr:col>
      <xdr:colOff>628560</xdr:colOff>
      <xdr:row>18</xdr:row>
      <xdr:rowOff>124200</xdr:rowOff>
    </xdr:to>
    <xdr:graphicFrame>
      <xdr:nvGraphicFramePr>
        <xdr:cNvPr id="23" name="Chart 2"/>
        <xdr:cNvGraphicFramePr/>
      </xdr:nvGraphicFramePr>
      <xdr:xfrm>
        <a:off x="7673760" y="28440"/>
        <a:ext cx="5682240" cy="301032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11</xdr:col>
      <xdr:colOff>628200</xdr:colOff>
      <xdr:row>28</xdr:row>
      <xdr:rowOff>37800</xdr:rowOff>
    </xdr:from>
    <xdr:to>
      <xdr:col>19</xdr:col>
      <xdr:colOff>618840</xdr:colOff>
      <xdr:row>46</xdr:row>
      <xdr:rowOff>152280</xdr:rowOff>
    </xdr:to>
    <xdr:graphicFrame>
      <xdr:nvGraphicFramePr>
        <xdr:cNvPr id="24" name="Chart 4"/>
        <xdr:cNvGraphicFramePr/>
      </xdr:nvGraphicFramePr>
      <xdr:xfrm>
        <a:off x="7653960" y="4600440"/>
        <a:ext cx="5692320" cy="302904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 editAs="oneCell">
    <xdr:from>
      <xdr:col>20</xdr:col>
      <xdr:colOff>199440</xdr:colOff>
      <xdr:row>12</xdr:row>
      <xdr:rowOff>0</xdr:rowOff>
    </xdr:from>
    <xdr:to>
      <xdr:col>29</xdr:col>
      <xdr:colOff>180000</xdr:colOff>
      <xdr:row>31</xdr:row>
      <xdr:rowOff>9360</xdr:rowOff>
    </xdr:to>
    <xdr:graphicFrame>
      <xdr:nvGraphicFramePr>
        <xdr:cNvPr id="25" name="Chart 7"/>
        <xdr:cNvGraphicFramePr/>
      </xdr:nvGraphicFramePr>
      <xdr:xfrm>
        <a:off x="13564800" y="1943280"/>
        <a:ext cx="5724360" cy="311436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 editAs="oneCell">
    <xdr:from>
      <xdr:col>20</xdr:col>
      <xdr:colOff>229320</xdr:colOff>
      <xdr:row>34</xdr:row>
      <xdr:rowOff>152640</xdr:rowOff>
    </xdr:from>
    <xdr:to>
      <xdr:col>29</xdr:col>
      <xdr:colOff>160200</xdr:colOff>
      <xdr:row>53</xdr:row>
      <xdr:rowOff>133200</xdr:rowOff>
    </xdr:to>
    <xdr:graphicFrame>
      <xdr:nvGraphicFramePr>
        <xdr:cNvPr id="26" name="Chart 11"/>
        <xdr:cNvGraphicFramePr/>
      </xdr:nvGraphicFramePr>
      <xdr:xfrm>
        <a:off x="13594680" y="5686560"/>
        <a:ext cx="5674680" cy="308592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drawings/drawing4.xml><?xml version="1.0" encoding="utf-8"?>
<c:userShapes xmlns:cdr="http://schemas.openxmlformats.org/drawingml/2006/chartDrawing" xmlns:a="http://schemas.openxmlformats.org/drawingml/2006/main" xmlns:c="http://schemas.openxmlformats.org/drawingml/2006/chart" xmlns:r="http://schemas.openxmlformats.org/officeDocument/2006/relationships">
  <cdr:relSizeAnchor>
    <cdr:from>
      <cdr:x>0.524486171022583</cdr:x>
      <cdr:y>0.484194564329873</cdr:y>
    </cdr:from>
    <cdr:to>
      <cdr:x>0.538759198173053</cdr:x>
      <cdr:y>0.557214510673043</cdr:y>
    </cdr:to>
    <cdr:sp>
      <cdr:nvSpPr>
        <cdr:cNvPr id="27" name="Text 1"/>
        <cdr:cNvSpPr/>
      </cdr:nvSpPr>
      <cdr:spPr>
        <a:xfrm>
          <a:off x="2976480" y="1494360"/>
          <a:ext cx="81000" cy="225360"/>
        </a:xfrm>
        <a:custGeom>
          <a:avLst/>
          <a:gdLst/>
          <a:ahLst/>
          <a:rect l="l" t="t" r="r" b="b"/>
          <a:pathLst>
            <a:path w="21600" h="21600">
              <a:moveTo>
                <a:pt x="0" y="0"/>
              </a:moveTo>
              <a:lnTo>
                <a:pt x="21600" y="0"/>
              </a:lnTo>
              <a:lnTo>
                <a:pt x="21600" y="21600"/>
              </a:lnTo>
              <a:lnTo>
                <a:pt x="0" y="21600"/>
              </a:lnTo>
              <a:lnTo>
                <a:pt x="0" y="0"/>
              </a:lnTo>
              <a:close/>
            </a:path>
          </a:pathLst>
        </a:custGeom>
        <a:noFill/>
        <a:ln w="0">
          <a:noFill/>
        </a:ln>
      </cdr:spPr>
      <cdr:style>
        <a:lnRef idx="0"/>
        <a:fillRef idx="0"/>
        <a:effectRef idx="0"/>
        <a:fontRef idx="minor"/>
      </cdr:style>
    </cdr:sp>
  </cdr:relSizeAnchor>
</c:userShapes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0</xdr:col>
      <xdr:colOff>360360</xdr:colOff>
      <xdr:row>1</xdr:row>
      <xdr:rowOff>16920</xdr:rowOff>
    </xdr:from>
    <xdr:to>
      <xdr:col>9</xdr:col>
      <xdr:colOff>656280</xdr:colOff>
      <xdr:row>34</xdr:row>
      <xdr:rowOff>84960</xdr:rowOff>
    </xdr:to>
    <xdr:graphicFrame>
      <xdr:nvGraphicFramePr>
        <xdr:cNvPr id="28" name=" 0"/>
        <xdr:cNvGraphicFramePr/>
      </xdr:nvGraphicFramePr>
      <xdr:xfrm>
        <a:off x="360360" y="179640"/>
        <a:ext cx="7611120" cy="543240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0</xdr:col>
      <xdr:colOff>360360</xdr:colOff>
      <xdr:row>1</xdr:row>
      <xdr:rowOff>16920</xdr:rowOff>
    </xdr:from>
    <xdr:to>
      <xdr:col>9</xdr:col>
      <xdr:colOff>656280</xdr:colOff>
      <xdr:row>34</xdr:row>
      <xdr:rowOff>84960</xdr:rowOff>
    </xdr:to>
    <xdr:graphicFrame>
      <xdr:nvGraphicFramePr>
        <xdr:cNvPr id="29" name=" 0"/>
        <xdr:cNvGraphicFramePr/>
      </xdr:nvGraphicFramePr>
      <xdr:xfrm>
        <a:off x="360360" y="179640"/>
        <a:ext cx="7611120" cy="543240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0</xdr:col>
      <xdr:colOff>360360</xdr:colOff>
      <xdr:row>1</xdr:row>
      <xdr:rowOff>16920</xdr:rowOff>
    </xdr:from>
    <xdr:to>
      <xdr:col>9</xdr:col>
      <xdr:colOff>656280</xdr:colOff>
      <xdr:row>34</xdr:row>
      <xdr:rowOff>84960</xdr:rowOff>
    </xdr:to>
    <xdr:graphicFrame>
      <xdr:nvGraphicFramePr>
        <xdr:cNvPr id="30" name=" 0"/>
        <xdr:cNvGraphicFramePr/>
      </xdr:nvGraphicFramePr>
      <xdr:xfrm>
        <a:off x="360360" y="179640"/>
        <a:ext cx="7611120" cy="543240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0</xdr:col>
      <xdr:colOff>360360</xdr:colOff>
      <xdr:row>1</xdr:row>
      <xdr:rowOff>16920</xdr:rowOff>
    </xdr:from>
    <xdr:to>
      <xdr:col>9</xdr:col>
      <xdr:colOff>656280</xdr:colOff>
      <xdr:row>34</xdr:row>
      <xdr:rowOff>84960</xdr:rowOff>
    </xdr:to>
    <xdr:graphicFrame>
      <xdr:nvGraphicFramePr>
        <xdr:cNvPr id="31" name=" 0"/>
        <xdr:cNvGraphicFramePr/>
      </xdr:nvGraphicFramePr>
      <xdr:xfrm>
        <a:off x="360360" y="179640"/>
        <a:ext cx="7611120" cy="543240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0</xdr:col>
      <xdr:colOff>360360</xdr:colOff>
      <xdr:row>1</xdr:row>
      <xdr:rowOff>16920</xdr:rowOff>
    </xdr:from>
    <xdr:to>
      <xdr:col>9</xdr:col>
      <xdr:colOff>656280</xdr:colOff>
      <xdr:row>34</xdr:row>
      <xdr:rowOff>84960</xdr:rowOff>
    </xdr:to>
    <xdr:graphicFrame>
      <xdr:nvGraphicFramePr>
        <xdr:cNvPr id="32" name=" 0"/>
        <xdr:cNvGraphicFramePr/>
      </xdr:nvGraphicFramePr>
      <xdr:xfrm>
        <a:off x="360360" y="179640"/>
        <a:ext cx="7611120" cy="543240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externalLinks/_rels/externalLink1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U:/MKT/OMA/SUMAUG00.XLS" TargetMode="External"/>
</Relationships>
</file>

<file path=xl/externalLinks/_rels/externalLink2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U:/MKT/OMA/A_SBA00_2001.xls" TargetMode="External"/>
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Chart1"/>
      <sheetName val="Chart2"/>
      <sheetName val="Sheet1"/>
      <sheetName val="Aug"/>
      <sheetName val="Page 2"/>
    </sheetNames>
    <sheetDataSet>
      <sheetData sheetId="0"/>
      <sheetData sheetId="1"/>
      <sheetData sheetId="2"/>
      <sheetData sheetId="3">
        <row r="43">
          <cell r="T43">
            <v>531.4</v>
          </cell>
        </row>
        <row r="43">
          <cell r="V43">
            <v>25.0179999999999</v>
          </cell>
        </row>
        <row r="44">
          <cell r="T44">
            <v>436.8</v>
          </cell>
        </row>
        <row r="44">
          <cell r="V44">
            <v>-100.727</v>
          </cell>
        </row>
        <row r="45">
          <cell r="T45">
            <v>185.9</v>
          </cell>
        </row>
        <row r="45">
          <cell r="V45">
            <v>-195.828</v>
          </cell>
        </row>
        <row r="46">
          <cell r="T46">
            <v>247.8</v>
          </cell>
        </row>
        <row r="46">
          <cell r="V46">
            <v>-96.627</v>
          </cell>
        </row>
        <row r="47">
          <cell r="T47">
            <v>177</v>
          </cell>
        </row>
        <row r="47">
          <cell r="V47">
            <v>-94.432</v>
          </cell>
        </row>
        <row r="48">
          <cell r="T48">
            <v>13.3</v>
          </cell>
        </row>
        <row r="48">
          <cell r="V48">
            <v>-141.732</v>
          </cell>
        </row>
      </sheetData>
      <sheetData sheetId="4"/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Sum"/>
      <sheetName val="OGE "/>
      <sheetName val="OGE inv"/>
      <sheetName val="OGE POI"/>
      <sheetName val="Tenaska"/>
      <sheetName val="Ten inv"/>
      <sheetName val="Texaco"/>
      <sheetName val="UTILICORP"/>
      <sheetName val="Transc"/>
      <sheetName val="Coastal"/>
      <sheetName val="Scenarios"/>
      <sheetName val="Pricing-OGE"/>
      <sheetName val="Pricing-Ten"/>
      <sheetName val="Pricing-Tex"/>
      <sheetName val="TI"/>
      <sheetName val="Sheet9"/>
      <sheetName val="Sheet12"/>
      <sheetName val="Sheet14"/>
    </sheetNames>
    <sheetDataSet>
      <sheetData sheetId="0"/>
      <sheetData sheetId="1">
        <row r="42">
          <cell r="AH42">
            <v>25</v>
          </cell>
        </row>
        <row r="47">
          <cell r="R47">
            <v>0</v>
          </cell>
        </row>
      </sheetData>
      <sheetData sheetId="2"/>
      <sheetData sheetId="3"/>
      <sheetData sheetId="4">
        <row r="41">
          <cell r="AH41">
            <v>24</v>
          </cell>
        </row>
        <row r="46">
          <cell r="R46">
            <v>3</v>
          </cell>
        </row>
      </sheetData>
      <sheetData sheetId="5"/>
      <sheetData sheetId="6">
        <row r="43">
          <cell r="AH43">
            <v>26</v>
          </cell>
        </row>
        <row r="48">
          <cell r="R48">
            <v>1</v>
          </cell>
        </row>
      </sheetData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</sheetDataSet>
  </externalBook>
</externalLink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_rels/sheet1.xml.rels><?xml version="1.0" encoding="UTF-8"?>
<Relationships xmlns="http://schemas.openxmlformats.org/package/2006/relationships"><Relationship Id="rId1" Type="http://schemas.openxmlformats.org/officeDocument/2006/relationships/drawing" Target="../drawings/drawing1.xml"/>
</Relationships>
</file>

<file path=xl/worksheets/_rels/sheet10.xml.rels><?xml version="1.0" encoding="UTF-8"?>
<Relationships xmlns="http://schemas.openxmlformats.org/package/2006/relationships"><Relationship Id="rId1" Type="http://schemas.openxmlformats.org/officeDocument/2006/relationships/drawing" Target="../drawings/drawing10.xml"/>
</Relationships>
</file>

<file path=xl/worksheets/_rels/sheet11.xml.rels><?xml version="1.0" encoding="UTF-8"?>
<Relationships xmlns="http://schemas.openxmlformats.org/package/2006/relationships"><Relationship Id="rId1" Type="http://schemas.openxmlformats.org/officeDocument/2006/relationships/drawing" Target="../drawings/drawing11.xml"/>
</Relationships>
</file>

<file path=xl/worksheets/_rels/sheet2.xml.rels><?xml version="1.0" encoding="UTF-8"?>
<Relationships xmlns="http://schemas.openxmlformats.org/package/2006/relationships"><Relationship Id="rId1" Type="http://schemas.openxmlformats.org/officeDocument/2006/relationships/drawing" Target="../drawings/drawing2.xml"/>
</Relationships>
</file>

<file path=xl/worksheets/_rels/sheet4.xml.rels><?xml version="1.0" encoding="UTF-8"?>
<Relationships xmlns="http://schemas.openxmlformats.org/package/2006/relationships"><Relationship Id="rId1" Type="http://schemas.openxmlformats.org/officeDocument/2006/relationships/drawing" Target="../drawings/drawing3.xml"/>
</Relationships>
</file>

<file path=xl/worksheets/_rels/sheet5.xml.rels><?xml version="1.0" encoding="UTF-8"?>
<Relationships xmlns="http://schemas.openxmlformats.org/package/2006/relationships"><Relationship Id="rId1" Type="http://schemas.openxmlformats.org/officeDocument/2006/relationships/drawing" Target="../drawings/drawing5.xml"/>
</Relationships>
</file>

<file path=xl/worksheets/_rels/sheet6.xml.rels><?xml version="1.0" encoding="UTF-8"?>
<Relationships xmlns="http://schemas.openxmlformats.org/package/2006/relationships"><Relationship Id="rId1" Type="http://schemas.openxmlformats.org/officeDocument/2006/relationships/drawing" Target="../drawings/drawing6.xml"/>
</Relationships>
</file>

<file path=xl/worksheets/_rels/sheet7.xml.rels><?xml version="1.0" encoding="UTF-8"?>
<Relationships xmlns="http://schemas.openxmlformats.org/package/2006/relationships"><Relationship Id="rId1" Type="http://schemas.openxmlformats.org/officeDocument/2006/relationships/drawing" Target="../drawings/drawing7.xml"/>
</Relationships>
</file>

<file path=xl/worksheets/_rels/sheet8.xml.rels><?xml version="1.0" encoding="UTF-8"?>
<Relationships xmlns="http://schemas.openxmlformats.org/package/2006/relationships"><Relationship Id="rId1" Type="http://schemas.openxmlformats.org/officeDocument/2006/relationships/drawing" Target="../drawings/drawing8.xml"/>
</Relationships>
</file>

<file path=xl/worksheets/_rels/sheet9.xml.rels><?xml version="1.0" encoding="UTF-8"?>
<Relationships xmlns="http://schemas.openxmlformats.org/package/2006/relationships"><Relationship Id="rId1" Type="http://schemas.openxmlformats.org/officeDocument/2006/relationships/drawing" Target="../drawings/drawing9.x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251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12.70703125" defaultRowHeight="15" customHeight="true" zeroHeight="false" outlineLevelRow="0" outlineLevelCol="0"/>
  <cols>
    <col collapsed="false" customWidth="true" hidden="false" outlineLevel="0" max="1" min="1" style="1" width="12.28"/>
    <col collapsed="false" customWidth="true" hidden="false" outlineLevel="0" max="2" min="2" style="1" width="5.71"/>
    <col collapsed="false" customWidth="true" hidden="false" outlineLevel="0" max="3" min="3" style="1" width="7.7"/>
    <col collapsed="false" customWidth="true" hidden="false" outlineLevel="0" max="5" min="4" style="1" width="6.7"/>
    <col collapsed="false" customWidth="true" hidden="false" outlineLevel="0" max="6" min="6" style="1" width="15.13"/>
    <col collapsed="false" customWidth="true" hidden="false" outlineLevel="0" max="8" min="7" style="1" width="14.7"/>
    <col collapsed="false" customWidth="true" hidden="false" outlineLevel="0" max="9" min="9" style="2" width="11.7"/>
    <col collapsed="false" customWidth="true" hidden="false" outlineLevel="0" max="10" min="10" style="1" width="13.7"/>
    <col collapsed="false" customWidth="true" hidden="false" outlineLevel="0" max="15" min="11" style="1" width="14.41"/>
    <col collapsed="false" customWidth="true" hidden="false" outlineLevel="0" max="16" min="16" style="1" width="13.7"/>
    <col collapsed="false" customWidth="true" hidden="false" outlineLevel="0" max="17" min="17" style="1" width="14.56"/>
    <col collapsed="false" customWidth="true" hidden="false" outlineLevel="0" max="18" min="18" style="3" width="10.56"/>
    <col collapsed="false" customWidth="true" hidden="false" outlineLevel="0" max="19" min="19" style="3" width="11.99"/>
    <col collapsed="false" customWidth="true" hidden="false" outlineLevel="0" max="20" min="20" style="1" width="13.85"/>
    <col collapsed="false" customWidth="false" hidden="false" outlineLevel="0" max="21" min="21" style="1" width="12.7"/>
    <col collapsed="false" customWidth="true" hidden="true" outlineLevel="0" max="22" min="22" style="1" width="13.7"/>
    <col collapsed="false" customWidth="false" hidden="true" outlineLevel="0" max="23" min="23" style="1" width="12.7"/>
    <col collapsed="false" customWidth="false" hidden="false" outlineLevel="0" max="24" min="24" style="1" width="12.7"/>
    <col collapsed="false" customWidth="true" hidden="true" outlineLevel="0" max="25" min="25" style="4" width="15.56"/>
    <col collapsed="false" customWidth="true" hidden="false" outlineLevel="0" max="27" min="26" style="1" width="14.56"/>
    <col collapsed="false" customWidth="true" hidden="false" outlineLevel="0" max="28" min="28" style="3" width="10.41"/>
    <col collapsed="false" customWidth="true" hidden="false" outlineLevel="0" max="29" min="29" style="1" width="15.7"/>
    <col collapsed="false" customWidth="true" hidden="false" outlineLevel="0" max="30" min="30" style="1" width="12.42"/>
    <col collapsed="false" customWidth="true" hidden="false" outlineLevel="0" max="31" min="31" style="5" width="10.56"/>
    <col collapsed="false" customWidth="true" hidden="false" outlineLevel="0" max="32" min="32" style="6" width="10.71"/>
    <col collapsed="false" customWidth="true" hidden="false" outlineLevel="0" max="33" min="33" style="1" width="8.56"/>
    <col collapsed="false" customWidth="true" hidden="false" outlineLevel="0" max="34" min="34" style="1" width="15.41"/>
    <col collapsed="false" customWidth="true" hidden="false" outlineLevel="0" max="35" min="35" style="1" width="13.28"/>
    <col collapsed="false" customWidth="true" hidden="false" outlineLevel="0" max="36" min="36" style="1" width="16.7"/>
    <col collapsed="false" customWidth="true" hidden="false" outlineLevel="0" max="37" min="37" style="1" width="3.7"/>
    <col collapsed="false" customWidth="true" hidden="false" outlineLevel="0" max="38" min="38" style="1" width="12.28"/>
    <col collapsed="false" customWidth="true" hidden="false" outlineLevel="0" max="40" min="40" style="1" width="14.56"/>
    <col collapsed="false" customWidth="false" hidden="false" outlineLevel="0" max="41" min="41" style="1" width="12.7"/>
    <col collapsed="false" customWidth="true" hidden="false" outlineLevel="0" max="42" min="42" style="4" width="13.56"/>
    <col collapsed="false" customWidth="true" hidden="false" outlineLevel="0" max="43" min="43" style="7" width="13.28"/>
    <col collapsed="false" customWidth="false" hidden="false" outlineLevel="0" max="45" min="44" style="1" width="12.7"/>
    <col collapsed="false" customWidth="true" hidden="false" outlineLevel="0" max="46" min="46" style="8" width="13.28"/>
    <col collapsed="false" customWidth="true" hidden="false" outlineLevel="0" max="47" min="47" style="8" width="15.41"/>
    <col collapsed="false" customWidth="false" hidden="false" outlineLevel="0" max="49" min="48" style="1" width="12.7"/>
    <col collapsed="false" customWidth="true" hidden="false" outlineLevel="0" max="50" min="50" style="8" width="13.85"/>
    <col collapsed="false" customWidth="true" hidden="false" outlineLevel="0" max="51" min="51" style="8" width="15.41"/>
    <col collapsed="false" customWidth="true" hidden="false" outlineLevel="0" max="52" min="52" style="8" width="14.99"/>
    <col collapsed="false" customWidth="false" hidden="false" outlineLevel="0" max="53" min="53" style="1" width="12.7"/>
    <col collapsed="false" customWidth="true" hidden="false" outlineLevel="0" max="54" min="54" style="1" width="7.99"/>
    <col collapsed="false" customWidth="false" hidden="false" outlineLevel="0" max="257" min="55" style="1" width="12.7"/>
  </cols>
  <sheetData>
    <row r="1" customFormat="false" ht="15" hidden="false" customHeight="false" outlineLevel="0" collapsed="false">
      <c r="A1" s="9"/>
      <c r="B1" s="10" t="n">
        <v>31</v>
      </c>
      <c r="C1" s="11"/>
      <c r="D1" s="11"/>
      <c r="E1" s="11"/>
      <c r="F1" s="11"/>
      <c r="G1" s="11"/>
      <c r="H1" s="11"/>
      <c r="I1" s="12"/>
      <c r="J1" s="11"/>
      <c r="K1" s="11"/>
      <c r="L1" s="11"/>
      <c r="M1" s="11"/>
      <c r="N1" s="11"/>
      <c r="O1" s="11"/>
      <c r="P1" s="11"/>
      <c r="Q1" s="11"/>
      <c r="R1" s="13"/>
      <c r="S1" s="13"/>
      <c r="T1" s="11"/>
      <c r="U1" s="11"/>
      <c r="V1" s="11"/>
      <c r="W1" s="11"/>
      <c r="X1" s="11"/>
      <c r="Y1" s="14"/>
      <c r="Z1" s="11"/>
      <c r="AA1" s="15" t="n">
        <f aca="false">SUM(AJ1:AK1)</f>
        <v>0</v>
      </c>
      <c r="AB1" s="13"/>
      <c r="AC1" s="11"/>
      <c r="AD1" s="11"/>
      <c r="AF1" s="16"/>
      <c r="AG1" s="11"/>
      <c r="AH1" s="11"/>
      <c r="AJ1" s="11"/>
      <c r="AK1" s="11"/>
      <c r="AL1" s="11"/>
      <c r="AN1" s="11"/>
      <c r="AO1" s="11"/>
      <c r="AP1" s="14"/>
      <c r="AR1" s="14"/>
      <c r="AS1" s="17"/>
      <c r="AT1" s="18"/>
      <c r="AU1" s="18"/>
      <c r="AV1" s="11"/>
      <c r="AW1" s="11"/>
    </row>
    <row r="2" customFormat="false" ht="15" hidden="false" customHeight="false" outlineLevel="0" collapsed="false">
      <c r="A2" s="9" t="s">
        <v>0</v>
      </c>
      <c r="B2" s="10" t="n">
        <f aca="false">COUNTA(F18:F48)</f>
        <v>19</v>
      </c>
      <c r="C2" s="10" t="n">
        <f aca="false">COUNTA(F19:F20,F22:F23,F26:F30,F33:F37,F40:F44,F47:F48)</f>
        <v>13</v>
      </c>
      <c r="D2" s="11"/>
      <c r="E2" s="11"/>
      <c r="F2" s="11"/>
      <c r="G2" s="11"/>
      <c r="H2" s="11"/>
      <c r="I2" s="19"/>
      <c r="J2" s="19"/>
      <c r="K2" s="18"/>
      <c r="L2" s="18"/>
      <c r="M2" s="18"/>
      <c r="N2" s="18"/>
      <c r="O2" s="18"/>
      <c r="P2" s="18"/>
      <c r="Q2" s="18"/>
      <c r="R2" s="19"/>
      <c r="S2" s="18"/>
      <c r="T2" s="19"/>
      <c r="U2" s="18"/>
      <c r="V2" s="18"/>
      <c r="W2" s="18"/>
      <c r="X2" s="20"/>
      <c r="Y2" s="21"/>
      <c r="Z2" s="22"/>
      <c r="AA2" s="15" t="n">
        <f aca="false">SUM(AJ2:AK2)</f>
        <v>0</v>
      </c>
      <c r="AB2" s="8"/>
      <c r="AC2" s="19"/>
      <c r="AE2" s="22"/>
      <c r="AF2" s="18"/>
      <c r="AG2" s="18"/>
      <c r="AH2" s="18"/>
      <c r="AI2" s="8"/>
      <c r="AJ2" s="18"/>
      <c r="AK2" s="18"/>
      <c r="AL2" s="18"/>
      <c r="AN2" s="11"/>
      <c r="AO2" s="11"/>
      <c r="AP2" s="14"/>
      <c r="AR2" s="11"/>
      <c r="AS2" s="17"/>
      <c r="AT2" s="18"/>
      <c r="AU2" s="18"/>
      <c r="AV2" s="11"/>
      <c r="AW2" s="11"/>
    </row>
    <row r="3" customFormat="false" ht="15" hidden="false" customHeight="false" outlineLevel="0" collapsed="false">
      <c r="A3" s="9"/>
      <c r="B3" s="10"/>
      <c r="C3" s="10" t="n">
        <f aca="false">COUNTA(F18,F21,F24:F25,F31:F32,F38:F39,F45:F46)</f>
        <v>6</v>
      </c>
      <c r="D3" s="11"/>
      <c r="E3" s="11"/>
      <c r="F3" s="11"/>
      <c r="G3" s="11"/>
      <c r="H3" s="11"/>
      <c r="I3" s="12"/>
      <c r="J3" s="11"/>
      <c r="K3" s="11"/>
      <c r="L3" s="11"/>
      <c r="M3" s="11"/>
      <c r="N3" s="11"/>
      <c r="O3" s="11"/>
      <c r="P3" s="11"/>
      <c r="Q3" s="23"/>
      <c r="R3" s="13"/>
      <c r="S3" s="13"/>
      <c r="T3" s="11"/>
      <c r="U3" s="11"/>
      <c r="V3" s="11"/>
      <c r="W3" s="11"/>
      <c r="X3" s="11"/>
      <c r="Y3" s="14"/>
      <c r="Z3" s="11"/>
      <c r="AA3" s="24" t="n">
        <f aca="false">SUM(AJ3:AK3)</f>
        <v>0</v>
      </c>
      <c r="AB3" s="11"/>
      <c r="AC3" s="23"/>
      <c r="AF3" s="16"/>
      <c r="AG3" s="11"/>
      <c r="AH3" s="11"/>
      <c r="AJ3" s="11"/>
      <c r="AK3" s="11"/>
      <c r="AL3" s="11"/>
      <c r="AN3" s="11"/>
      <c r="AO3" s="11"/>
      <c r="AP3" s="14"/>
      <c r="AR3" s="11"/>
      <c r="AS3" s="17"/>
      <c r="AT3" s="18"/>
      <c r="AU3" s="18"/>
      <c r="AV3" s="11"/>
      <c r="AW3" s="11"/>
    </row>
    <row r="4" customFormat="false" ht="15" hidden="false" customHeight="false" outlineLevel="0" collapsed="false">
      <c r="A4" s="11"/>
      <c r="B4" s="10" t="n">
        <f aca="false">COUNTA(F32:F47)</f>
        <v>5</v>
      </c>
      <c r="H4" s="25"/>
      <c r="Q4" s="23"/>
      <c r="AA4" s="24" t="n">
        <f aca="false">SUM(AJ4:AK4)</f>
        <v>0</v>
      </c>
      <c r="AC4" s="23"/>
      <c r="AF4" s="16"/>
      <c r="AG4" s="11"/>
      <c r="AH4" s="11"/>
      <c r="AJ4" s="11"/>
      <c r="AK4" s="11"/>
      <c r="AL4" s="11"/>
      <c r="AN4" s="11"/>
      <c r="AO4" s="11"/>
      <c r="AP4" s="14"/>
      <c r="AR4" s="11"/>
      <c r="AS4" s="17"/>
      <c r="AT4" s="18"/>
      <c r="AU4" s="18"/>
      <c r="AV4" s="11"/>
      <c r="AW4" s="11"/>
      <c r="AY4" s="26" t="s">
        <v>1</v>
      </c>
      <c r="AZ4" s="26" t="s">
        <v>2</v>
      </c>
      <c r="BC4" s="1" t="s">
        <v>3</v>
      </c>
      <c r="BD4" s="1" t="s">
        <v>4</v>
      </c>
      <c r="BE4" s="1" t="s">
        <v>5</v>
      </c>
      <c r="BF4" s="1" t="s">
        <v>6</v>
      </c>
      <c r="BG4" s="1" t="s">
        <v>7</v>
      </c>
      <c r="BH4" s="1" t="s">
        <v>8</v>
      </c>
      <c r="BI4" s="1" t="s">
        <v>9</v>
      </c>
      <c r="BJ4" s="1" t="s">
        <v>10</v>
      </c>
      <c r="BK4" s="1" t="s">
        <v>11</v>
      </c>
      <c r="BL4" s="1" t="s">
        <v>12</v>
      </c>
      <c r="BM4" s="1" t="s">
        <v>13</v>
      </c>
      <c r="BN4" s="1" t="s">
        <v>14</v>
      </c>
      <c r="BO4" s="1" t="s">
        <v>15</v>
      </c>
    </row>
    <row r="5" customFormat="false" ht="15" hidden="false" customHeight="false" outlineLevel="0" collapsed="false">
      <c r="A5" s="11"/>
      <c r="B5" s="10"/>
      <c r="Q5" s="24"/>
      <c r="AA5" s="24"/>
      <c r="AC5" s="24"/>
      <c r="AF5" s="16"/>
      <c r="AG5" s="11"/>
      <c r="AH5" s="11"/>
      <c r="AJ5" s="11"/>
      <c r="AK5" s="11"/>
      <c r="AL5" s="11"/>
      <c r="AN5" s="11"/>
      <c r="AO5" s="11"/>
      <c r="AP5" s="14"/>
      <c r="AR5" s="11"/>
      <c r="AS5" s="17"/>
      <c r="AT5" s="18"/>
      <c r="AU5" s="18"/>
      <c r="AV5" s="11"/>
      <c r="AW5" s="11"/>
      <c r="AX5" s="27" t="s">
        <v>16</v>
      </c>
      <c r="AY5" s="28" t="s">
        <v>17</v>
      </c>
      <c r="AZ5" s="29" t="n">
        <v>20253</v>
      </c>
      <c r="BA5" s="30" t="n">
        <v>1093</v>
      </c>
      <c r="BC5" s="1" t="n">
        <v>-1093</v>
      </c>
      <c r="BD5" s="1" t="n">
        <v>-1093</v>
      </c>
      <c r="BE5" s="1" t="n">
        <v>-1093</v>
      </c>
      <c r="BF5" s="1" t="n">
        <v>-1093</v>
      </c>
      <c r="BG5" s="1" t="n">
        <v>-1093</v>
      </c>
    </row>
    <row r="6" customFormat="false" ht="15.75" hidden="false" customHeight="false" outlineLevel="0" collapsed="false">
      <c r="A6" s="11"/>
      <c r="B6" s="11"/>
      <c r="C6" s="31" t="s">
        <v>18</v>
      </c>
      <c r="D6" s="32"/>
      <c r="E6" s="32"/>
      <c r="F6" s="33"/>
      <c r="G6" s="33"/>
      <c r="H6" s="33"/>
      <c r="AA6" s="24"/>
      <c r="AF6" s="16"/>
      <c r="AG6" s="11"/>
      <c r="AH6" s="11"/>
      <c r="AI6" s="34"/>
      <c r="AJ6" s="11"/>
      <c r="AK6" s="11"/>
      <c r="AL6" s="11"/>
      <c r="AN6" s="11"/>
      <c r="AO6" s="11"/>
      <c r="AP6" s="14"/>
      <c r="AX6" s="27" t="s">
        <v>16</v>
      </c>
      <c r="AY6" s="28" t="s">
        <v>17</v>
      </c>
      <c r="AZ6" s="29" t="n">
        <v>77958</v>
      </c>
      <c r="BA6" s="30" t="n">
        <v>152</v>
      </c>
      <c r="BC6" s="1" t="n">
        <v>-152</v>
      </c>
      <c r="BD6" s="1" t="n">
        <v>-152</v>
      </c>
      <c r="BE6" s="1" t="n">
        <v>-152</v>
      </c>
      <c r="BF6" s="1" t="n">
        <v>-152</v>
      </c>
      <c r="BG6" s="1" t="n">
        <v>-152</v>
      </c>
    </row>
    <row r="7" customFormat="false" ht="19.5" hidden="false" customHeight="true" outlineLevel="0" collapsed="false">
      <c r="A7" s="35"/>
      <c r="B7" s="35"/>
      <c r="C7" s="36"/>
      <c r="D7" s="37"/>
      <c r="E7" s="37"/>
      <c r="F7" s="38"/>
      <c r="G7" s="38"/>
      <c r="H7" s="36"/>
      <c r="I7" s="39"/>
      <c r="J7" s="36"/>
      <c r="K7" s="36"/>
      <c r="L7" s="36"/>
      <c r="M7" s="36"/>
      <c r="N7" s="36"/>
      <c r="O7" s="36"/>
      <c r="P7" s="36"/>
      <c r="Q7" s="40" t="s">
        <v>19</v>
      </c>
      <c r="R7" s="41"/>
      <c r="S7" s="41"/>
      <c r="T7" s="42" t="s">
        <v>20</v>
      </c>
      <c r="U7" s="42" t="s">
        <v>21</v>
      </c>
      <c r="V7" s="42" t="s">
        <v>21</v>
      </c>
      <c r="W7" s="42" t="s">
        <v>22</v>
      </c>
      <c r="X7" s="42" t="s">
        <v>23</v>
      </c>
      <c r="Y7" s="42" t="s">
        <v>24</v>
      </c>
      <c r="Z7" s="40" t="s">
        <v>19</v>
      </c>
      <c r="AA7" s="40" t="s">
        <v>19</v>
      </c>
      <c r="AB7" s="41"/>
      <c r="AC7" s="36"/>
      <c r="AD7" s="36"/>
      <c r="AE7" s="43"/>
      <c r="AF7" s="44"/>
      <c r="AG7" s="37"/>
      <c r="AH7" s="40" t="s">
        <v>25</v>
      </c>
      <c r="AI7" s="45"/>
      <c r="AJ7" s="35"/>
      <c r="AK7" s="35"/>
      <c r="AL7" s="35"/>
      <c r="AM7" s="46"/>
      <c r="AN7" s="35"/>
      <c r="AO7" s="35"/>
      <c r="AP7" s="47"/>
      <c r="AR7" s="46"/>
      <c r="AS7" s="46"/>
      <c r="AT7" s="48"/>
      <c r="AU7" s="48"/>
      <c r="AV7" s="46"/>
      <c r="AW7" s="46"/>
      <c r="AX7" s="27"/>
      <c r="AY7" s="28"/>
      <c r="AZ7" s="29"/>
      <c r="BA7" s="0"/>
      <c r="BB7" s="46"/>
      <c r="BC7" s="46"/>
      <c r="BD7" s="46"/>
      <c r="BE7" s="46"/>
      <c r="BF7" s="46"/>
      <c r="BG7" s="46"/>
      <c r="BH7" s="46"/>
      <c r="BI7" s="46"/>
      <c r="BJ7" s="46"/>
      <c r="BK7" s="46"/>
      <c r="BL7" s="46"/>
      <c r="BM7" s="46"/>
      <c r="BN7" s="46"/>
      <c r="BO7" s="46"/>
      <c r="BP7" s="46"/>
      <c r="BQ7" s="46"/>
      <c r="BR7" s="46"/>
      <c r="BS7" s="46"/>
      <c r="BT7" s="46"/>
      <c r="BU7" s="46"/>
      <c r="BV7" s="46"/>
      <c r="BW7" s="46"/>
      <c r="BX7" s="46"/>
      <c r="BY7" s="46"/>
      <c r="BZ7" s="46"/>
      <c r="CA7" s="46"/>
      <c r="CB7" s="46"/>
      <c r="CC7" s="46"/>
      <c r="CD7" s="46"/>
      <c r="CE7" s="46"/>
      <c r="CF7" s="46"/>
      <c r="CG7" s="46"/>
      <c r="CH7" s="46"/>
      <c r="CI7" s="46"/>
      <c r="CJ7" s="46"/>
      <c r="CK7" s="46"/>
      <c r="CL7" s="46"/>
      <c r="CM7" s="46"/>
      <c r="CN7" s="46"/>
      <c r="CO7" s="46"/>
      <c r="CP7" s="46"/>
      <c r="CQ7" s="46"/>
      <c r="CR7" s="46"/>
      <c r="CS7" s="46"/>
      <c r="CT7" s="46"/>
      <c r="CU7" s="46"/>
      <c r="CV7" s="46"/>
      <c r="CW7" s="46"/>
      <c r="CX7" s="46"/>
      <c r="CY7" s="46"/>
      <c r="CZ7" s="46"/>
      <c r="DA7" s="46"/>
      <c r="DB7" s="46"/>
      <c r="DC7" s="46"/>
      <c r="DD7" s="46"/>
      <c r="DE7" s="46"/>
      <c r="DF7" s="46"/>
      <c r="DG7" s="46"/>
      <c r="DH7" s="46"/>
      <c r="DI7" s="46"/>
      <c r="DJ7" s="46"/>
      <c r="DK7" s="46"/>
      <c r="DL7" s="46"/>
      <c r="DM7" s="46"/>
      <c r="DN7" s="46"/>
      <c r="DO7" s="46"/>
      <c r="DP7" s="46"/>
      <c r="DQ7" s="46"/>
      <c r="DR7" s="46"/>
      <c r="DS7" s="46"/>
      <c r="DT7" s="46"/>
      <c r="DU7" s="46"/>
      <c r="DV7" s="46"/>
      <c r="DW7" s="46"/>
      <c r="DX7" s="46"/>
      <c r="DY7" s="46"/>
      <c r="DZ7" s="46"/>
      <c r="EA7" s="46"/>
      <c r="EB7" s="46"/>
      <c r="EC7" s="46"/>
      <c r="ED7" s="46"/>
      <c r="EE7" s="46"/>
      <c r="EF7" s="46"/>
      <c r="EG7" s="46"/>
      <c r="EH7" s="46"/>
      <c r="EI7" s="46"/>
      <c r="EJ7" s="46"/>
      <c r="EK7" s="46"/>
      <c r="EL7" s="46"/>
      <c r="EM7" s="46"/>
      <c r="EN7" s="46"/>
      <c r="EO7" s="46"/>
      <c r="EP7" s="46"/>
      <c r="EQ7" s="46"/>
      <c r="ER7" s="46"/>
      <c r="ES7" s="46"/>
      <c r="ET7" s="46"/>
      <c r="EU7" s="46"/>
      <c r="EV7" s="46"/>
      <c r="EW7" s="46"/>
      <c r="EX7" s="46"/>
      <c r="EY7" s="46"/>
      <c r="EZ7" s="46"/>
      <c r="FA7" s="46"/>
      <c r="FB7" s="46"/>
      <c r="FC7" s="46"/>
      <c r="FD7" s="46"/>
      <c r="FE7" s="46"/>
      <c r="FF7" s="46"/>
      <c r="FG7" s="46"/>
      <c r="FH7" s="46"/>
      <c r="FI7" s="46"/>
      <c r="FJ7" s="46"/>
      <c r="FK7" s="46"/>
      <c r="FL7" s="46"/>
      <c r="FM7" s="46"/>
      <c r="FN7" s="46"/>
      <c r="FO7" s="46"/>
      <c r="FP7" s="46"/>
      <c r="FQ7" s="46"/>
      <c r="FR7" s="46"/>
      <c r="FS7" s="46"/>
      <c r="FT7" s="46"/>
      <c r="FU7" s="46"/>
      <c r="FV7" s="46"/>
      <c r="FW7" s="46"/>
      <c r="FX7" s="46"/>
      <c r="FY7" s="46"/>
      <c r="FZ7" s="46"/>
      <c r="GA7" s="46"/>
      <c r="GB7" s="46"/>
      <c r="GC7" s="46"/>
      <c r="GD7" s="46"/>
      <c r="GE7" s="46"/>
      <c r="GF7" s="46"/>
      <c r="GG7" s="46"/>
      <c r="GH7" s="46"/>
      <c r="GI7" s="46"/>
      <c r="GJ7" s="46"/>
      <c r="GK7" s="46"/>
      <c r="GL7" s="46"/>
      <c r="GM7" s="46"/>
      <c r="GN7" s="46"/>
      <c r="GO7" s="46"/>
      <c r="GP7" s="46"/>
      <c r="GQ7" s="46"/>
      <c r="GR7" s="46"/>
      <c r="GS7" s="46"/>
      <c r="GT7" s="46"/>
      <c r="GU7" s="46"/>
      <c r="GV7" s="46"/>
      <c r="GW7" s="46"/>
      <c r="GX7" s="46"/>
      <c r="GY7" s="46"/>
      <c r="GZ7" s="46"/>
      <c r="HA7" s="46"/>
      <c r="HB7" s="46"/>
      <c r="HC7" s="46"/>
      <c r="HD7" s="46"/>
      <c r="HE7" s="46"/>
      <c r="HF7" s="46"/>
      <c r="HG7" s="46"/>
      <c r="HH7" s="46"/>
      <c r="HI7" s="46"/>
      <c r="HJ7" s="46"/>
      <c r="HK7" s="46"/>
      <c r="HL7" s="46"/>
      <c r="HM7" s="46"/>
      <c r="HN7" s="46"/>
      <c r="HO7" s="46"/>
      <c r="HP7" s="46"/>
      <c r="HQ7" s="46"/>
      <c r="HR7" s="46"/>
      <c r="HS7" s="46"/>
      <c r="HT7" s="46"/>
      <c r="HU7" s="46"/>
      <c r="HV7" s="46"/>
      <c r="HW7" s="46"/>
      <c r="HX7" s="46"/>
      <c r="HY7" s="46"/>
      <c r="HZ7" s="46"/>
      <c r="IA7" s="46"/>
      <c r="IB7" s="46"/>
      <c r="IC7" s="46"/>
      <c r="ID7" s="46"/>
      <c r="IE7" s="46"/>
      <c r="IF7" s="46"/>
      <c r="IG7" s="46"/>
      <c r="IH7" s="46"/>
      <c r="II7" s="46"/>
      <c r="IJ7" s="46"/>
      <c r="IK7" s="46"/>
      <c r="IL7" s="46"/>
      <c r="IM7" s="46"/>
      <c r="IN7" s="46"/>
      <c r="IO7" s="46"/>
      <c r="IP7" s="46"/>
      <c r="IQ7" s="46"/>
      <c r="IR7" s="46"/>
      <c r="IS7" s="46"/>
      <c r="IT7" s="46"/>
      <c r="IU7" s="46"/>
      <c r="IV7" s="46"/>
      <c r="IW7" s="46"/>
    </row>
    <row r="8" customFormat="false" ht="15.75" hidden="false" customHeight="false" outlineLevel="0" collapsed="false">
      <c r="A8" s="35"/>
      <c r="B8" s="35"/>
      <c r="C8" s="37"/>
      <c r="D8" s="37"/>
      <c r="E8" s="37"/>
      <c r="F8" s="40" t="s">
        <v>26</v>
      </c>
      <c r="G8" s="49" t="s">
        <v>27</v>
      </c>
      <c r="H8" s="42" t="s">
        <v>28</v>
      </c>
      <c r="I8" s="39"/>
      <c r="J8" s="40" t="s">
        <v>29</v>
      </c>
      <c r="K8" s="49" t="s">
        <v>27</v>
      </c>
      <c r="L8" s="42" t="s">
        <v>28</v>
      </c>
      <c r="M8" s="49"/>
      <c r="N8" s="49"/>
      <c r="O8" s="49"/>
      <c r="P8" s="42" t="s">
        <v>28</v>
      </c>
      <c r="Q8" s="40" t="s">
        <v>30</v>
      </c>
      <c r="R8" s="41"/>
      <c r="S8" s="41"/>
      <c r="T8" s="40"/>
      <c r="U8" s="50" t="s">
        <v>31</v>
      </c>
      <c r="V8" s="50" t="s">
        <v>32</v>
      </c>
      <c r="W8" s="50" t="s">
        <v>33</v>
      </c>
      <c r="X8" s="40" t="s">
        <v>34</v>
      </c>
      <c r="Y8" s="40" t="s">
        <v>35</v>
      </c>
      <c r="Z8" s="40" t="s">
        <v>36</v>
      </c>
      <c r="AA8" s="40" t="s">
        <v>37</v>
      </c>
      <c r="AB8" s="41"/>
      <c r="AC8" s="51" t="s">
        <v>38</v>
      </c>
      <c r="AD8" s="38"/>
      <c r="AE8" s="43"/>
      <c r="AF8" s="52"/>
      <c r="AG8" s="53"/>
      <c r="AH8" s="50" t="s">
        <v>39</v>
      </c>
      <c r="AI8" s="45"/>
      <c r="AJ8" s="46"/>
      <c r="AK8" s="35"/>
      <c r="AL8" s="35"/>
      <c r="AM8" s="46"/>
      <c r="AN8" s="35"/>
      <c r="AO8" s="35"/>
      <c r="AP8" s="47"/>
      <c r="AR8" s="46"/>
      <c r="AS8" s="46"/>
      <c r="AT8" s="48"/>
      <c r="AU8" s="48"/>
      <c r="AV8" s="46"/>
      <c r="AW8" s="46"/>
      <c r="AX8" s="27"/>
      <c r="AY8" s="28"/>
      <c r="AZ8" s="29"/>
      <c r="BA8" s="30"/>
      <c r="BB8" s="46"/>
      <c r="BC8" s="46"/>
      <c r="BD8" s="46"/>
      <c r="BE8" s="46"/>
      <c r="BF8" s="46"/>
      <c r="BG8" s="46"/>
      <c r="BH8" s="46"/>
      <c r="BI8" s="46"/>
      <c r="BJ8" s="46"/>
      <c r="BK8" s="46"/>
      <c r="BL8" s="46"/>
      <c r="BM8" s="46"/>
      <c r="BN8" s="46"/>
      <c r="BO8" s="46"/>
      <c r="BP8" s="46"/>
      <c r="BQ8" s="46"/>
      <c r="BR8" s="46"/>
      <c r="BS8" s="46"/>
      <c r="BT8" s="46"/>
      <c r="BU8" s="46"/>
      <c r="BV8" s="46"/>
      <c r="BW8" s="46"/>
      <c r="BX8" s="46"/>
      <c r="BY8" s="46"/>
      <c r="BZ8" s="46"/>
      <c r="CA8" s="46"/>
      <c r="CB8" s="46"/>
      <c r="CC8" s="46"/>
      <c r="CD8" s="46"/>
      <c r="CE8" s="46"/>
      <c r="CF8" s="46"/>
      <c r="CG8" s="46"/>
      <c r="CH8" s="46"/>
      <c r="CI8" s="46"/>
      <c r="CJ8" s="46"/>
      <c r="CK8" s="46"/>
      <c r="CL8" s="46"/>
      <c r="CM8" s="46"/>
      <c r="CN8" s="46"/>
      <c r="CO8" s="46"/>
      <c r="CP8" s="46"/>
      <c r="CQ8" s="46"/>
      <c r="CR8" s="46"/>
      <c r="CS8" s="46"/>
      <c r="CT8" s="46"/>
      <c r="CU8" s="46"/>
      <c r="CV8" s="46"/>
      <c r="CW8" s="46"/>
      <c r="CX8" s="46"/>
      <c r="CY8" s="46"/>
      <c r="CZ8" s="46"/>
      <c r="DA8" s="46"/>
      <c r="DB8" s="46"/>
      <c r="DC8" s="46"/>
      <c r="DD8" s="46"/>
      <c r="DE8" s="46"/>
      <c r="DF8" s="46"/>
      <c r="DG8" s="46"/>
      <c r="DH8" s="46"/>
      <c r="DI8" s="46"/>
      <c r="DJ8" s="46"/>
      <c r="DK8" s="46"/>
      <c r="DL8" s="46"/>
      <c r="DM8" s="46"/>
      <c r="DN8" s="46"/>
      <c r="DO8" s="46"/>
      <c r="DP8" s="46"/>
      <c r="DQ8" s="46"/>
      <c r="DR8" s="46"/>
      <c r="DS8" s="46"/>
      <c r="DT8" s="46"/>
      <c r="DU8" s="46"/>
      <c r="DV8" s="46"/>
      <c r="DW8" s="46"/>
      <c r="DX8" s="46"/>
      <c r="DY8" s="46"/>
      <c r="DZ8" s="46"/>
      <c r="EA8" s="46"/>
      <c r="EB8" s="46"/>
      <c r="EC8" s="46"/>
      <c r="ED8" s="46"/>
      <c r="EE8" s="46"/>
      <c r="EF8" s="46"/>
      <c r="EG8" s="46"/>
      <c r="EH8" s="46"/>
      <c r="EI8" s="46"/>
      <c r="EJ8" s="46"/>
      <c r="EK8" s="46"/>
      <c r="EL8" s="46"/>
      <c r="EM8" s="46"/>
      <c r="EN8" s="46"/>
      <c r="EO8" s="46"/>
      <c r="EP8" s="46"/>
      <c r="EQ8" s="46"/>
      <c r="ER8" s="46"/>
      <c r="ES8" s="46"/>
      <c r="ET8" s="46"/>
      <c r="EU8" s="46"/>
      <c r="EV8" s="46"/>
      <c r="EW8" s="46"/>
      <c r="EX8" s="46"/>
      <c r="EY8" s="46"/>
      <c r="EZ8" s="46"/>
      <c r="FA8" s="46"/>
      <c r="FB8" s="46"/>
      <c r="FC8" s="46"/>
      <c r="FD8" s="46"/>
      <c r="FE8" s="46"/>
      <c r="FF8" s="46"/>
      <c r="FG8" s="46"/>
      <c r="FH8" s="46"/>
      <c r="FI8" s="46"/>
      <c r="FJ8" s="46"/>
      <c r="FK8" s="46"/>
      <c r="FL8" s="46"/>
      <c r="FM8" s="46"/>
      <c r="FN8" s="46"/>
      <c r="FO8" s="46"/>
      <c r="FP8" s="46"/>
      <c r="FQ8" s="46"/>
      <c r="FR8" s="46"/>
      <c r="FS8" s="46"/>
      <c r="FT8" s="46"/>
      <c r="FU8" s="46"/>
      <c r="FV8" s="46"/>
      <c r="FW8" s="46"/>
      <c r="FX8" s="46"/>
      <c r="FY8" s="46"/>
      <c r="FZ8" s="46"/>
      <c r="GA8" s="46"/>
      <c r="GB8" s="46"/>
      <c r="GC8" s="46"/>
      <c r="GD8" s="46"/>
      <c r="GE8" s="46"/>
      <c r="GF8" s="46"/>
      <c r="GG8" s="46"/>
      <c r="GH8" s="46"/>
      <c r="GI8" s="46"/>
      <c r="GJ8" s="46"/>
      <c r="GK8" s="46"/>
      <c r="GL8" s="46"/>
      <c r="GM8" s="46"/>
      <c r="GN8" s="46"/>
      <c r="GO8" s="46"/>
      <c r="GP8" s="46"/>
      <c r="GQ8" s="46"/>
      <c r="GR8" s="46"/>
      <c r="GS8" s="46"/>
      <c r="GT8" s="46"/>
      <c r="GU8" s="46"/>
      <c r="GV8" s="46"/>
      <c r="GW8" s="46"/>
      <c r="GX8" s="46"/>
      <c r="GY8" s="46"/>
      <c r="GZ8" s="46"/>
      <c r="HA8" s="46"/>
      <c r="HB8" s="46"/>
      <c r="HC8" s="46"/>
      <c r="HD8" s="46"/>
      <c r="HE8" s="46"/>
      <c r="HF8" s="46"/>
      <c r="HG8" s="46"/>
      <c r="HH8" s="46"/>
      <c r="HI8" s="46"/>
      <c r="HJ8" s="46"/>
      <c r="HK8" s="46"/>
      <c r="HL8" s="46"/>
      <c r="HM8" s="46"/>
      <c r="HN8" s="46"/>
      <c r="HO8" s="46"/>
      <c r="HP8" s="46"/>
      <c r="HQ8" s="46"/>
      <c r="HR8" s="46"/>
      <c r="HS8" s="46"/>
      <c r="HT8" s="46"/>
      <c r="HU8" s="46"/>
      <c r="HV8" s="46"/>
      <c r="HW8" s="46"/>
      <c r="HX8" s="46"/>
      <c r="HY8" s="46"/>
      <c r="HZ8" s="46"/>
      <c r="IA8" s="46"/>
      <c r="IB8" s="46"/>
      <c r="IC8" s="46"/>
      <c r="ID8" s="46"/>
      <c r="IE8" s="46"/>
      <c r="IF8" s="46"/>
      <c r="IG8" s="46"/>
      <c r="IH8" s="46"/>
      <c r="II8" s="46"/>
      <c r="IJ8" s="46"/>
      <c r="IK8" s="46"/>
      <c r="IL8" s="46"/>
      <c r="IM8" s="46"/>
      <c r="IN8" s="46"/>
      <c r="IO8" s="46"/>
      <c r="IP8" s="46"/>
      <c r="IQ8" s="46"/>
      <c r="IR8" s="46"/>
      <c r="IS8" s="46"/>
      <c r="IT8" s="46"/>
      <c r="IU8" s="46"/>
      <c r="IV8" s="46"/>
      <c r="IW8" s="46"/>
    </row>
    <row r="9" customFormat="false" ht="15.75" hidden="false" customHeight="false" outlineLevel="0" collapsed="false">
      <c r="A9" s="35"/>
      <c r="B9" s="35"/>
      <c r="C9" s="54" t="s">
        <v>40</v>
      </c>
      <c r="D9" s="55"/>
      <c r="E9" s="55"/>
      <c r="F9" s="56" t="n">
        <f aca="false">F49</f>
        <v>5514.122</v>
      </c>
      <c r="G9" s="56" t="n">
        <f aca="false">G49</f>
        <v>-244.131</v>
      </c>
      <c r="H9" s="38" t="n">
        <f aca="false">F9+G9</f>
        <v>5269.991</v>
      </c>
      <c r="I9" s="39"/>
      <c r="J9" s="56" t="n">
        <f aca="false">J49</f>
        <v>7104.112</v>
      </c>
      <c r="K9" s="56" t="n">
        <f aca="false">K49</f>
        <v>-6004.098</v>
      </c>
      <c r="L9" s="38" t="n">
        <f aca="false">J9+K9</f>
        <v>1100.014</v>
      </c>
      <c r="M9" s="56"/>
      <c r="N9" s="56"/>
      <c r="O9" s="56"/>
      <c r="P9" s="56" t="n">
        <f aca="false">P49</f>
        <v>867.508</v>
      </c>
      <c r="Q9" s="56" t="n">
        <f aca="false">Q49</f>
        <v>6137.499</v>
      </c>
      <c r="R9" s="57"/>
      <c r="S9" s="57"/>
      <c r="T9" s="58" t="n">
        <f aca="false">T49</f>
        <v>-59.98</v>
      </c>
      <c r="U9" s="58" t="n">
        <f aca="false">U49</f>
        <v>306.451</v>
      </c>
      <c r="V9" s="58" t="n">
        <f aca="false">V49</f>
        <v>0</v>
      </c>
      <c r="W9" s="58"/>
      <c r="X9" s="58" t="n">
        <f aca="false">X49</f>
        <v>-138.356</v>
      </c>
      <c r="Y9" s="59" t="n">
        <f aca="false">Y49</f>
        <v>0</v>
      </c>
      <c r="Z9" s="58" t="n">
        <f aca="false">Z49</f>
        <v>6245.614</v>
      </c>
      <c r="AA9" s="58" t="n">
        <f aca="false">AA49</f>
        <v>4921.7</v>
      </c>
      <c r="AB9" s="57"/>
      <c r="AC9" s="60" t="s">
        <v>41</v>
      </c>
      <c r="AD9" s="38"/>
      <c r="AE9" s="43"/>
      <c r="AF9" s="52"/>
      <c r="AG9" s="53"/>
      <c r="AH9" s="50" t="s">
        <v>42</v>
      </c>
      <c r="AI9" s="45"/>
      <c r="AJ9" s="46"/>
      <c r="AK9" s="35"/>
      <c r="AL9" s="35"/>
      <c r="AM9" s="46"/>
      <c r="AN9" s="35"/>
      <c r="AO9" s="35"/>
      <c r="AP9" s="47"/>
      <c r="AR9" s="46"/>
      <c r="AS9" s="46"/>
      <c r="AT9" s="48"/>
      <c r="AU9" s="48"/>
      <c r="AV9" s="46"/>
      <c r="AW9" s="46"/>
      <c r="AX9" s="27"/>
      <c r="AY9" s="61"/>
      <c r="AZ9" s="29"/>
      <c r="BA9" s="30"/>
      <c r="BB9" s="46"/>
      <c r="BC9" s="46"/>
      <c r="BD9" s="46"/>
      <c r="BE9" s="46"/>
      <c r="BF9" s="46"/>
      <c r="BG9" s="46"/>
      <c r="BH9" s="46"/>
      <c r="BI9" s="46"/>
      <c r="BJ9" s="46"/>
      <c r="BK9" s="46"/>
      <c r="BL9" s="46"/>
      <c r="BM9" s="46"/>
      <c r="BN9" s="46"/>
      <c r="BO9" s="46"/>
      <c r="BP9" s="46"/>
      <c r="BQ9" s="46"/>
      <c r="BR9" s="46"/>
      <c r="BS9" s="46"/>
      <c r="BT9" s="46"/>
      <c r="BU9" s="46"/>
      <c r="BV9" s="46"/>
      <c r="BW9" s="46"/>
      <c r="BX9" s="46"/>
      <c r="BY9" s="46"/>
      <c r="BZ9" s="46"/>
      <c r="CA9" s="46"/>
      <c r="CB9" s="46"/>
      <c r="CC9" s="46"/>
      <c r="CD9" s="46"/>
      <c r="CE9" s="46"/>
      <c r="CF9" s="46"/>
      <c r="CG9" s="46"/>
      <c r="CH9" s="46"/>
      <c r="CI9" s="46"/>
      <c r="CJ9" s="46"/>
      <c r="CK9" s="46"/>
      <c r="CL9" s="46"/>
      <c r="CM9" s="46"/>
      <c r="CN9" s="46"/>
      <c r="CO9" s="46"/>
      <c r="CP9" s="46"/>
      <c r="CQ9" s="46"/>
      <c r="CR9" s="46"/>
      <c r="CS9" s="46"/>
      <c r="CT9" s="46"/>
      <c r="CU9" s="46"/>
      <c r="CV9" s="46"/>
      <c r="CW9" s="46"/>
      <c r="CX9" s="46"/>
      <c r="CY9" s="46"/>
      <c r="CZ9" s="46"/>
      <c r="DA9" s="46"/>
      <c r="DB9" s="46"/>
      <c r="DC9" s="46"/>
      <c r="DD9" s="46"/>
      <c r="DE9" s="46"/>
      <c r="DF9" s="46"/>
      <c r="DG9" s="46"/>
      <c r="DH9" s="46"/>
      <c r="DI9" s="46"/>
      <c r="DJ9" s="46"/>
      <c r="DK9" s="46"/>
      <c r="DL9" s="46"/>
      <c r="DM9" s="46"/>
      <c r="DN9" s="46"/>
      <c r="DO9" s="46"/>
      <c r="DP9" s="46"/>
      <c r="DQ9" s="46"/>
      <c r="DR9" s="46"/>
      <c r="DS9" s="46"/>
      <c r="DT9" s="46"/>
      <c r="DU9" s="46"/>
      <c r="DV9" s="46"/>
      <c r="DW9" s="46"/>
      <c r="DX9" s="46"/>
      <c r="DY9" s="46"/>
      <c r="DZ9" s="46"/>
      <c r="EA9" s="46"/>
      <c r="EB9" s="46"/>
      <c r="EC9" s="46"/>
      <c r="ED9" s="46"/>
      <c r="EE9" s="46"/>
      <c r="EF9" s="46"/>
      <c r="EG9" s="46"/>
      <c r="EH9" s="46"/>
      <c r="EI9" s="46"/>
      <c r="EJ9" s="46"/>
      <c r="EK9" s="46"/>
      <c r="EL9" s="46"/>
      <c r="EM9" s="46"/>
      <c r="EN9" s="46"/>
      <c r="EO9" s="46"/>
      <c r="EP9" s="46"/>
      <c r="EQ9" s="46"/>
      <c r="ER9" s="46"/>
      <c r="ES9" s="46"/>
      <c r="ET9" s="46"/>
      <c r="EU9" s="46"/>
      <c r="EV9" s="46"/>
      <c r="EW9" s="46"/>
      <c r="EX9" s="46"/>
      <c r="EY9" s="46"/>
      <c r="EZ9" s="46"/>
      <c r="FA9" s="46"/>
      <c r="FB9" s="46"/>
      <c r="FC9" s="46"/>
      <c r="FD9" s="46"/>
      <c r="FE9" s="46"/>
      <c r="FF9" s="46"/>
      <c r="FG9" s="46"/>
      <c r="FH9" s="46"/>
      <c r="FI9" s="46"/>
      <c r="FJ9" s="46"/>
      <c r="FK9" s="46"/>
      <c r="FL9" s="46"/>
      <c r="FM9" s="46"/>
      <c r="FN9" s="46"/>
      <c r="FO9" s="46"/>
      <c r="FP9" s="46"/>
      <c r="FQ9" s="46"/>
      <c r="FR9" s="46"/>
      <c r="FS9" s="46"/>
      <c r="FT9" s="46"/>
      <c r="FU9" s="46"/>
      <c r="FV9" s="46"/>
      <c r="FW9" s="46"/>
      <c r="FX9" s="46"/>
      <c r="FY9" s="46"/>
      <c r="FZ9" s="46"/>
      <c r="GA9" s="46"/>
      <c r="GB9" s="46"/>
      <c r="GC9" s="46"/>
      <c r="GD9" s="46"/>
      <c r="GE9" s="46"/>
      <c r="GF9" s="46"/>
      <c r="GG9" s="46"/>
      <c r="GH9" s="46"/>
      <c r="GI9" s="46"/>
      <c r="GJ9" s="46"/>
      <c r="GK9" s="46"/>
      <c r="GL9" s="46"/>
      <c r="GM9" s="46"/>
      <c r="GN9" s="46"/>
      <c r="GO9" s="46"/>
      <c r="GP9" s="46"/>
      <c r="GQ9" s="46"/>
      <c r="GR9" s="46"/>
      <c r="GS9" s="46"/>
      <c r="GT9" s="46"/>
      <c r="GU9" s="46"/>
      <c r="GV9" s="46"/>
      <c r="GW9" s="46"/>
      <c r="GX9" s="46"/>
      <c r="GY9" s="46"/>
      <c r="GZ9" s="46"/>
      <c r="HA9" s="46"/>
      <c r="HB9" s="46"/>
      <c r="HC9" s="46"/>
      <c r="HD9" s="46"/>
      <c r="HE9" s="46"/>
      <c r="HF9" s="46"/>
      <c r="HG9" s="46"/>
      <c r="HH9" s="46"/>
      <c r="HI9" s="46"/>
      <c r="HJ9" s="46"/>
      <c r="HK9" s="46"/>
      <c r="HL9" s="46"/>
      <c r="HM9" s="46"/>
      <c r="HN9" s="46"/>
      <c r="HO9" s="46"/>
      <c r="HP9" s="46"/>
      <c r="HQ9" s="46"/>
      <c r="HR9" s="46"/>
      <c r="HS9" s="46"/>
      <c r="HT9" s="46"/>
      <c r="HU9" s="46"/>
      <c r="HV9" s="46"/>
      <c r="HW9" s="46"/>
      <c r="HX9" s="46"/>
      <c r="HY9" s="46"/>
      <c r="HZ9" s="46"/>
      <c r="IA9" s="46"/>
      <c r="IB9" s="46"/>
      <c r="IC9" s="46"/>
      <c r="ID9" s="46"/>
      <c r="IE9" s="46"/>
      <c r="IF9" s="46"/>
      <c r="IG9" s="46"/>
      <c r="IH9" s="46"/>
      <c r="II9" s="46"/>
      <c r="IJ9" s="46"/>
      <c r="IK9" s="46"/>
      <c r="IL9" s="46"/>
      <c r="IM9" s="46"/>
      <c r="IN9" s="46"/>
      <c r="IO9" s="46"/>
      <c r="IP9" s="46"/>
      <c r="IQ9" s="46"/>
      <c r="IR9" s="46"/>
      <c r="IS9" s="46"/>
      <c r="IT9" s="46"/>
      <c r="IU9" s="46"/>
      <c r="IV9" s="46"/>
      <c r="IW9" s="46"/>
    </row>
    <row r="10" customFormat="false" ht="15.75" hidden="false" customHeight="false" outlineLevel="0" collapsed="false">
      <c r="A10" s="35"/>
      <c r="B10" s="35"/>
      <c r="C10" s="54" t="s">
        <v>43</v>
      </c>
      <c r="D10" s="55"/>
      <c r="E10" s="55"/>
      <c r="F10" s="58" t="n">
        <f aca="false">F15*$B$2</f>
        <v>5375.16129032258</v>
      </c>
      <c r="G10" s="58" t="n">
        <f aca="false">G15*$B$2</f>
        <v>0</v>
      </c>
      <c r="H10" s="58" t="n">
        <f aca="false">F10+G10</f>
        <v>5375.16129032258</v>
      </c>
      <c r="I10" s="39"/>
      <c r="J10" s="58" t="n">
        <f aca="false">J15*$B$2</f>
        <v>6569.70967741935</v>
      </c>
      <c r="K10" s="58" t="n">
        <f aca="false">K15*$B$2</f>
        <v>-5679.77419354839</v>
      </c>
      <c r="L10" s="58" t="n">
        <f aca="false">J10+K10</f>
        <v>889.935483870967</v>
      </c>
      <c r="M10" s="58"/>
      <c r="N10" s="58"/>
      <c r="O10" s="58"/>
      <c r="P10" s="58" t="n">
        <f aca="false">P15*$B$2</f>
        <v>889.935483870968</v>
      </c>
      <c r="Q10" s="58" t="n">
        <f aca="false">Q15*$B$2</f>
        <v>6265.09677419355</v>
      </c>
      <c r="R10" s="57"/>
      <c r="S10" s="57"/>
      <c r="T10" s="58" t="n">
        <f aca="false">T15*$B$2</f>
        <v>-247.612903225806</v>
      </c>
      <c r="U10" s="58" t="n">
        <f aca="false">U15*$B$2</f>
        <v>306.451612903226</v>
      </c>
      <c r="V10" s="58" t="n">
        <f aca="false">V15*$B$2</f>
        <v>0</v>
      </c>
      <c r="W10" s="58"/>
      <c r="X10" s="58" t="n">
        <f aca="false">X15*$B$2</f>
        <v>-136.677419354839</v>
      </c>
      <c r="Y10" s="59" t="n">
        <f aca="false">Y15*$B$2</f>
        <v>0</v>
      </c>
      <c r="Z10" s="58" t="n">
        <f aca="false">Z15*$B$2</f>
        <v>6187.25806451613</v>
      </c>
      <c r="AA10" s="58" t="n">
        <f aca="false">AA15*$B$2</f>
        <v>5719.61290322581</v>
      </c>
      <c r="AB10" s="57"/>
      <c r="AC10" s="62" t="n">
        <v>12039</v>
      </c>
      <c r="AD10" s="38"/>
      <c r="AE10" s="43"/>
      <c r="AF10" s="63"/>
      <c r="AG10" s="53"/>
      <c r="AH10" s="50" t="s">
        <v>44</v>
      </c>
      <c r="AI10" s="45"/>
      <c r="AJ10" s="46"/>
      <c r="AK10" s="35"/>
      <c r="AL10" s="35"/>
      <c r="AM10" s="46"/>
      <c r="AN10" s="35"/>
      <c r="AO10" s="35"/>
      <c r="AP10" s="47"/>
      <c r="AQ10" s="46"/>
      <c r="AR10" s="46"/>
      <c r="AS10" s="46"/>
      <c r="AT10" s="48"/>
      <c r="AU10" s="48"/>
      <c r="AV10" s="46"/>
      <c r="AW10" s="46"/>
      <c r="AX10" s="27"/>
      <c r="AY10" s="61"/>
      <c r="AZ10" s="29"/>
      <c r="BA10" s="30"/>
      <c r="BB10" s="46"/>
      <c r="BC10" s="46"/>
      <c r="BD10" s="46"/>
      <c r="BE10" s="46"/>
      <c r="BF10" s="46"/>
      <c r="BG10" s="46"/>
      <c r="BH10" s="46"/>
      <c r="BI10" s="46"/>
      <c r="BJ10" s="46"/>
      <c r="BK10" s="46"/>
      <c r="BL10" s="46"/>
      <c r="BM10" s="46"/>
      <c r="BN10" s="46"/>
      <c r="BO10" s="46"/>
      <c r="BP10" s="46"/>
      <c r="BQ10" s="46"/>
      <c r="BR10" s="46"/>
      <c r="BS10" s="46"/>
      <c r="BT10" s="46"/>
      <c r="BU10" s="46"/>
      <c r="BV10" s="46"/>
      <c r="BW10" s="46"/>
      <c r="BX10" s="46"/>
      <c r="BY10" s="46"/>
      <c r="BZ10" s="46"/>
      <c r="CA10" s="46"/>
      <c r="CB10" s="46"/>
      <c r="CC10" s="46"/>
      <c r="CD10" s="46"/>
      <c r="CE10" s="46"/>
      <c r="CF10" s="46"/>
      <c r="CG10" s="46"/>
      <c r="CH10" s="46"/>
      <c r="CI10" s="46"/>
      <c r="CJ10" s="46"/>
      <c r="CK10" s="46"/>
      <c r="CL10" s="46"/>
      <c r="CM10" s="46"/>
      <c r="CN10" s="46"/>
      <c r="CO10" s="46"/>
      <c r="CP10" s="46"/>
      <c r="CQ10" s="46"/>
      <c r="CR10" s="46"/>
      <c r="CS10" s="46"/>
      <c r="CT10" s="46"/>
      <c r="CU10" s="46"/>
      <c r="CV10" s="46"/>
      <c r="CW10" s="46"/>
      <c r="CX10" s="46"/>
      <c r="CY10" s="46"/>
      <c r="CZ10" s="46"/>
      <c r="DA10" s="46"/>
      <c r="DB10" s="46"/>
      <c r="DC10" s="46"/>
      <c r="DD10" s="46"/>
      <c r="DE10" s="46"/>
      <c r="DF10" s="46"/>
      <c r="DG10" s="46"/>
      <c r="DH10" s="46"/>
      <c r="DI10" s="46"/>
      <c r="DJ10" s="46"/>
      <c r="DK10" s="46"/>
      <c r="DL10" s="46"/>
      <c r="DM10" s="46"/>
      <c r="DN10" s="46"/>
      <c r="DO10" s="46"/>
      <c r="DP10" s="46"/>
      <c r="DQ10" s="46"/>
      <c r="DR10" s="46"/>
      <c r="DS10" s="46"/>
      <c r="DT10" s="46"/>
      <c r="DU10" s="46"/>
      <c r="DV10" s="46"/>
      <c r="DW10" s="46"/>
      <c r="DX10" s="46"/>
      <c r="DY10" s="46"/>
      <c r="DZ10" s="46"/>
      <c r="EA10" s="46"/>
      <c r="EB10" s="46"/>
      <c r="EC10" s="46"/>
      <c r="ED10" s="46"/>
      <c r="EE10" s="46"/>
      <c r="EF10" s="46"/>
      <c r="EG10" s="46"/>
      <c r="EH10" s="46"/>
      <c r="EI10" s="46"/>
      <c r="EJ10" s="46"/>
      <c r="EK10" s="46"/>
      <c r="EL10" s="46"/>
      <c r="EM10" s="46"/>
      <c r="EN10" s="46"/>
      <c r="EO10" s="46"/>
      <c r="EP10" s="46"/>
      <c r="EQ10" s="46"/>
      <c r="ER10" s="46"/>
      <c r="ES10" s="46"/>
      <c r="ET10" s="46"/>
      <c r="EU10" s="46"/>
      <c r="EV10" s="46"/>
      <c r="EW10" s="46"/>
      <c r="EX10" s="46"/>
      <c r="EY10" s="46"/>
      <c r="EZ10" s="46"/>
      <c r="FA10" s="46"/>
      <c r="FB10" s="46"/>
      <c r="FC10" s="46"/>
      <c r="FD10" s="46"/>
      <c r="FE10" s="46"/>
      <c r="FF10" s="46"/>
      <c r="FG10" s="46"/>
      <c r="FH10" s="46"/>
      <c r="FI10" s="46"/>
      <c r="FJ10" s="46"/>
      <c r="FK10" s="46"/>
      <c r="FL10" s="46"/>
      <c r="FM10" s="46"/>
      <c r="FN10" s="46"/>
      <c r="FO10" s="46"/>
      <c r="FP10" s="46"/>
      <c r="FQ10" s="46"/>
      <c r="FR10" s="46"/>
      <c r="FS10" s="46"/>
      <c r="FT10" s="46"/>
      <c r="FU10" s="46"/>
      <c r="FV10" s="46"/>
      <c r="FW10" s="46"/>
      <c r="FX10" s="46"/>
      <c r="FY10" s="46"/>
      <c r="FZ10" s="46"/>
      <c r="GA10" s="46"/>
      <c r="GB10" s="46"/>
      <c r="GC10" s="46"/>
      <c r="GD10" s="46"/>
      <c r="GE10" s="46"/>
      <c r="GF10" s="46"/>
      <c r="GG10" s="46"/>
      <c r="GH10" s="46"/>
      <c r="GI10" s="46"/>
      <c r="GJ10" s="46"/>
      <c r="GK10" s="46"/>
      <c r="GL10" s="46"/>
      <c r="GM10" s="46"/>
      <c r="GN10" s="46"/>
      <c r="GO10" s="46"/>
      <c r="GP10" s="46"/>
      <c r="GQ10" s="46"/>
      <c r="GR10" s="46"/>
      <c r="GS10" s="46"/>
      <c r="GT10" s="46"/>
      <c r="GU10" s="46"/>
      <c r="GV10" s="46"/>
      <c r="GW10" s="46"/>
      <c r="GX10" s="46"/>
      <c r="GY10" s="46"/>
      <c r="GZ10" s="46"/>
      <c r="HA10" s="46"/>
      <c r="HB10" s="46"/>
      <c r="HC10" s="46"/>
      <c r="HD10" s="46"/>
      <c r="HE10" s="46"/>
      <c r="HF10" s="46"/>
      <c r="HG10" s="46"/>
      <c r="HH10" s="46"/>
      <c r="HI10" s="46"/>
      <c r="HJ10" s="46"/>
      <c r="HK10" s="46"/>
      <c r="HL10" s="46"/>
      <c r="HM10" s="46"/>
      <c r="HN10" s="46"/>
      <c r="HO10" s="46"/>
      <c r="HP10" s="46"/>
      <c r="HQ10" s="46"/>
      <c r="HR10" s="46"/>
      <c r="HS10" s="46"/>
      <c r="HT10" s="46"/>
      <c r="HU10" s="46"/>
      <c r="HV10" s="46"/>
      <c r="HW10" s="46"/>
      <c r="HX10" s="46"/>
      <c r="HY10" s="46"/>
      <c r="HZ10" s="46"/>
      <c r="IA10" s="46"/>
      <c r="IB10" s="46"/>
      <c r="IC10" s="46"/>
      <c r="ID10" s="46"/>
      <c r="IE10" s="46"/>
      <c r="IF10" s="46"/>
      <c r="IG10" s="46"/>
      <c r="IH10" s="46"/>
      <c r="II10" s="46"/>
      <c r="IJ10" s="46"/>
      <c r="IK10" s="46"/>
      <c r="IL10" s="46"/>
      <c r="IM10" s="46"/>
      <c r="IN10" s="46"/>
      <c r="IO10" s="46"/>
      <c r="IP10" s="46"/>
      <c r="IQ10" s="46"/>
      <c r="IR10" s="46"/>
      <c r="IS10" s="46"/>
      <c r="IT10" s="46"/>
      <c r="IU10" s="46"/>
      <c r="IV10" s="46"/>
      <c r="IW10" s="46"/>
    </row>
    <row r="11" customFormat="false" ht="15.75" hidden="false" customHeight="false" outlineLevel="0" collapsed="false">
      <c r="A11" s="46"/>
      <c r="B11" s="46"/>
      <c r="C11" s="54" t="s">
        <v>45</v>
      </c>
      <c r="D11" s="64"/>
      <c r="E11" s="64"/>
      <c r="F11" s="65" t="n">
        <f aca="false">F9/F10</f>
        <v>1.0258523795235</v>
      </c>
      <c r="G11" s="65" t="e">
        <f aca="false">G9/G10</f>
        <v>#DIV/0!</v>
      </c>
      <c r="H11" s="65" t="n">
        <f aca="false">H9/H10</f>
        <v>0.980434021484727</v>
      </c>
      <c r="I11" s="39"/>
      <c r="J11" s="65" t="n">
        <f aca="false">J9/J10</f>
        <v>1.08134336961912</v>
      </c>
      <c r="K11" s="65" t="n">
        <f aca="false">K9/K10</f>
        <v>1.05710153175104</v>
      </c>
      <c r="L11" s="65" t="n">
        <f aca="false">L9/L10</f>
        <v>1.23606038857474</v>
      </c>
      <c r="M11" s="65"/>
      <c r="N11" s="65"/>
      <c r="O11" s="65"/>
      <c r="P11" s="65" t="n">
        <f aca="false">P9/P10</f>
        <v>0.97479875308105</v>
      </c>
      <c r="Q11" s="65" t="n">
        <f aca="false">Q9/Q10</f>
        <v>0.979633550958202</v>
      </c>
      <c r="R11" s="57"/>
      <c r="S11" s="57"/>
      <c r="T11" s="65" t="n">
        <f aca="false">T9/T10</f>
        <v>0.242232933819698</v>
      </c>
      <c r="U11" s="65" t="n">
        <f aca="false">U9/U10</f>
        <v>0.999998</v>
      </c>
      <c r="V11" s="65" t="e">
        <f aca="false">V9/V10</f>
        <v>#DIV/0!</v>
      </c>
      <c r="W11" s="65"/>
      <c r="X11" s="65" t="n">
        <f aca="false">X9/X10</f>
        <v>1.01228133113052</v>
      </c>
      <c r="Y11" s="66" t="e">
        <f aca="false">Y9/Y10</f>
        <v>#DIV/0!</v>
      </c>
      <c r="Z11" s="65" t="n">
        <f aca="false">Z9/Z10</f>
        <v>1.00943163108365</v>
      </c>
      <c r="AA11" s="65" t="n">
        <f aca="false">AA9/AA10</f>
        <v>0.860495296320527</v>
      </c>
      <c r="AB11" s="57"/>
      <c r="AC11" s="36"/>
      <c r="AD11" s="38"/>
      <c r="AE11" s="43"/>
      <c r="AF11" s="44"/>
      <c r="AG11" s="36"/>
      <c r="AH11" s="59" t="s">
        <v>46</v>
      </c>
      <c r="AI11" s="67"/>
      <c r="AJ11" s="46"/>
      <c r="AK11" s="46"/>
      <c r="AL11" s="46"/>
      <c r="AM11" s="46"/>
      <c r="AN11" s="46" t="n">
        <v>55</v>
      </c>
      <c r="AO11" s="46"/>
      <c r="AP11" s="68"/>
      <c r="AR11" s="46"/>
      <c r="AS11" s="46"/>
      <c r="AT11" s="48"/>
      <c r="AU11" s="48"/>
      <c r="AV11" s="46"/>
      <c r="AW11" s="46"/>
      <c r="AX11" s="27"/>
      <c r="AY11" s="61"/>
      <c r="AZ11" s="29"/>
      <c r="BA11" s="30"/>
      <c r="BB11" s="46"/>
      <c r="BC11" s="46"/>
      <c r="BD11" s="46"/>
      <c r="BE11" s="46"/>
      <c r="BF11" s="46"/>
      <c r="BG11" s="46"/>
      <c r="BH11" s="46"/>
      <c r="BI11" s="46"/>
      <c r="BJ11" s="46"/>
      <c r="BK11" s="46"/>
      <c r="BL11" s="46"/>
      <c r="BM11" s="46"/>
      <c r="BN11" s="46"/>
      <c r="BO11" s="46"/>
      <c r="BP11" s="46"/>
      <c r="BQ11" s="46"/>
      <c r="BR11" s="46"/>
      <c r="BS11" s="46"/>
      <c r="BT11" s="46"/>
      <c r="BU11" s="46"/>
      <c r="BV11" s="46"/>
      <c r="BW11" s="46"/>
      <c r="BX11" s="46"/>
      <c r="BY11" s="46"/>
      <c r="BZ11" s="46"/>
      <c r="CA11" s="46"/>
      <c r="CB11" s="46"/>
      <c r="CC11" s="46"/>
      <c r="CD11" s="46"/>
      <c r="CE11" s="46"/>
      <c r="CF11" s="46"/>
      <c r="CG11" s="46"/>
      <c r="CH11" s="46"/>
      <c r="CI11" s="46"/>
      <c r="CJ11" s="46"/>
      <c r="CK11" s="46"/>
      <c r="CL11" s="46"/>
      <c r="CM11" s="46"/>
      <c r="CN11" s="46"/>
      <c r="CO11" s="46"/>
      <c r="CP11" s="46"/>
      <c r="CQ11" s="46"/>
      <c r="CR11" s="46"/>
      <c r="CS11" s="46"/>
      <c r="CT11" s="46"/>
      <c r="CU11" s="46"/>
      <c r="CV11" s="46"/>
      <c r="CW11" s="46"/>
      <c r="CX11" s="46"/>
      <c r="CY11" s="46"/>
      <c r="CZ11" s="46"/>
      <c r="DA11" s="46"/>
      <c r="DB11" s="46"/>
      <c r="DC11" s="46"/>
      <c r="DD11" s="46"/>
      <c r="DE11" s="46"/>
      <c r="DF11" s="46"/>
      <c r="DG11" s="46"/>
      <c r="DH11" s="46"/>
      <c r="DI11" s="46"/>
      <c r="DJ11" s="46"/>
      <c r="DK11" s="46"/>
      <c r="DL11" s="46"/>
      <c r="DM11" s="46"/>
      <c r="DN11" s="46"/>
      <c r="DO11" s="46"/>
      <c r="DP11" s="46"/>
      <c r="DQ11" s="46"/>
      <c r="DR11" s="46"/>
      <c r="DS11" s="46"/>
      <c r="DT11" s="46"/>
      <c r="DU11" s="46"/>
      <c r="DV11" s="46"/>
      <c r="DW11" s="46"/>
      <c r="DX11" s="46"/>
      <c r="DY11" s="46"/>
      <c r="DZ11" s="46"/>
      <c r="EA11" s="46"/>
      <c r="EB11" s="46"/>
      <c r="EC11" s="46"/>
      <c r="ED11" s="46"/>
      <c r="EE11" s="46"/>
      <c r="EF11" s="46"/>
      <c r="EG11" s="46"/>
      <c r="EH11" s="46"/>
      <c r="EI11" s="46"/>
      <c r="EJ11" s="46"/>
      <c r="EK11" s="46"/>
      <c r="EL11" s="46"/>
      <c r="EM11" s="46"/>
      <c r="EN11" s="46"/>
      <c r="EO11" s="46"/>
      <c r="EP11" s="46"/>
      <c r="EQ11" s="46"/>
      <c r="ER11" s="46"/>
      <c r="ES11" s="46"/>
      <c r="ET11" s="46"/>
      <c r="EU11" s="46"/>
      <c r="EV11" s="46"/>
      <c r="EW11" s="46"/>
      <c r="EX11" s="46"/>
      <c r="EY11" s="46"/>
      <c r="EZ11" s="46"/>
      <c r="FA11" s="46"/>
      <c r="FB11" s="46"/>
      <c r="FC11" s="46"/>
      <c r="FD11" s="46"/>
      <c r="FE11" s="46"/>
      <c r="FF11" s="46"/>
      <c r="FG11" s="46"/>
      <c r="FH11" s="46"/>
      <c r="FI11" s="46"/>
      <c r="FJ11" s="46"/>
      <c r="FK11" s="46"/>
      <c r="FL11" s="46"/>
      <c r="FM11" s="46"/>
      <c r="FN11" s="46"/>
      <c r="FO11" s="46"/>
      <c r="FP11" s="46"/>
      <c r="FQ11" s="46"/>
      <c r="FR11" s="46"/>
      <c r="FS11" s="46"/>
      <c r="FT11" s="46"/>
      <c r="FU11" s="46"/>
      <c r="FV11" s="46"/>
      <c r="FW11" s="46"/>
      <c r="FX11" s="46"/>
      <c r="FY11" s="46"/>
      <c r="FZ11" s="46"/>
      <c r="GA11" s="46"/>
      <c r="GB11" s="46"/>
      <c r="GC11" s="46"/>
      <c r="GD11" s="46"/>
      <c r="GE11" s="46"/>
      <c r="GF11" s="46"/>
      <c r="GG11" s="46"/>
      <c r="GH11" s="46"/>
      <c r="GI11" s="46"/>
      <c r="GJ11" s="46"/>
      <c r="GK11" s="46"/>
      <c r="GL11" s="46"/>
      <c r="GM11" s="46"/>
      <c r="GN11" s="46"/>
      <c r="GO11" s="46"/>
      <c r="GP11" s="46"/>
      <c r="GQ11" s="46"/>
      <c r="GR11" s="46"/>
      <c r="GS11" s="46"/>
      <c r="GT11" s="46"/>
      <c r="GU11" s="46"/>
      <c r="GV11" s="46"/>
      <c r="GW11" s="46"/>
      <c r="GX11" s="46"/>
      <c r="GY11" s="46"/>
      <c r="GZ11" s="46"/>
      <c r="HA11" s="46"/>
      <c r="HB11" s="46"/>
      <c r="HC11" s="46"/>
      <c r="HD11" s="46"/>
      <c r="HE11" s="46"/>
      <c r="HF11" s="46"/>
      <c r="HG11" s="46"/>
      <c r="HH11" s="46"/>
      <c r="HI11" s="46"/>
      <c r="HJ11" s="46"/>
      <c r="HK11" s="46"/>
      <c r="HL11" s="46"/>
      <c r="HM11" s="46"/>
      <c r="HN11" s="46"/>
      <c r="HO11" s="46"/>
      <c r="HP11" s="46"/>
      <c r="HQ11" s="46"/>
      <c r="HR11" s="46"/>
      <c r="HS11" s="46"/>
      <c r="HT11" s="46"/>
      <c r="HU11" s="46"/>
      <c r="HV11" s="46"/>
      <c r="HW11" s="46"/>
      <c r="HX11" s="46"/>
      <c r="HY11" s="46"/>
      <c r="HZ11" s="46"/>
      <c r="IA11" s="46"/>
      <c r="IB11" s="46"/>
      <c r="IC11" s="46"/>
      <c r="ID11" s="46"/>
      <c r="IE11" s="46"/>
      <c r="IF11" s="46"/>
      <c r="IG11" s="46"/>
      <c r="IH11" s="46"/>
      <c r="II11" s="46"/>
      <c r="IJ11" s="46"/>
      <c r="IK11" s="46"/>
      <c r="IL11" s="46"/>
      <c r="IM11" s="46"/>
      <c r="IN11" s="46"/>
      <c r="IO11" s="46"/>
      <c r="IP11" s="46"/>
      <c r="IQ11" s="46"/>
      <c r="IR11" s="46"/>
      <c r="IS11" s="46"/>
      <c r="IT11" s="46"/>
      <c r="IU11" s="46"/>
      <c r="IV11" s="46"/>
      <c r="IW11" s="46"/>
    </row>
    <row r="12" customFormat="false" ht="15.75" hidden="false" customHeight="false" outlineLevel="0" collapsed="false">
      <c r="A12" s="46"/>
      <c r="B12" s="46"/>
      <c r="C12" s="69" t="s">
        <v>47</v>
      </c>
      <c r="D12" s="70"/>
      <c r="E12" s="70"/>
      <c r="F12" s="70"/>
      <c r="G12" s="70"/>
      <c r="H12" s="70"/>
      <c r="I12" s="71"/>
      <c r="J12" s="70"/>
      <c r="K12" s="70"/>
      <c r="L12" s="70"/>
      <c r="M12" s="70"/>
      <c r="N12" s="70"/>
      <c r="O12" s="70"/>
      <c r="P12" s="70"/>
      <c r="Q12" s="70"/>
      <c r="R12" s="72"/>
      <c r="S12" s="72"/>
      <c r="T12" s="70"/>
      <c r="U12" s="73"/>
      <c r="V12" s="73"/>
      <c r="W12" s="73"/>
      <c r="X12" s="70"/>
      <c r="Y12" s="74"/>
      <c r="Z12" s="70"/>
      <c r="AA12" s="70"/>
      <c r="AB12" s="72"/>
      <c r="AC12" s="46"/>
      <c r="AD12" s="70"/>
      <c r="AE12" s="75"/>
      <c r="AF12" s="76"/>
      <c r="AG12" s="73"/>
      <c r="AH12" s="46"/>
      <c r="AI12" s="77"/>
      <c r="AJ12" s="46"/>
      <c r="AK12" s="46"/>
      <c r="AL12" s="46"/>
      <c r="AM12" s="46"/>
      <c r="AN12" s="46"/>
      <c r="AO12" s="46"/>
      <c r="AP12" s="68"/>
      <c r="AR12" s="46"/>
      <c r="AS12" s="46"/>
      <c r="AT12" s="48"/>
      <c r="AU12" s="48"/>
      <c r="AV12" s="46"/>
      <c r="AW12" s="46"/>
      <c r="AX12" s="27"/>
      <c r="AY12" s="61"/>
      <c r="AZ12" s="29"/>
      <c r="BA12" s="30"/>
      <c r="BB12" s="46"/>
      <c r="BC12" s="46"/>
      <c r="BD12" s="46"/>
      <c r="BE12" s="46"/>
      <c r="BF12" s="46"/>
      <c r="BG12" s="46"/>
      <c r="BH12" s="46"/>
      <c r="BI12" s="46"/>
      <c r="BJ12" s="46"/>
      <c r="BK12" s="46"/>
      <c r="BL12" s="46"/>
      <c r="BM12" s="46"/>
      <c r="BN12" s="46"/>
      <c r="BO12" s="46"/>
      <c r="BP12" s="46"/>
      <c r="BQ12" s="46"/>
      <c r="BR12" s="46"/>
      <c r="BS12" s="46"/>
      <c r="BT12" s="46"/>
      <c r="BU12" s="46"/>
      <c r="BV12" s="46"/>
      <c r="BW12" s="46"/>
      <c r="BX12" s="46"/>
      <c r="BY12" s="46"/>
      <c r="BZ12" s="46"/>
      <c r="CA12" s="46"/>
      <c r="CB12" s="46"/>
      <c r="CC12" s="46"/>
      <c r="CD12" s="46"/>
      <c r="CE12" s="46"/>
      <c r="CF12" s="46"/>
      <c r="CG12" s="46"/>
      <c r="CH12" s="46"/>
      <c r="CI12" s="46"/>
      <c r="CJ12" s="46"/>
      <c r="CK12" s="46"/>
      <c r="CL12" s="46"/>
      <c r="CM12" s="46"/>
      <c r="CN12" s="46"/>
      <c r="CO12" s="46"/>
      <c r="CP12" s="46"/>
      <c r="CQ12" s="46"/>
      <c r="CR12" s="46"/>
      <c r="CS12" s="46"/>
      <c r="CT12" s="46"/>
      <c r="CU12" s="46"/>
      <c r="CV12" s="46"/>
      <c r="CW12" s="46"/>
      <c r="CX12" s="46"/>
      <c r="CY12" s="46"/>
      <c r="CZ12" s="46"/>
      <c r="DA12" s="46"/>
      <c r="DB12" s="46"/>
      <c r="DC12" s="46"/>
      <c r="DD12" s="46"/>
      <c r="DE12" s="46"/>
      <c r="DF12" s="46"/>
      <c r="DG12" s="46"/>
      <c r="DH12" s="46"/>
      <c r="DI12" s="46"/>
      <c r="DJ12" s="46"/>
      <c r="DK12" s="46"/>
      <c r="DL12" s="46"/>
      <c r="DM12" s="46"/>
      <c r="DN12" s="46"/>
      <c r="DO12" s="46"/>
      <c r="DP12" s="46"/>
      <c r="DQ12" s="46"/>
      <c r="DR12" s="46"/>
      <c r="DS12" s="46"/>
      <c r="DT12" s="46"/>
      <c r="DU12" s="46"/>
      <c r="DV12" s="46"/>
      <c r="DW12" s="46"/>
      <c r="DX12" s="46"/>
      <c r="DY12" s="46"/>
      <c r="DZ12" s="46"/>
      <c r="EA12" s="46"/>
      <c r="EB12" s="46"/>
      <c r="EC12" s="46"/>
      <c r="ED12" s="46"/>
      <c r="EE12" s="46"/>
      <c r="EF12" s="46"/>
      <c r="EG12" s="46"/>
      <c r="EH12" s="46"/>
      <c r="EI12" s="46"/>
      <c r="EJ12" s="46"/>
      <c r="EK12" s="46"/>
      <c r="EL12" s="46"/>
      <c r="EM12" s="46"/>
      <c r="EN12" s="46"/>
      <c r="EO12" s="46"/>
      <c r="EP12" s="46"/>
      <c r="EQ12" s="46"/>
      <c r="ER12" s="46"/>
      <c r="ES12" s="46"/>
      <c r="ET12" s="46"/>
      <c r="EU12" s="46"/>
      <c r="EV12" s="46"/>
      <c r="EW12" s="46"/>
      <c r="EX12" s="46"/>
      <c r="EY12" s="46"/>
      <c r="EZ12" s="46"/>
      <c r="FA12" s="46"/>
      <c r="FB12" s="46"/>
      <c r="FC12" s="46"/>
      <c r="FD12" s="46"/>
      <c r="FE12" s="46"/>
      <c r="FF12" s="46"/>
      <c r="FG12" s="46"/>
      <c r="FH12" s="46"/>
      <c r="FI12" s="46"/>
      <c r="FJ12" s="46"/>
      <c r="FK12" s="46"/>
      <c r="FL12" s="46"/>
      <c r="FM12" s="46"/>
      <c r="FN12" s="46"/>
      <c r="FO12" s="46"/>
      <c r="FP12" s="46"/>
      <c r="FQ12" s="46"/>
      <c r="FR12" s="46"/>
      <c r="FS12" s="46"/>
      <c r="FT12" s="46"/>
      <c r="FU12" s="46"/>
      <c r="FV12" s="46"/>
      <c r="FW12" s="46"/>
      <c r="FX12" s="46"/>
      <c r="FY12" s="46"/>
      <c r="FZ12" s="46"/>
      <c r="GA12" s="46"/>
      <c r="GB12" s="46"/>
      <c r="GC12" s="46"/>
      <c r="GD12" s="46"/>
      <c r="GE12" s="46"/>
      <c r="GF12" s="46"/>
      <c r="GG12" s="46"/>
      <c r="GH12" s="46"/>
      <c r="GI12" s="46"/>
      <c r="GJ12" s="46"/>
      <c r="GK12" s="46"/>
      <c r="GL12" s="46"/>
      <c r="GM12" s="46"/>
      <c r="GN12" s="46"/>
      <c r="GO12" s="46"/>
      <c r="GP12" s="46"/>
      <c r="GQ12" s="46"/>
      <c r="GR12" s="46"/>
      <c r="GS12" s="46"/>
      <c r="GT12" s="46"/>
      <c r="GU12" s="46"/>
      <c r="GV12" s="46"/>
      <c r="GW12" s="46"/>
      <c r="GX12" s="46"/>
      <c r="GY12" s="46"/>
      <c r="GZ12" s="46"/>
      <c r="HA12" s="46"/>
      <c r="HB12" s="46"/>
      <c r="HC12" s="46"/>
      <c r="HD12" s="46"/>
      <c r="HE12" s="46"/>
      <c r="HF12" s="46"/>
      <c r="HG12" s="46"/>
      <c r="HH12" s="46"/>
      <c r="HI12" s="46"/>
      <c r="HJ12" s="46"/>
      <c r="HK12" s="46"/>
      <c r="HL12" s="46"/>
      <c r="HM12" s="46"/>
      <c r="HN12" s="46"/>
      <c r="HO12" s="46"/>
      <c r="HP12" s="46"/>
      <c r="HQ12" s="46"/>
      <c r="HR12" s="46"/>
      <c r="HS12" s="46"/>
      <c r="HT12" s="46"/>
      <c r="HU12" s="46"/>
      <c r="HV12" s="46"/>
      <c r="HW12" s="46"/>
      <c r="HX12" s="46"/>
      <c r="HY12" s="46"/>
      <c r="HZ12" s="46"/>
      <c r="IA12" s="46"/>
      <c r="IB12" s="46"/>
      <c r="IC12" s="46"/>
      <c r="ID12" s="46"/>
      <c r="IE12" s="46"/>
      <c r="IF12" s="46"/>
      <c r="IG12" s="46"/>
      <c r="IH12" s="46"/>
      <c r="II12" s="46"/>
      <c r="IJ12" s="46"/>
      <c r="IK12" s="46"/>
      <c r="IL12" s="46"/>
      <c r="IM12" s="46"/>
      <c r="IN12" s="46"/>
      <c r="IO12" s="46"/>
      <c r="IP12" s="46"/>
      <c r="IQ12" s="46"/>
      <c r="IR12" s="46"/>
      <c r="IS12" s="46"/>
      <c r="IT12" s="46"/>
      <c r="IU12" s="46"/>
      <c r="IV12" s="46"/>
      <c r="IW12" s="46"/>
    </row>
    <row r="13" customFormat="false" ht="15.75" hidden="false" customHeight="false" outlineLevel="0" collapsed="false">
      <c r="A13" s="35"/>
      <c r="B13" s="35"/>
      <c r="C13" s="37"/>
      <c r="D13" s="37"/>
      <c r="E13" s="37"/>
      <c r="F13" s="42" t="s">
        <v>48</v>
      </c>
      <c r="G13" s="42"/>
      <c r="H13" s="42" t="s">
        <v>28</v>
      </c>
      <c r="I13" s="78" t="s">
        <v>49</v>
      </c>
      <c r="J13" s="79" t="s">
        <v>50</v>
      </c>
      <c r="K13" s="79"/>
      <c r="L13" s="42" t="s">
        <v>28</v>
      </c>
      <c r="M13" s="50" t="s">
        <v>51</v>
      </c>
      <c r="N13" s="50"/>
      <c r="O13" s="42" t="s">
        <v>28</v>
      </c>
      <c r="P13" s="42" t="s">
        <v>28</v>
      </c>
      <c r="Q13" s="40" t="s">
        <v>19</v>
      </c>
      <c r="R13" s="78" t="s">
        <v>28</v>
      </c>
      <c r="S13" s="80"/>
      <c r="T13" s="42" t="s">
        <v>19</v>
      </c>
      <c r="U13" s="42" t="s">
        <v>21</v>
      </c>
      <c r="V13" s="42" t="s">
        <v>21</v>
      </c>
      <c r="W13" s="42" t="s">
        <v>22</v>
      </c>
      <c r="X13" s="42" t="s">
        <v>23</v>
      </c>
      <c r="Y13" s="42" t="s">
        <v>24</v>
      </c>
      <c r="Z13" s="40" t="s">
        <v>19</v>
      </c>
      <c r="AA13" s="40" t="s">
        <v>19</v>
      </c>
      <c r="AB13" s="78" t="s">
        <v>52</v>
      </c>
      <c r="AC13" s="40" t="s">
        <v>25</v>
      </c>
      <c r="AD13" s="54"/>
      <c r="AE13" s="81"/>
      <c r="AF13" s="44"/>
      <c r="AG13" s="37"/>
      <c r="AH13" s="46"/>
      <c r="AI13" s="50" t="s">
        <v>46</v>
      </c>
      <c r="AJ13" s="35"/>
      <c r="AK13" s="35"/>
      <c r="AL13" s="35" t="s">
        <v>53</v>
      </c>
      <c r="AM13" s="46"/>
      <c r="AN13" s="35"/>
      <c r="AO13" s="35"/>
      <c r="AP13" s="47"/>
      <c r="AR13" s="46"/>
      <c r="AS13" s="46"/>
      <c r="AT13" s="48"/>
      <c r="AU13" s="48"/>
      <c r="AV13" s="46"/>
      <c r="AW13" s="46"/>
      <c r="AX13" s="27"/>
      <c r="AY13" s="61"/>
      <c r="AZ13" s="29"/>
      <c r="BA13" s="30"/>
      <c r="BB13" s="46"/>
      <c r="BC13" s="46"/>
      <c r="BD13" s="46"/>
      <c r="BE13" s="46"/>
      <c r="BF13" s="46"/>
      <c r="BG13" s="46"/>
      <c r="BH13" s="46"/>
      <c r="BI13" s="46"/>
      <c r="BJ13" s="46"/>
      <c r="BK13" s="46"/>
      <c r="BL13" s="46"/>
      <c r="BM13" s="46"/>
      <c r="BN13" s="46"/>
      <c r="BO13" s="46"/>
      <c r="BP13" s="46"/>
      <c r="BQ13" s="46"/>
      <c r="BR13" s="46"/>
      <c r="BS13" s="46"/>
      <c r="BT13" s="46"/>
      <c r="BU13" s="46"/>
      <c r="BV13" s="46"/>
      <c r="BW13" s="46"/>
      <c r="BX13" s="46"/>
      <c r="BY13" s="46"/>
      <c r="BZ13" s="46"/>
      <c r="CA13" s="46"/>
      <c r="CB13" s="46"/>
      <c r="CC13" s="46"/>
      <c r="CD13" s="46"/>
      <c r="CE13" s="46"/>
      <c r="CF13" s="46"/>
      <c r="CG13" s="46"/>
      <c r="CH13" s="46"/>
      <c r="CI13" s="46"/>
      <c r="CJ13" s="46"/>
      <c r="CK13" s="46"/>
      <c r="CL13" s="46"/>
      <c r="CM13" s="46"/>
      <c r="CN13" s="46"/>
      <c r="CO13" s="46"/>
      <c r="CP13" s="46"/>
      <c r="CQ13" s="46"/>
      <c r="CR13" s="46"/>
      <c r="CS13" s="46"/>
      <c r="CT13" s="46"/>
      <c r="CU13" s="46"/>
      <c r="CV13" s="46"/>
      <c r="CW13" s="46"/>
      <c r="CX13" s="46"/>
      <c r="CY13" s="46"/>
      <c r="CZ13" s="46"/>
      <c r="DA13" s="46"/>
      <c r="DB13" s="46"/>
      <c r="DC13" s="46"/>
      <c r="DD13" s="46"/>
      <c r="DE13" s="46"/>
      <c r="DF13" s="46"/>
      <c r="DG13" s="46"/>
      <c r="DH13" s="46"/>
      <c r="DI13" s="46"/>
      <c r="DJ13" s="46"/>
      <c r="DK13" s="46"/>
      <c r="DL13" s="46"/>
      <c r="DM13" s="46"/>
      <c r="DN13" s="46"/>
      <c r="DO13" s="46"/>
      <c r="DP13" s="46"/>
      <c r="DQ13" s="46"/>
      <c r="DR13" s="46"/>
      <c r="DS13" s="46"/>
      <c r="DT13" s="46"/>
      <c r="DU13" s="46"/>
      <c r="DV13" s="46"/>
      <c r="DW13" s="46"/>
      <c r="DX13" s="46"/>
      <c r="DY13" s="46"/>
      <c r="DZ13" s="46"/>
      <c r="EA13" s="46"/>
      <c r="EB13" s="46"/>
      <c r="EC13" s="46"/>
      <c r="ED13" s="46"/>
      <c r="EE13" s="46"/>
      <c r="EF13" s="46"/>
      <c r="EG13" s="46"/>
      <c r="EH13" s="46"/>
      <c r="EI13" s="46"/>
      <c r="EJ13" s="46"/>
      <c r="EK13" s="46"/>
      <c r="EL13" s="46"/>
      <c r="EM13" s="46"/>
      <c r="EN13" s="46"/>
      <c r="EO13" s="46"/>
      <c r="EP13" s="46"/>
      <c r="EQ13" s="46"/>
      <c r="ER13" s="46"/>
      <c r="ES13" s="46"/>
      <c r="ET13" s="46"/>
      <c r="EU13" s="46"/>
      <c r="EV13" s="46"/>
      <c r="EW13" s="46"/>
      <c r="EX13" s="46"/>
      <c r="EY13" s="46"/>
      <c r="EZ13" s="46"/>
      <c r="FA13" s="46"/>
      <c r="FB13" s="46"/>
      <c r="FC13" s="46"/>
      <c r="FD13" s="46"/>
      <c r="FE13" s="46"/>
      <c r="FF13" s="46"/>
      <c r="FG13" s="46"/>
      <c r="FH13" s="46"/>
      <c r="FI13" s="46"/>
      <c r="FJ13" s="46"/>
      <c r="FK13" s="46"/>
      <c r="FL13" s="46"/>
      <c r="FM13" s="46"/>
      <c r="FN13" s="46"/>
      <c r="FO13" s="46"/>
      <c r="FP13" s="46"/>
      <c r="FQ13" s="46"/>
      <c r="FR13" s="46"/>
      <c r="FS13" s="46"/>
      <c r="FT13" s="46"/>
      <c r="FU13" s="46"/>
      <c r="FV13" s="46"/>
      <c r="FW13" s="46"/>
      <c r="FX13" s="46"/>
      <c r="FY13" s="46"/>
      <c r="FZ13" s="46"/>
      <c r="GA13" s="46"/>
      <c r="GB13" s="46"/>
      <c r="GC13" s="46"/>
      <c r="GD13" s="46"/>
      <c r="GE13" s="46"/>
      <c r="GF13" s="46"/>
      <c r="GG13" s="46"/>
      <c r="GH13" s="46"/>
      <c r="GI13" s="46"/>
      <c r="GJ13" s="46"/>
      <c r="GK13" s="46"/>
      <c r="GL13" s="46"/>
      <c r="GM13" s="46"/>
      <c r="GN13" s="46"/>
      <c r="GO13" s="46"/>
      <c r="GP13" s="46"/>
      <c r="GQ13" s="46"/>
      <c r="GR13" s="46"/>
      <c r="GS13" s="46"/>
      <c r="GT13" s="46"/>
      <c r="GU13" s="46"/>
      <c r="GV13" s="46"/>
      <c r="GW13" s="46"/>
      <c r="GX13" s="46"/>
      <c r="GY13" s="46"/>
      <c r="GZ13" s="46"/>
      <c r="HA13" s="46"/>
      <c r="HB13" s="46"/>
      <c r="HC13" s="46"/>
      <c r="HD13" s="46"/>
      <c r="HE13" s="46"/>
      <c r="HF13" s="46"/>
      <c r="HG13" s="46"/>
      <c r="HH13" s="46"/>
      <c r="HI13" s="46"/>
      <c r="HJ13" s="46"/>
      <c r="HK13" s="46"/>
      <c r="HL13" s="46"/>
      <c r="HM13" s="46"/>
      <c r="HN13" s="46"/>
      <c r="HO13" s="46"/>
      <c r="HP13" s="46"/>
      <c r="HQ13" s="46"/>
      <c r="HR13" s="46"/>
      <c r="HS13" s="46"/>
      <c r="HT13" s="46"/>
      <c r="HU13" s="46"/>
      <c r="HV13" s="46"/>
      <c r="HW13" s="46"/>
      <c r="HX13" s="46"/>
      <c r="HY13" s="46"/>
      <c r="HZ13" s="46"/>
      <c r="IA13" s="46"/>
      <c r="IB13" s="46"/>
      <c r="IC13" s="46"/>
      <c r="ID13" s="46"/>
      <c r="IE13" s="46"/>
      <c r="IF13" s="46"/>
      <c r="IG13" s="46"/>
      <c r="IH13" s="46"/>
      <c r="II13" s="46"/>
      <c r="IJ13" s="46"/>
      <c r="IK13" s="46"/>
      <c r="IL13" s="46"/>
      <c r="IM13" s="46"/>
      <c r="IN13" s="46"/>
      <c r="IO13" s="46"/>
      <c r="IP13" s="46"/>
      <c r="IQ13" s="46"/>
      <c r="IR13" s="46"/>
      <c r="IS13" s="46"/>
      <c r="IT13" s="46"/>
      <c r="IU13" s="46"/>
      <c r="IV13" s="46"/>
      <c r="IW13" s="46"/>
    </row>
    <row r="14" customFormat="false" ht="16.5" hidden="false" customHeight="false" outlineLevel="0" collapsed="false">
      <c r="A14" s="35" t="s">
        <v>54</v>
      </c>
      <c r="B14" s="35"/>
      <c r="C14" s="37"/>
      <c r="D14" s="37"/>
      <c r="E14" s="37"/>
      <c r="F14" s="40" t="s">
        <v>55</v>
      </c>
      <c r="G14" s="42" t="s">
        <v>56</v>
      </c>
      <c r="H14" s="42" t="s">
        <v>48</v>
      </c>
      <c r="I14" s="82" t="s">
        <v>57</v>
      </c>
      <c r="J14" s="40" t="s">
        <v>55</v>
      </c>
      <c r="K14" s="42" t="s">
        <v>56</v>
      </c>
      <c r="L14" s="42" t="s">
        <v>58</v>
      </c>
      <c r="M14" s="40" t="s">
        <v>55</v>
      </c>
      <c r="N14" s="42" t="s">
        <v>56</v>
      </c>
      <c r="O14" s="42" t="s">
        <v>59</v>
      </c>
      <c r="P14" s="42" t="s">
        <v>60</v>
      </c>
      <c r="Q14" s="40" t="s">
        <v>30</v>
      </c>
      <c r="R14" s="82" t="s">
        <v>57</v>
      </c>
      <c r="S14" s="80" t="s">
        <v>61</v>
      </c>
      <c r="T14" s="40" t="s">
        <v>20</v>
      </c>
      <c r="U14" s="50" t="s">
        <v>31</v>
      </c>
      <c r="V14" s="50" t="s">
        <v>32</v>
      </c>
      <c r="W14" s="50" t="s">
        <v>33</v>
      </c>
      <c r="X14" s="40" t="s">
        <v>34</v>
      </c>
      <c r="Y14" s="40" t="s">
        <v>35</v>
      </c>
      <c r="Z14" s="40" t="s">
        <v>36</v>
      </c>
      <c r="AA14" s="40" t="s">
        <v>37</v>
      </c>
      <c r="AB14" s="82" t="s">
        <v>57</v>
      </c>
      <c r="AC14" s="50" t="s">
        <v>39</v>
      </c>
      <c r="AD14" s="50"/>
      <c r="AE14" s="81"/>
      <c r="AF14" s="44"/>
      <c r="AG14" s="37"/>
      <c r="AH14" s="46"/>
      <c r="AI14" s="50" t="s">
        <v>62</v>
      </c>
      <c r="AJ14" s="35"/>
      <c r="AK14" s="35"/>
      <c r="AL14" s="35" t="s">
        <v>63</v>
      </c>
      <c r="AM14" s="46"/>
      <c r="AN14" s="35"/>
      <c r="AO14" s="83" t="s">
        <v>64</v>
      </c>
      <c r="AP14" s="7" t="s">
        <v>65</v>
      </c>
      <c r="AQ14" s="68"/>
      <c r="AR14" s="46"/>
      <c r="AS14" s="46"/>
      <c r="AT14" s="48"/>
      <c r="AU14" s="48"/>
      <c r="AV14" s="46"/>
      <c r="AW14" s="46"/>
      <c r="AX14" s="27"/>
      <c r="AY14" s="61"/>
      <c r="AZ14" s="29"/>
      <c r="BA14" s="30"/>
      <c r="BB14" s="46"/>
      <c r="BC14" s="46"/>
      <c r="BD14" s="46"/>
      <c r="BE14" s="46"/>
      <c r="BF14" s="46"/>
      <c r="BG14" s="46"/>
      <c r="BH14" s="46"/>
      <c r="BI14" s="46"/>
      <c r="BJ14" s="46"/>
      <c r="BK14" s="46"/>
      <c r="BL14" s="46"/>
      <c r="BM14" s="46"/>
      <c r="BN14" s="46"/>
      <c r="BO14" s="46"/>
      <c r="BP14" s="46"/>
      <c r="BQ14" s="46"/>
      <c r="BR14" s="46"/>
      <c r="BS14" s="46"/>
      <c r="BT14" s="46"/>
      <c r="BU14" s="46"/>
      <c r="BV14" s="46"/>
      <c r="BW14" s="46"/>
      <c r="BX14" s="46"/>
      <c r="BY14" s="46"/>
      <c r="BZ14" s="46"/>
      <c r="CA14" s="46"/>
      <c r="CB14" s="46"/>
      <c r="CC14" s="46"/>
      <c r="CD14" s="46"/>
      <c r="CE14" s="46"/>
      <c r="CF14" s="46"/>
      <c r="CG14" s="46"/>
      <c r="CH14" s="46"/>
      <c r="CI14" s="46"/>
      <c r="CJ14" s="46"/>
      <c r="CK14" s="46"/>
      <c r="CL14" s="46"/>
      <c r="CM14" s="46"/>
      <c r="CN14" s="46"/>
      <c r="CO14" s="46"/>
      <c r="CP14" s="46"/>
      <c r="CQ14" s="46"/>
      <c r="CR14" s="46"/>
      <c r="CS14" s="46"/>
      <c r="CT14" s="46"/>
      <c r="CU14" s="46"/>
      <c r="CV14" s="46"/>
      <c r="CW14" s="46"/>
      <c r="CX14" s="46"/>
      <c r="CY14" s="46"/>
      <c r="CZ14" s="46"/>
      <c r="DA14" s="46"/>
      <c r="DB14" s="46"/>
      <c r="DC14" s="46"/>
      <c r="DD14" s="46"/>
      <c r="DE14" s="46"/>
      <c r="DF14" s="46"/>
      <c r="DG14" s="46"/>
      <c r="DH14" s="46"/>
      <c r="DI14" s="46"/>
      <c r="DJ14" s="46"/>
      <c r="DK14" s="46"/>
      <c r="DL14" s="46"/>
      <c r="DM14" s="46"/>
      <c r="DN14" s="46"/>
      <c r="DO14" s="46"/>
      <c r="DP14" s="46"/>
      <c r="DQ14" s="46"/>
      <c r="DR14" s="46"/>
      <c r="DS14" s="46"/>
      <c r="DT14" s="46"/>
      <c r="DU14" s="46"/>
      <c r="DV14" s="46"/>
      <c r="DW14" s="46"/>
      <c r="DX14" s="46"/>
      <c r="DY14" s="46"/>
      <c r="DZ14" s="46"/>
      <c r="EA14" s="46"/>
      <c r="EB14" s="46"/>
      <c r="EC14" s="46"/>
      <c r="ED14" s="46"/>
      <c r="EE14" s="46"/>
      <c r="EF14" s="46"/>
      <c r="EG14" s="46"/>
      <c r="EH14" s="46"/>
      <c r="EI14" s="46"/>
      <c r="EJ14" s="46"/>
      <c r="EK14" s="46"/>
      <c r="EL14" s="46"/>
      <c r="EM14" s="46"/>
      <c r="EN14" s="46"/>
      <c r="EO14" s="46"/>
      <c r="EP14" s="46"/>
      <c r="EQ14" s="46"/>
      <c r="ER14" s="46"/>
      <c r="ES14" s="46"/>
      <c r="ET14" s="46"/>
      <c r="EU14" s="46"/>
      <c r="EV14" s="46"/>
      <c r="EW14" s="46"/>
      <c r="EX14" s="46"/>
      <c r="EY14" s="46"/>
      <c r="EZ14" s="46"/>
      <c r="FA14" s="46"/>
      <c r="FB14" s="46"/>
      <c r="FC14" s="46"/>
      <c r="FD14" s="46"/>
      <c r="FE14" s="46"/>
      <c r="FF14" s="46"/>
      <c r="FG14" s="46"/>
      <c r="FH14" s="46"/>
      <c r="FI14" s="46"/>
      <c r="FJ14" s="46"/>
      <c r="FK14" s="46"/>
      <c r="FL14" s="46"/>
      <c r="FM14" s="46"/>
      <c r="FN14" s="46"/>
      <c r="FO14" s="46"/>
      <c r="FP14" s="46"/>
      <c r="FQ14" s="46"/>
      <c r="FR14" s="46"/>
      <c r="FS14" s="46"/>
      <c r="FT14" s="46"/>
      <c r="FU14" s="46"/>
      <c r="FV14" s="46"/>
      <c r="FW14" s="46"/>
      <c r="FX14" s="46"/>
      <c r="FY14" s="46"/>
      <c r="FZ14" s="46"/>
      <c r="GA14" s="46"/>
      <c r="GB14" s="46"/>
      <c r="GC14" s="46"/>
      <c r="GD14" s="46"/>
      <c r="GE14" s="46"/>
      <c r="GF14" s="46"/>
      <c r="GG14" s="46"/>
      <c r="GH14" s="46"/>
      <c r="GI14" s="46"/>
      <c r="GJ14" s="46"/>
      <c r="GK14" s="46"/>
      <c r="GL14" s="46"/>
      <c r="GM14" s="46"/>
      <c r="GN14" s="46"/>
      <c r="GO14" s="46"/>
      <c r="GP14" s="46"/>
      <c r="GQ14" s="46"/>
      <c r="GR14" s="46"/>
      <c r="GS14" s="46"/>
      <c r="GT14" s="46"/>
      <c r="GU14" s="46"/>
      <c r="GV14" s="46"/>
      <c r="GW14" s="46"/>
      <c r="GX14" s="46"/>
      <c r="GY14" s="46"/>
      <c r="GZ14" s="46"/>
      <c r="HA14" s="46"/>
      <c r="HB14" s="46"/>
      <c r="HC14" s="46"/>
      <c r="HD14" s="46"/>
      <c r="HE14" s="46"/>
      <c r="HF14" s="46"/>
      <c r="HG14" s="46"/>
      <c r="HH14" s="46"/>
      <c r="HI14" s="46"/>
      <c r="HJ14" s="46"/>
      <c r="HK14" s="46"/>
      <c r="HL14" s="46"/>
      <c r="HM14" s="46"/>
      <c r="HN14" s="46"/>
      <c r="HO14" s="46"/>
      <c r="HP14" s="46"/>
      <c r="HQ14" s="46"/>
      <c r="HR14" s="46"/>
      <c r="HS14" s="46"/>
      <c r="HT14" s="46"/>
      <c r="HU14" s="46"/>
      <c r="HV14" s="46"/>
      <c r="HW14" s="46"/>
      <c r="HX14" s="46"/>
      <c r="HY14" s="46"/>
      <c r="HZ14" s="46"/>
      <c r="IA14" s="46"/>
      <c r="IB14" s="46"/>
      <c r="IC14" s="46"/>
      <c r="ID14" s="46"/>
      <c r="IE14" s="46"/>
      <c r="IF14" s="46"/>
      <c r="IG14" s="46"/>
      <c r="IH14" s="46"/>
      <c r="II14" s="46"/>
      <c r="IJ14" s="46"/>
      <c r="IK14" s="46"/>
      <c r="IL14" s="46"/>
      <c r="IM14" s="46"/>
      <c r="IN14" s="46"/>
      <c r="IO14" s="46"/>
      <c r="IP14" s="46"/>
      <c r="IQ14" s="46"/>
      <c r="IR14" s="46"/>
      <c r="IS14" s="46"/>
      <c r="IT14" s="46"/>
      <c r="IU14" s="46"/>
      <c r="IV14" s="46"/>
      <c r="IW14" s="46"/>
    </row>
    <row r="15" customFormat="false" ht="16.5" hidden="false" customHeight="false" outlineLevel="0" collapsed="false">
      <c r="A15" s="35" t="s">
        <v>66</v>
      </c>
      <c r="B15" s="35"/>
      <c r="C15" s="54" t="s">
        <v>67</v>
      </c>
      <c r="D15" s="55"/>
      <c r="E15" s="55"/>
      <c r="F15" s="84" t="n">
        <f aca="false">(F53/$B$1)*1000</f>
        <v>282.903225806452</v>
      </c>
      <c r="G15" s="84" t="n">
        <f aca="false">(G53/$B$1)*1000</f>
        <v>0</v>
      </c>
      <c r="H15" s="85" t="n">
        <f aca="false">(H53/$B$1)*1000</f>
        <v>282.903225806452</v>
      </c>
      <c r="I15" s="82" t="s">
        <v>68</v>
      </c>
      <c r="J15" s="84" t="n">
        <f aca="false">(J53/$B$1)*1000</f>
        <v>345.774193548387</v>
      </c>
      <c r="K15" s="84" t="n">
        <f aca="false">(K53/$B$1)*1000</f>
        <v>-298.935483870968</v>
      </c>
      <c r="L15" s="84" t="n">
        <f aca="false">(L53/$B$1)*1000</f>
        <v>46.8387096774194</v>
      </c>
      <c r="M15" s="84" t="n">
        <f aca="false">(M53/$B$1)*1000</f>
        <v>0</v>
      </c>
      <c r="N15" s="84" t="n">
        <f aca="false">(N53/$B$1)*1000</f>
        <v>0</v>
      </c>
      <c r="O15" s="84" t="n">
        <f aca="false">(O53/$B$1)*1000</f>
        <v>0</v>
      </c>
      <c r="P15" s="85" t="n">
        <f aca="false">(P53/$B$1)*1000</f>
        <v>46.8387096774194</v>
      </c>
      <c r="Q15" s="84" t="n">
        <f aca="false">(Q53/$B$1)*1000</f>
        <v>329.741935483871</v>
      </c>
      <c r="R15" s="82" t="s">
        <v>68</v>
      </c>
      <c r="S15" s="80" t="s">
        <v>69</v>
      </c>
      <c r="T15" s="84" t="n">
        <f aca="false">(T53/$B$1)*1000</f>
        <v>-13.0322580645161</v>
      </c>
      <c r="U15" s="85" t="n">
        <f aca="false">(U53/$B$1)*1000</f>
        <v>16.1290322580645</v>
      </c>
      <c r="V15" s="85" t="n">
        <f aca="false">(V53/$B$1)*1000</f>
        <v>0</v>
      </c>
      <c r="W15" s="85" t="n">
        <f aca="false">(W53/$B$1)*1000</f>
        <v>0</v>
      </c>
      <c r="X15" s="58" t="n">
        <f aca="false">(X53/$B$1)*1000</f>
        <v>-7.19354838709677</v>
      </c>
      <c r="Y15" s="86" t="n">
        <f aca="false">(Y53/$B$1)*1000</f>
        <v>0</v>
      </c>
      <c r="Z15" s="87" t="n">
        <f aca="false">(Z53/$B$1)*1000</f>
        <v>325.645161290323</v>
      </c>
      <c r="AA15" s="87" t="n">
        <f aca="false">(AA53/$B$1)*1000</f>
        <v>301.032258064516</v>
      </c>
      <c r="AB15" s="82" t="s">
        <v>68</v>
      </c>
      <c r="AC15" s="88"/>
      <c r="AD15" s="85"/>
      <c r="AE15" s="43"/>
      <c r="AF15" s="44"/>
      <c r="AG15" s="37"/>
      <c r="AH15" s="46"/>
      <c r="AI15" s="59" t="s">
        <v>44</v>
      </c>
      <c r="AJ15" s="35"/>
      <c r="AK15" s="35"/>
      <c r="AL15" s="35"/>
      <c r="AM15" s="46"/>
      <c r="AN15" s="35"/>
      <c r="AO15" s="47" t="s">
        <v>70</v>
      </c>
      <c r="AP15" s="47"/>
      <c r="AQ15" s="47"/>
      <c r="AR15" s="47"/>
      <c r="AS15" s="46"/>
      <c r="AT15" s="48"/>
      <c r="AU15" s="48"/>
      <c r="AV15" s="46"/>
      <c r="AW15" s="46"/>
      <c r="AX15" s="27"/>
      <c r="AY15" s="61"/>
      <c r="AZ15" s="29"/>
      <c r="BA15" s="30"/>
      <c r="BB15" s="46"/>
      <c r="BC15" s="89" t="s">
        <v>71</v>
      </c>
      <c r="BD15" s="89"/>
      <c r="BE15" s="89"/>
      <c r="BF15" s="89"/>
      <c r="BG15" s="89"/>
      <c r="BH15" s="46"/>
      <c r="BI15" s="46"/>
      <c r="BJ15" s="46"/>
      <c r="BK15" s="46"/>
      <c r="BL15" s="46"/>
      <c r="BM15" s="46"/>
      <c r="BN15" s="46"/>
      <c r="BO15" s="46"/>
      <c r="BP15" s="46"/>
      <c r="BQ15" s="46"/>
      <c r="BR15" s="46"/>
      <c r="BS15" s="46"/>
      <c r="BT15" s="46"/>
      <c r="BU15" s="46"/>
      <c r="BV15" s="46"/>
      <c r="BW15" s="46"/>
      <c r="BX15" s="46"/>
      <c r="BY15" s="46"/>
      <c r="BZ15" s="46"/>
      <c r="CA15" s="46"/>
      <c r="CB15" s="46"/>
      <c r="CC15" s="46"/>
      <c r="CD15" s="46"/>
      <c r="CE15" s="46"/>
      <c r="CF15" s="46"/>
      <c r="CG15" s="46"/>
      <c r="CH15" s="46"/>
      <c r="CI15" s="46"/>
      <c r="CJ15" s="46"/>
      <c r="CK15" s="46"/>
      <c r="CL15" s="46"/>
      <c r="CM15" s="46"/>
      <c r="CN15" s="46"/>
      <c r="CO15" s="46"/>
      <c r="CP15" s="46"/>
      <c r="CQ15" s="46"/>
      <c r="CR15" s="46"/>
      <c r="CS15" s="46"/>
      <c r="CT15" s="46"/>
      <c r="CU15" s="46"/>
      <c r="CV15" s="46"/>
      <c r="CW15" s="46"/>
      <c r="CX15" s="46"/>
      <c r="CY15" s="46"/>
      <c r="CZ15" s="46"/>
      <c r="DA15" s="46"/>
      <c r="DB15" s="46"/>
      <c r="DC15" s="46"/>
      <c r="DD15" s="46"/>
      <c r="DE15" s="46"/>
      <c r="DF15" s="46"/>
      <c r="DG15" s="46"/>
      <c r="DH15" s="46"/>
      <c r="DI15" s="46"/>
      <c r="DJ15" s="46"/>
      <c r="DK15" s="46"/>
      <c r="DL15" s="46"/>
      <c r="DM15" s="46"/>
      <c r="DN15" s="46"/>
      <c r="DO15" s="46"/>
      <c r="DP15" s="46"/>
      <c r="DQ15" s="46"/>
      <c r="DR15" s="46"/>
      <c r="DS15" s="46"/>
      <c r="DT15" s="46"/>
      <c r="DU15" s="46"/>
      <c r="DV15" s="46"/>
      <c r="DW15" s="46"/>
      <c r="DX15" s="46"/>
      <c r="DY15" s="46"/>
      <c r="DZ15" s="46"/>
      <c r="EA15" s="46"/>
      <c r="EB15" s="46"/>
      <c r="EC15" s="46"/>
      <c r="ED15" s="46"/>
      <c r="EE15" s="46"/>
      <c r="EF15" s="46"/>
      <c r="EG15" s="46"/>
      <c r="EH15" s="46"/>
      <c r="EI15" s="46"/>
      <c r="EJ15" s="46"/>
      <c r="EK15" s="46"/>
      <c r="EL15" s="46"/>
      <c r="EM15" s="46"/>
      <c r="EN15" s="46"/>
      <c r="EO15" s="46"/>
      <c r="EP15" s="46"/>
      <c r="EQ15" s="46"/>
      <c r="ER15" s="46"/>
      <c r="ES15" s="46"/>
      <c r="ET15" s="46"/>
      <c r="EU15" s="46"/>
      <c r="EV15" s="46"/>
      <c r="EW15" s="46"/>
      <c r="EX15" s="46"/>
      <c r="EY15" s="46"/>
      <c r="EZ15" s="46"/>
      <c r="FA15" s="46"/>
      <c r="FB15" s="46"/>
      <c r="FC15" s="46"/>
      <c r="FD15" s="46"/>
      <c r="FE15" s="46"/>
      <c r="FF15" s="46"/>
      <c r="FG15" s="46"/>
      <c r="FH15" s="46"/>
      <c r="FI15" s="46"/>
      <c r="FJ15" s="46"/>
      <c r="FK15" s="46"/>
      <c r="FL15" s="46"/>
      <c r="FM15" s="46"/>
      <c r="FN15" s="46"/>
      <c r="FO15" s="46"/>
      <c r="FP15" s="46"/>
      <c r="FQ15" s="46"/>
      <c r="FR15" s="46"/>
      <c r="FS15" s="46"/>
      <c r="FT15" s="46"/>
      <c r="FU15" s="46"/>
      <c r="FV15" s="46"/>
      <c r="FW15" s="46"/>
      <c r="FX15" s="46"/>
      <c r="FY15" s="46"/>
      <c r="FZ15" s="46"/>
      <c r="GA15" s="46"/>
      <c r="GB15" s="46"/>
      <c r="GC15" s="46"/>
      <c r="GD15" s="46"/>
      <c r="GE15" s="46"/>
      <c r="GF15" s="46"/>
      <c r="GG15" s="46"/>
      <c r="GH15" s="46"/>
      <c r="GI15" s="46"/>
      <c r="GJ15" s="46"/>
      <c r="GK15" s="46"/>
      <c r="GL15" s="46"/>
      <c r="GM15" s="46"/>
      <c r="GN15" s="46"/>
      <c r="GO15" s="46"/>
      <c r="GP15" s="46"/>
      <c r="GQ15" s="46"/>
      <c r="GR15" s="46"/>
      <c r="GS15" s="46"/>
      <c r="GT15" s="46"/>
      <c r="GU15" s="46"/>
      <c r="GV15" s="46"/>
      <c r="GW15" s="46"/>
      <c r="GX15" s="46"/>
      <c r="GY15" s="46"/>
      <c r="GZ15" s="46"/>
      <c r="HA15" s="46"/>
      <c r="HB15" s="46"/>
      <c r="HC15" s="46"/>
      <c r="HD15" s="46"/>
      <c r="HE15" s="46"/>
      <c r="HF15" s="46"/>
      <c r="HG15" s="46"/>
      <c r="HH15" s="46"/>
      <c r="HI15" s="46"/>
      <c r="HJ15" s="46"/>
      <c r="HK15" s="46"/>
      <c r="HL15" s="46"/>
      <c r="HM15" s="46"/>
      <c r="HN15" s="46"/>
      <c r="HO15" s="46"/>
      <c r="HP15" s="46"/>
      <c r="HQ15" s="46"/>
      <c r="HR15" s="46"/>
      <c r="HS15" s="46"/>
      <c r="HT15" s="46"/>
      <c r="HU15" s="46"/>
      <c r="HV15" s="46"/>
      <c r="HW15" s="46"/>
      <c r="HX15" s="46"/>
      <c r="HY15" s="46"/>
      <c r="HZ15" s="46"/>
      <c r="IA15" s="46"/>
      <c r="IB15" s="46"/>
      <c r="IC15" s="46"/>
      <c r="ID15" s="46"/>
      <c r="IE15" s="46"/>
      <c r="IF15" s="46"/>
      <c r="IG15" s="46"/>
      <c r="IH15" s="46"/>
      <c r="II15" s="46"/>
      <c r="IJ15" s="46"/>
      <c r="IK15" s="46"/>
      <c r="IL15" s="46"/>
      <c r="IM15" s="46"/>
      <c r="IN15" s="46"/>
      <c r="IO15" s="46"/>
      <c r="IP15" s="46"/>
      <c r="IQ15" s="46"/>
      <c r="IR15" s="46"/>
      <c r="IS15" s="46"/>
      <c r="IT15" s="46"/>
      <c r="IU15" s="46"/>
      <c r="IV15" s="46"/>
      <c r="IW15" s="46"/>
    </row>
    <row r="16" customFormat="false" ht="17.25" hidden="false" customHeight="false" outlineLevel="0" collapsed="false">
      <c r="A16" s="1" t="n">
        <v>100426</v>
      </c>
      <c r="B16" s="11"/>
      <c r="C16" s="90" t="s">
        <v>72</v>
      </c>
      <c r="D16" s="90"/>
      <c r="E16" s="90" t="s">
        <v>48</v>
      </c>
      <c r="F16" s="84" t="n">
        <f aca="false">F49/$B2</f>
        <v>290.216947368421</v>
      </c>
      <c r="G16" s="84" t="n">
        <f aca="false">G49/$B2</f>
        <v>-12.849</v>
      </c>
      <c r="H16" s="85" t="n">
        <f aca="false">H49/$B2</f>
        <v>277.367947368421</v>
      </c>
      <c r="I16" s="91" t="s">
        <v>73</v>
      </c>
      <c r="J16" s="84" t="n">
        <f aca="false">J49/$B2</f>
        <v>373.900631578947</v>
      </c>
      <c r="K16" s="84" t="n">
        <f aca="false">K49/$B2</f>
        <v>-316.005157894737</v>
      </c>
      <c r="L16" s="84" t="n">
        <f aca="false">L49/$B2</f>
        <v>57.8954736842105</v>
      </c>
      <c r="M16" s="84" t="n">
        <f aca="false">M49/$B2</f>
        <v>66.9837894736842</v>
      </c>
      <c r="N16" s="84" t="n">
        <f aca="false">N49/$B2</f>
        <v>-79.2209473684211</v>
      </c>
      <c r="O16" s="84" t="n">
        <f aca="false">O49/$B2</f>
        <v>-12.2371578947368</v>
      </c>
      <c r="P16" s="85" t="n">
        <f aca="false">P49/$B2</f>
        <v>45.6583157894737</v>
      </c>
      <c r="Q16" s="84" t="n">
        <f aca="false">Q49/$B2</f>
        <v>323.026263157895</v>
      </c>
      <c r="R16" s="91" t="s">
        <v>73</v>
      </c>
      <c r="S16" s="80" t="s">
        <v>74</v>
      </c>
      <c r="T16" s="84" t="n">
        <f aca="false">T49/$B2</f>
        <v>-3.15684210526316</v>
      </c>
      <c r="U16" s="85" t="n">
        <f aca="false">U49/$B2</f>
        <v>16.129</v>
      </c>
      <c r="V16" s="85" t="n">
        <f aca="false">V49/$B2</f>
        <v>0</v>
      </c>
      <c r="W16" s="85" t="n">
        <f aca="false">W49/$B2</f>
        <v>0</v>
      </c>
      <c r="X16" s="58" t="n">
        <f aca="false">X49/$B2</f>
        <v>-7.28189473684211</v>
      </c>
      <c r="Y16" s="92" t="n">
        <f aca="false">Y49/$B2</f>
        <v>0</v>
      </c>
      <c r="Z16" s="87" t="n">
        <f aca="false">Z49/B2</f>
        <v>328.71652631579</v>
      </c>
      <c r="AA16" s="87" t="n">
        <f aca="false">AA49/B2</f>
        <v>259.036842105263</v>
      </c>
      <c r="AB16" s="91" t="s">
        <v>73</v>
      </c>
      <c r="AC16" s="50"/>
      <c r="AD16" s="85"/>
      <c r="AE16" s="43"/>
      <c r="AF16" s="44"/>
      <c r="AG16" s="37"/>
      <c r="AI16" s="90"/>
      <c r="AN16" s="93"/>
      <c r="AO16" s="14" t="s">
        <v>75</v>
      </c>
      <c r="AQ16" s="14" t="s">
        <v>76</v>
      </c>
      <c r="AT16" s="8" t="s">
        <v>77</v>
      </c>
      <c r="AU16" s="8" t="s">
        <v>78</v>
      </c>
      <c r="AV16" s="1" t="s">
        <v>79</v>
      </c>
      <c r="AW16" s="1" t="s">
        <v>80</v>
      </c>
      <c r="AX16" s="8" t="s">
        <v>80</v>
      </c>
      <c r="AY16" s="61"/>
      <c r="AZ16" s="29"/>
      <c r="BA16" s="30"/>
      <c r="BC16" s="94" t="s">
        <v>81</v>
      </c>
      <c r="BD16" s="94" t="s">
        <v>82</v>
      </c>
      <c r="BE16" s="94" t="s">
        <v>83</v>
      </c>
      <c r="BF16" s="94" t="s">
        <v>84</v>
      </c>
      <c r="BG16" s="94" t="s">
        <v>85</v>
      </c>
    </row>
    <row r="17" customFormat="false" ht="16.5" hidden="false" customHeight="false" outlineLevel="0" collapsed="false">
      <c r="A17" s="95" t="s">
        <v>86</v>
      </c>
      <c r="B17" s="11"/>
      <c r="C17" s="96"/>
      <c r="D17" s="97" t="s">
        <v>87</v>
      </c>
      <c r="E17" s="97" t="s">
        <v>88</v>
      </c>
      <c r="F17" s="98"/>
      <c r="G17" s="98"/>
      <c r="H17" s="11"/>
      <c r="J17" s="98"/>
      <c r="K17" s="98"/>
      <c r="L17" s="98"/>
      <c r="M17" s="98"/>
      <c r="N17" s="98"/>
      <c r="O17" s="98"/>
      <c r="P17" s="11"/>
      <c r="Q17" s="98"/>
      <c r="R17" s="13"/>
      <c r="S17" s="13"/>
      <c r="T17" s="98"/>
      <c r="X17" s="99"/>
      <c r="Y17" s="100"/>
      <c r="Z17" s="98"/>
      <c r="AA17" s="11"/>
      <c r="AB17" s="2"/>
      <c r="AC17" s="11"/>
      <c r="AD17" s="11"/>
      <c r="AE17" s="101" t="s">
        <v>89</v>
      </c>
      <c r="AF17" s="102" t="s">
        <v>90</v>
      </c>
      <c r="AG17" s="103"/>
      <c r="AI17" s="104"/>
      <c r="AJ17" s="1" t="s">
        <v>91</v>
      </c>
      <c r="AN17" s="98" t="e">
        <f aca="false">AP17+AR17</f>
        <v>#VALUE!</v>
      </c>
      <c r="AO17" s="105" t="n">
        <v>3343.9</v>
      </c>
      <c r="AP17" s="106" t="s">
        <v>92</v>
      </c>
      <c r="AQ17" s="107" t="n">
        <v>2633.3</v>
      </c>
      <c r="AR17" s="108"/>
      <c r="AS17" s="109"/>
      <c r="AX17" s="27"/>
      <c r="AY17" s="61"/>
      <c r="AZ17" s="29"/>
      <c r="BA17" s="30"/>
    </row>
    <row r="18" customFormat="false" ht="15.75" hidden="false" customHeight="false" outlineLevel="0" collapsed="false">
      <c r="A18" s="110" t="n">
        <v>104050</v>
      </c>
      <c r="B18" s="11"/>
      <c r="C18" s="111" t="n">
        <v>37165</v>
      </c>
      <c r="D18" s="112" t="n">
        <v>61</v>
      </c>
      <c r="E18" s="113" t="n">
        <v>494</v>
      </c>
      <c r="F18" s="24" t="n">
        <v>447.639</v>
      </c>
      <c r="G18" s="24" t="n">
        <v>-13.624</v>
      </c>
      <c r="H18" s="24" t="n">
        <f aca="false">F18+G18</f>
        <v>434.015</v>
      </c>
      <c r="I18" s="114"/>
      <c r="J18" s="24" t="n">
        <v>780.966</v>
      </c>
      <c r="K18" s="24" t="n">
        <v>-719.837</v>
      </c>
      <c r="L18" s="24" t="n">
        <f aca="false">J18+K18</f>
        <v>61.129</v>
      </c>
      <c r="M18" s="24" t="n">
        <f aca="false">'Page 2'!AN6</f>
        <v>64.029</v>
      </c>
      <c r="N18" s="24" t="n">
        <f aca="false">'Page 2'!AO6</f>
        <v>-184.026</v>
      </c>
      <c r="O18" s="24" t="n">
        <f aca="false">M18+N18</f>
        <v>-119.997</v>
      </c>
      <c r="P18" s="24" t="n">
        <f aca="false">L18+O18</f>
        <v>-58.868</v>
      </c>
      <c r="Q18" s="24" t="n">
        <f aca="false">H18+P18</f>
        <v>375.147</v>
      </c>
      <c r="R18" s="114"/>
      <c r="S18" s="115" t="n">
        <f aca="false">ABS(F18)+ABS(G18)+ABS(J18)+ABS(K18)+ABS(M18)+ABS(N18)</f>
        <v>2210.121</v>
      </c>
      <c r="T18" s="116" t="n">
        <v>0</v>
      </c>
      <c r="U18" s="117" t="n">
        <v>16.129</v>
      </c>
      <c r="V18" s="117"/>
      <c r="W18" s="117"/>
      <c r="X18" s="117" t="n">
        <v>-7.282</v>
      </c>
      <c r="Y18" s="118"/>
      <c r="Z18" s="24" t="n">
        <f aca="false">Q18+T18+U18+V18+W18+X18+Y18</f>
        <v>383.994</v>
      </c>
      <c r="AA18" s="24" t="n">
        <f aca="false">SUM(AJ18:AK18)</f>
        <v>413.1</v>
      </c>
      <c r="AB18" s="114"/>
      <c r="AC18" s="24" t="n">
        <f aca="false">AA18-Z18</f>
        <v>29.106</v>
      </c>
      <c r="AD18" s="119"/>
      <c r="AE18" s="120" t="n">
        <v>1.6188</v>
      </c>
      <c r="AF18" s="120" t="n">
        <v>1.6188</v>
      </c>
      <c r="AG18" s="121" t="n">
        <f aca="false">AF18-AE18</f>
        <v>0</v>
      </c>
      <c r="AH18" s="122" t="n">
        <f aca="false">(AA18+AI18)-Z18</f>
        <v>38.2059999999995</v>
      </c>
      <c r="AI18" s="122" t="n">
        <f aca="false">AN18</f>
        <v>9.09999999999945</v>
      </c>
      <c r="AJ18" s="123" t="n">
        <v>413.1</v>
      </c>
      <c r="AK18" s="124"/>
      <c r="AL18" s="123" t="n">
        <f aca="false">-1*(AC18+AI18)</f>
        <v>-38.2059999999995</v>
      </c>
      <c r="AN18" s="98" t="n">
        <f aca="false">AP18+AR18</f>
        <v>9.09999999999945</v>
      </c>
      <c r="AO18" s="125" t="n">
        <v>3341.7</v>
      </c>
      <c r="AP18" s="126" t="n">
        <f aca="false">AO18-AO17</f>
        <v>-2.20000000000027</v>
      </c>
      <c r="AQ18" s="127" t="n">
        <v>2644.6</v>
      </c>
      <c r="AR18" s="126" t="n">
        <f aca="false">AQ18-AQ17</f>
        <v>11.2999999999997</v>
      </c>
      <c r="AS18" s="8"/>
      <c r="AT18" s="24"/>
      <c r="AU18" s="24"/>
      <c r="AY18" s="61" t="n">
        <f aca="false">SUM(AV18:AX18)</f>
        <v>0</v>
      </c>
      <c r="AZ18" s="29" t="n">
        <f aca="false">AW18+AX18</f>
        <v>0</v>
      </c>
      <c r="BB18" s="96" t="n">
        <v>37165</v>
      </c>
      <c r="BC18" s="128" t="s">
        <v>93</v>
      </c>
      <c r="BD18" s="128" t="s">
        <v>93</v>
      </c>
      <c r="BE18" s="128" t="s">
        <v>93</v>
      </c>
      <c r="BF18" s="128" t="s">
        <v>93</v>
      </c>
      <c r="BG18" s="128" t="s">
        <v>93</v>
      </c>
      <c r="BH18" s="1" t="s">
        <v>94</v>
      </c>
    </row>
    <row r="19" customFormat="false" ht="15.75" hidden="false" customHeight="false" outlineLevel="0" collapsed="false">
      <c r="A19" s="11"/>
      <c r="C19" s="111" t="n">
        <v>37166</v>
      </c>
      <c r="D19" s="112" t="n">
        <v>67</v>
      </c>
      <c r="E19" s="113"/>
      <c r="F19" s="24" t="n">
        <v>414.603</v>
      </c>
      <c r="G19" s="24" t="n">
        <v>0</v>
      </c>
      <c r="H19" s="24" t="n">
        <f aca="false">F19+G19</f>
        <v>414.603</v>
      </c>
      <c r="I19" s="129"/>
      <c r="J19" s="24" t="n">
        <v>267.063</v>
      </c>
      <c r="K19" s="24" t="n">
        <v>-212.783</v>
      </c>
      <c r="L19" s="24" t="n">
        <f aca="false">J19+K19</f>
        <v>54.28</v>
      </c>
      <c r="M19" s="24" t="n">
        <f aca="false">'Page 2'!AN7</f>
        <v>139.471</v>
      </c>
      <c r="N19" s="24" t="n">
        <f aca="false">'Page 2'!AO7</f>
        <v>-39.331</v>
      </c>
      <c r="O19" s="24" t="n">
        <f aca="false">M19+N19</f>
        <v>100.14</v>
      </c>
      <c r="P19" s="24" t="n">
        <f aca="false">L19+O19</f>
        <v>154.42</v>
      </c>
      <c r="Q19" s="24" t="n">
        <f aca="false">H19+P19</f>
        <v>569.023</v>
      </c>
      <c r="R19" s="129"/>
      <c r="S19" s="115" t="n">
        <f aca="false">ABS(F19)+ABS(G19)+ABS(J19)+ABS(K19)+ABS(M19)+ABS(N19)</f>
        <v>1073.251</v>
      </c>
      <c r="T19" s="116" t="n">
        <v>0</v>
      </c>
      <c r="U19" s="117" t="n">
        <v>16.129</v>
      </c>
      <c r="V19" s="117"/>
      <c r="W19" s="117"/>
      <c r="X19" s="117" t="n">
        <v>-7.282</v>
      </c>
      <c r="Y19" s="118"/>
      <c r="Z19" s="24" t="n">
        <f aca="false">Q19+T19+U19+V19+W19+X19+Y19</f>
        <v>577.87</v>
      </c>
      <c r="AA19" s="24" t="n">
        <f aca="false">SUM(AJ19:AK19)</f>
        <v>443.5</v>
      </c>
      <c r="AB19" s="129"/>
      <c r="AC19" s="24" t="n">
        <f aca="false">AA19-Z19</f>
        <v>-134.37</v>
      </c>
      <c r="AD19" s="130"/>
      <c r="AE19" s="120" t="n">
        <v>1.5833</v>
      </c>
      <c r="AF19" s="120" t="n">
        <v>1.601</v>
      </c>
      <c r="AG19" s="121" t="n">
        <f aca="false">AF19-AE19</f>
        <v>0.0177000000000001</v>
      </c>
      <c r="AH19" s="122" t="n">
        <f aca="false">(AA19+AI19)-Z19</f>
        <v>45.8300000000003</v>
      </c>
      <c r="AI19" s="122" t="n">
        <f aca="false">AN19</f>
        <v>180.2</v>
      </c>
      <c r="AJ19" s="124" t="n">
        <v>443.5</v>
      </c>
      <c r="AK19" s="124"/>
      <c r="AL19" s="123" t="n">
        <f aca="false">-1*(AC19+AI19)</f>
        <v>-45.8300000000003</v>
      </c>
      <c r="AN19" s="98" t="n">
        <f aca="false">AP19+AR19</f>
        <v>180.2</v>
      </c>
      <c r="AO19" s="125" t="n">
        <v>3480.9</v>
      </c>
      <c r="AP19" s="126" t="n">
        <f aca="false">AO19-AO18</f>
        <v>139.2</v>
      </c>
      <c r="AQ19" s="127" t="n">
        <v>2685.6</v>
      </c>
      <c r="AR19" s="126" t="n">
        <f aca="false">AQ19-AQ18</f>
        <v>41</v>
      </c>
      <c r="AS19" s="8"/>
      <c r="AY19" s="61" t="n">
        <f aca="false">SUM(AV19:AX19)</f>
        <v>0</v>
      </c>
      <c r="AZ19" s="29" t="n">
        <f aca="false">AW19+AX19</f>
        <v>0</v>
      </c>
      <c r="BB19" s="96" t="n">
        <v>37166</v>
      </c>
      <c r="BC19" s="128" t="s">
        <v>93</v>
      </c>
      <c r="BD19" s="128" t="s">
        <v>93</v>
      </c>
      <c r="BE19" s="128" t="s">
        <v>93</v>
      </c>
      <c r="BF19" s="128" t="s">
        <v>93</v>
      </c>
      <c r="BG19" s="128" t="s">
        <v>93</v>
      </c>
      <c r="BH19" s="1" t="s">
        <v>94</v>
      </c>
    </row>
    <row r="20" customFormat="false" ht="15.75" hidden="false" customHeight="false" outlineLevel="0" collapsed="false">
      <c r="A20" s="131"/>
      <c r="C20" s="111" t="n">
        <v>37167</v>
      </c>
      <c r="D20" s="112" t="n">
        <v>55</v>
      </c>
      <c r="E20" s="113"/>
      <c r="F20" s="24" t="n">
        <v>320.101</v>
      </c>
      <c r="G20" s="24" t="n">
        <v>0</v>
      </c>
      <c r="H20" s="24" t="n">
        <f aca="false">F20+G20</f>
        <v>320.101</v>
      </c>
      <c r="I20" s="114"/>
      <c r="J20" s="24" t="n">
        <v>1718.96</v>
      </c>
      <c r="K20" s="24" t="n">
        <v>-1662.379</v>
      </c>
      <c r="L20" s="24" t="n">
        <f aca="false">J20+K20</f>
        <v>56.5810000000001</v>
      </c>
      <c r="M20" s="24" t="n">
        <f aca="false">'Page 2'!AN8</f>
        <v>64.89</v>
      </c>
      <c r="N20" s="24" t="n">
        <f aca="false">'Page 2'!AO8</f>
        <v>-71.802</v>
      </c>
      <c r="O20" s="24" t="n">
        <f aca="false">M20+N20</f>
        <v>-6.91200000000001</v>
      </c>
      <c r="P20" s="24" t="n">
        <f aca="false">L20+O20</f>
        <v>49.6690000000001</v>
      </c>
      <c r="Q20" s="24" t="n">
        <f aca="false">H20+P20</f>
        <v>369.77</v>
      </c>
      <c r="R20" s="114"/>
      <c r="S20" s="115" t="n">
        <f aca="false">ABS(F20)+ABS(G20)+ABS(J20)+ABS(K20)+ABS(M20)+ABS(N20)</f>
        <v>3838.132</v>
      </c>
      <c r="T20" s="116" t="n">
        <v>0</v>
      </c>
      <c r="U20" s="117" t="n">
        <v>16.129</v>
      </c>
      <c r="V20" s="117"/>
      <c r="W20" s="117"/>
      <c r="X20" s="117" t="n">
        <v>-7.282</v>
      </c>
      <c r="Y20" s="118"/>
      <c r="Z20" s="24" t="n">
        <f aca="false">Q20+T20+U20+V20+W20+X20+Y20</f>
        <v>378.617</v>
      </c>
      <c r="AA20" s="24" t="n">
        <f aca="false">SUM(AJ20:AK20)</f>
        <v>519.1</v>
      </c>
      <c r="AB20" s="114"/>
      <c r="AC20" s="24" t="n">
        <f aca="false">AA20-Z20</f>
        <v>140.483</v>
      </c>
      <c r="AD20" s="119"/>
      <c r="AE20" s="120" t="n">
        <v>1.64</v>
      </c>
      <c r="AF20" s="120" t="n">
        <v>1.614</v>
      </c>
      <c r="AG20" s="121" t="n">
        <f aca="false">AF20-AE20</f>
        <v>-0.0259999999999998</v>
      </c>
      <c r="AH20" s="122" t="n">
        <f aca="false">(AA20+AI20)-Z20</f>
        <v>28.9829999999999</v>
      </c>
      <c r="AI20" s="122" t="n">
        <f aca="false">AN20</f>
        <v>-111.5</v>
      </c>
      <c r="AJ20" s="123" t="n">
        <v>519.1</v>
      </c>
      <c r="AK20" s="123"/>
      <c r="AL20" s="123" t="n">
        <f aca="false">-1*(AC20+AI20)</f>
        <v>-28.9829999999999</v>
      </c>
      <c r="AN20" s="98" t="n">
        <f aca="false">AP20+AR20</f>
        <v>-111.5</v>
      </c>
      <c r="AO20" s="132" t="n">
        <v>3433.7</v>
      </c>
      <c r="AP20" s="126" t="n">
        <f aca="false">AO20-AO19</f>
        <v>-47.2000000000003</v>
      </c>
      <c r="AQ20" s="127" t="n">
        <v>2621.3</v>
      </c>
      <c r="AR20" s="126" t="n">
        <f aca="false">AQ20-AQ19</f>
        <v>-64.2999999999997</v>
      </c>
      <c r="AS20" s="133"/>
      <c r="AT20" s="134"/>
      <c r="AU20" s="134"/>
      <c r="AV20" s="135"/>
      <c r="AW20" s="135"/>
      <c r="AX20" s="134"/>
      <c r="AY20" s="136" t="n">
        <f aca="false">SUM(AV20:AX20)</f>
        <v>0</v>
      </c>
      <c r="AZ20" s="137" t="n">
        <f aca="false">AW20+AX20</f>
        <v>0</v>
      </c>
      <c r="BB20" s="96" t="n">
        <v>37167</v>
      </c>
      <c r="BC20" s="128" t="s">
        <v>93</v>
      </c>
      <c r="BD20" s="128" t="s">
        <v>93</v>
      </c>
      <c r="BE20" s="128" t="s">
        <v>93</v>
      </c>
      <c r="BF20" s="128" t="s">
        <v>93</v>
      </c>
      <c r="BG20" s="128" t="s">
        <v>93</v>
      </c>
      <c r="BH20" s="1" t="s">
        <v>94</v>
      </c>
    </row>
    <row r="21" customFormat="false" ht="15.75" hidden="false" customHeight="false" outlineLevel="0" collapsed="false">
      <c r="A21" s="138"/>
      <c r="C21" s="111" t="n">
        <v>37168</v>
      </c>
      <c r="D21" s="112" t="n">
        <v>47</v>
      </c>
      <c r="E21" s="139"/>
      <c r="F21" s="24" t="n">
        <v>199.731</v>
      </c>
      <c r="G21" s="24" t="n">
        <v>-9.125</v>
      </c>
      <c r="H21" s="24" t="n">
        <f aca="false">F21+G21</f>
        <v>190.606</v>
      </c>
      <c r="I21" s="140"/>
      <c r="J21" s="24" t="n">
        <v>270.966</v>
      </c>
      <c r="K21" s="24" t="n">
        <v>-212.773</v>
      </c>
      <c r="L21" s="24" t="n">
        <f aca="false">J21+K21</f>
        <v>58.193</v>
      </c>
      <c r="M21" s="24" t="n">
        <f aca="false">'Page 2'!AN9</f>
        <v>38.809</v>
      </c>
      <c r="N21" s="24" t="n">
        <f aca="false">'Page 2'!AO9</f>
        <v>-25.681</v>
      </c>
      <c r="O21" s="24" t="n">
        <f aca="false">M21+N21</f>
        <v>13.128</v>
      </c>
      <c r="P21" s="24" t="n">
        <f aca="false">L21+O21</f>
        <v>71.321</v>
      </c>
      <c r="Q21" s="24" t="n">
        <f aca="false">H21+P21</f>
        <v>261.927</v>
      </c>
      <c r="R21" s="140"/>
      <c r="S21" s="115" t="n">
        <f aca="false">ABS(F21)+ABS(G21)+ABS(J21)+ABS(K21)+ABS(M21)+ABS(N21)</f>
        <v>757.085</v>
      </c>
      <c r="T21" s="116" t="n">
        <v>0</v>
      </c>
      <c r="U21" s="117" t="n">
        <v>16.129</v>
      </c>
      <c r="V21" s="117"/>
      <c r="W21" s="117"/>
      <c r="X21" s="117" t="n">
        <v>-7.282</v>
      </c>
      <c r="Y21" s="118"/>
      <c r="Z21" s="24" t="n">
        <f aca="false">Q21+T21+U21+V21+W21+X21+Y21</f>
        <v>270.774</v>
      </c>
      <c r="AA21" s="24" t="n">
        <f aca="false">SUM(AJ21:AK21)</f>
        <v>292.9</v>
      </c>
      <c r="AB21" s="140"/>
      <c r="AC21" s="24" t="n">
        <f aca="false">AA21-Z21</f>
        <v>22.1259999999999</v>
      </c>
      <c r="AD21" s="141"/>
      <c r="AE21" s="120" t="n">
        <v>1.84</v>
      </c>
      <c r="AF21" s="120" t="n">
        <v>1.6705</v>
      </c>
      <c r="AG21" s="121" t="n">
        <f aca="false">AF21-AE21</f>
        <v>-0.1695</v>
      </c>
      <c r="AH21" s="123" t="n">
        <f aca="false">(AA21+AI21)-Z21</f>
        <v>-27.3740000000001</v>
      </c>
      <c r="AI21" s="123" t="n">
        <f aca="false">AN21</f>
        <v>-49.5</v>
      </c>
      <c r="AJ21" s="123" t="n">
        <v>292.9</v>
      </c>
      <c r="AK21" s="123"/>
      <c r="AL21" s="123" t="n">
        <f aca="false">-1*(AC21+AI21)</f>
        <v>27.3740000000001</v>
      </c>
      <c r="AM21" s="142"/>
      <c r="AN21" s="98" t="n">
        <f aca="false">AP21+AR21</f>
        <v>-49.5</v>
      </c>
      <c r="AO21" s="132" t="n">
        <v>3394.6</v>
      </c>
      <c r="AP21" s="126" t="n">
        <f aca="false">AO21-AO20</f>
        <v>-39.0999999999999</v>
      </c>
      <c r="AQ21" s="127" t="n">
        <v>2610.9</v>
      </c>
      <c r="AR21" s="126" t="n">
        <f aca="false">AQ21-AQ20</f>
        <v>-10.4000000000001</v>
      </c>
      <c r="AS21" s="133"/>
      <c r="AT21" s="23"/>
      <c r="AU21" s="23"/>
      <c r="AV21" s="135"/>
      <c r="AW21" s="135"/>
      <c r="AX21" s="134"/>
      <c r="AY21" s="143" t="n">
        <f aca="false">SUM(AV21:AX21)</f>
        <v>0</v>
      </c>
      <c r="AZ21" s="144" t="n">
        <f aca="false">AW21+AX21</f>
        <v>0</v>
      </c>
      <c r="BB21" s="96" t="n">
        <v>37168</v>
      </c>
      <c r="BC21" s="128" t="s">
        <v>93</v>
      </c>
      <c r="BD21" s="128" t="s">
        <v>93</v>
      </c>
      <c r="BE21" s="128" t="s">
        <v>93</v>
      </c>
      <c r="BF21" s="128" t="s">
        <v>93</v>
      </c>
      <c r="BG21" s="128" t="s">
        <v>93</v>
      </c>
      <c r="BH21" s="1" t="s">
        <v>94</v>
      </c>
    </row>
    <row r="22" customFormat="false" ht="15.75" hidden="false" customHeight="false" outlineLevel="0" collapsed="false">
      <c r="A22" s="145"/>
      <c r="C22" s="111" t="n">
        <v>37169</v>
      </c>
      <c r="D22" s="112" t="n">
        <v>40</v>
      </c>
      <c r="E22" s="113"/>
      <c r="F22" s="24" t="n">
        <v>202.548</v>
      </c>
      <c r="G22" s="24" t="n">
        <v>-5.192</v>
      </c>
      <c r="H22" s="24" t="n">
        <f aca="false">F22+G22</f>
        <v>197.356</v>
      </c>
      <c r="I22" s="146" t="n">
        <f aca="false">SUM(H16:H22)/1000</f>
        <v>1.83404894736842</v>
      </c>
      <c r="J22" s="24" t="n">
        <v>270.961</v>
      </c>
      <c r="K22" s="24" t="n">
        <v>-211.19</v>
      </c>
      <c r="L22" s="24" t="n">
        <f aca="false">J22+K22</f>
        <v>59.771</v>
      </c>
      <c r="M22" s="24" t="n">
        <f aca="false">'Page 2'!AN10</f>
        <v>38.578</v>
      </c>
      <c r="N22" s="24" t="n">
        <f aca="false">'Page 2'!AO10</f>
        <v>-50.494</v>
      </c>
      <c r="O22" s="24" t="n">
        <f aca="false">M22+N22</f>
        <v>-11.916</v>
      </c>
      <c r="P22" s="24" t="n">
        <f aca="false">L22+O22</f>
        <v>47.855</v>
      </c>
      <c r="Q22" s="24" t="n">
        <f aca="false">H22+P22</f>
        <v>245.211</v>
      </c>
      <c r="R22" s="146" t="n">
        <f aca="false">SUM(Q16:Q22)/1000</f>
        <v>2.1441042631579</v>
      </c>
      <c r="S22" s="115" t="n">
        <f aca="false">ABS(F22)+ABS(G22)+ABS(J22)+ABS(K22)+ABS(M22)+ABS(N22)</f>
        <v>778.963</v>
      </c>
      <c r="T22" s="116" t="n">
        <v>60</v>
      </c>
      <c r="U22" s="117" t="n">
        <v>16.129</v>
      </c>
      <c r="V22" s="117"/>
      <c r="W22" s="117"/>
      <c r="X22" s="117" t="n">
        <v>-7.282</v>
      </c>
      <c r="Y22" s="118"/>
      <c r="Z22" s="24" t="n">
        <f aca="false">Q22+T22+U22+V22+W22+X22+Y22</f>
        <v>314.058</v>
      </c>
      <c r="AA22" s="24" t="n">
        <f aca="false">SUM(AJ22:AK22)</f>
        <v>196.5</v>
      </c>
      <c r="AB22" s="146" t="n">
        <f aca="false">SUM(AA3:AA4,AA18:AA22)/1000</f>
        <v>1.8651</v>
      </c>
      <c r="AC22" s="24" t="n">
        <f aca="false">AA22-Z22</f>
        <v>-117.558</v>
      </c>
      <c r="AD22" s="146" t="n">
        <f aca="false">SUM(AC3:AC4,AC18:AC22)/1000</f>
        <v>-0.0602130000000003</v>
      </c>
      <c r="AE22" s="120" t="n">
        <v>2.0183</v>
      </c>
      <c r="AF22" s="120" t="n">
        <v>1.7401</v>
      </c>
      <c r="AG22" s="121" t="n">
        <f aca="false">AF22-AE22</f>
        <v>-0.2782</v>
      </c>
      <c r="AH22" s="123" t="n">
        <f aca="false">(AA22+AI22)-Z22</f>
        <v>-26.5580000000001</v>
      </c>
      <c r="AI22" s="123" t="n">
        <f aca="false">AN22</f>
        <v>91</v>
      </c>
      <c r="AJ22" s="124" t="n">
        <v>196.5</v>
      </c>
      <c r="AK22" s="124"/>
      <c r="AL22" s="123" t="n">
        <f aca="false">-1*(AC22+AI22)</f>
        <v>26.5580000000001</v>
      </c>
      <c r="AN22" s="98" t="n">
        <f aca="false">AP22+AR22</f>
        <v>91</v>
      </c>
      <c r="AO22" s="132" t="n">
        <v>3388.7</v>
      </c>
      <c r="AP22" s="126" t="n">
        <f aca="false">AO22-AO21</f>
        <v>-5.90000000000009</v>
      </c>
      <c r="AQ22" s="127" t="n">
        <v>2707.8</v>
      </c>
      <c r="AR22" s="126" t="n">
        <f aca="false">AQ22-AQ21</f>
        <v>96.9000000000001</v>
      </c>
      <c r="AS22" s="133"/>
      <c r="AT22" s="24"/>
      <c r="AU22" s="24"/>
      <c r="AY22" s="61" t="n">
        <f aca="false">SUM(AV22:AX22)</f>
        <v>0</v>
      </c>
      <c r="AZ22" s="29" t="n">
        <f aca="false">AW22+AX22</f>
        <v>0</v>
      </c>
      <c r="BB22" s="96" t="n">
        <v>37169</v>
      </c>
      <c r="BC22" s="128" t="s">
        <v>93</v>
      </c>
      <c r="BD22" s="128" t="s">
        <v>93</v>
      </c>
      <c r="BE22" s="128" t="s">
        <v>93</v>
      </c>
      <c r="BF22" s="128" t="s">
        <v>93</v>
      </c>
      <c r="BG22" s="128" t="s">
        <v>93</v>
      </c>
      <c r="BH22" s="1" t="s">
        <v>94</v>
      </c>
    </row>
    <row r="23" customFormat="false" ht="15.75" hidden="false" customHeight="false" outlineLevel="0" collapsed="false">
      <c r="C23" s="111" t="n">
        <v>37170</v>
      </c>
      <c r="D23" s="112" t="n">
        <v>39</v>
      </c>
      <c r="E23" s="113"/>
      <c r="F23" s="15" t="n">
        <v>264.963</v>
      </c>
      <c r="G23" s="15" t="n">
        <v>-3.503</v>
      </c>
      <c r="H23" s="15" t="n">
        <f aca="false">F23+G23</f>
        <v>261.46</v>
      </c>
      <c r="I23" s="129" t="s">
        <v>95</v>
      </c>
      <c r="J23" s="15" t="n">
        <v>270.961</v>
      </c>
      <c r="K23" s="15" t="n">
        <v>-212.786</v>
      </c>
      <c r="L23" s="15" t="n">
        <f aca="false">J23+K23</f>
        <v>58.175</v>
      </c>
      <c r="M23" s="15" t="n">
        <f aca="false">'Page 2'!AN11</f>
        <v>117.87</v>
      </c>
      <c r="N23" s="15" t="n">
        <f aca="false">'Page 2'!AO11</f>
        <v>-37.291</v>
      </c>
      <c r="O23" s="15" t="n">
        <f aca="false">M23+N23</f>
        <v>80.579</v>
      </c>
      <c r="P23" s="15" t="n">
        <f aca="false">L23+O23</f>
        <v>138.754</v>
      </c>
      <c r="Q23" s="15" t="n">
        <f aca="false">H23+P23</f>
        <v>400.214</v>
      </c>
      <c r="R23" s="129" t="s">
        <v>95</v>
      </c>
      <c r="S23" s="147" t="n">
        <f aca="false">ABS(F23)+ABS(G23)+ABS(J23)+ABS(K23)+ABS(M23)+ABS(N23)</f>
        <v>907.374</v>
      </c>
      <c r="T23" s="148" t="n">
        <v>60</v>
      </c>
      <c r="U23" s="149" t="n">
        <v>16.129</v>
      </c>
      <c r="V23" s="149"/>
      <c r="W23" s="149"/>
      <c r="X23" s="149" t="n">
        <v>-7.282</v>
      </c>
      <c r="Y23" s="150"/>
      <c r="Z23" s="15" t="n">
        <f aca="false">Q23+T23+U23+V23+W23+X23+Y23</f>
        <v>469.061</v>
      </c>
      <c r="AA23" s="15" t="n">
        <f aca="false">SUM(AJ23:AK23)</f>
        <v>490</v>
      </c>
      <c r="AB23" s="129" t="s">
        <v>95</v>
      </c>
      <c r="AC23" s="15" t="n">
        <f aca="false">AA23-Z23</f>
        <v>20.9389999999999</v>
      </c>
      <c r="AD23" s="129" t="s">
        <v>95</v>
      </c>
      <c r="AE23" s="151" t="n">
        <v>1.9183</v>
      </c>
      <c r="AF23" s="151" t="n">
        <v>1.7698</v>
      </c>
      <c r="AG23" s="121" t="n">
        <f aca="false">AF23-AE23</f>
        <v>-0.1485</v>
      </c>
      <c r="AH23" s="152" t="n">
        <f aca="false">(AA23+AI23)-Z23</f>
        <v>-59.3610000000003</v>
      </c>
      <c r="AI23" s="152" t="n">
        <f aca="false">AN23</f>
        <v>-80.3000000000002</v>
      </c>
      <c r="AJ23" s="124" t="n">
        <v>490</v>
      </c>
      <c r="AK23" s="124"/>
      <c r="AL23" s="123" t="n">
        <f aca="false">-1*(AC23+AI23)</f>
        <v>59.3610000000003</v>
      </c>
      <c r="AN23" s="98" t="n">
        <f aca="false">AP23+AR23</f>
        <v>-80.3000000000002</v>
      </c>
      <c r="AO23" s="132" t="n">
        <v>3317.6</v>
      </c>
      <c r="AP23" s="126" t="n">
        <f aca="false">AO23-AO22</f>
        <v>-71.0999999999999</v>
      </c>
      <c r="AQ23" s="127" t="n">
        <v>2698.6</v>
      </c>
      <c r="AR23" s="126" t="n">
        <f aca="false">AQ23-AQ22</f>
        <v>-9.20000000000027</v>
      </c>
      <c r="AS23" s="133"/>
      <c r="AT23" s="24"/>
      <c r="AU23" s="24"/>
      <c r="AY23" s="61" t="n">
        <f aca="false">SUM(AV23:AX23)</f>
        <v>0</v>
      </c>
      <c r="AZ23" s="29" t="n">
        <f aca="false">AW23+AX23</f>
        <v>0</v>
      </c>
      <c r="BB23" s="96" t="n">
        <v>37170</v>
      </c>
      <c r="BC23" s="128" t="s">
        <v>93</v>
      </c>
      <c r="BD23" s="128" t="s">
        <v>93</v>
      </c>
      <c r="BE23" s="128" t="s">
        <v>93</v>
      </c>
      <c r="BF23" s="128" t="s">
        <v>93</v>
      </c>
      <c r="BG23" s="128" t="s">
        <v>93</v>
      </c>
      <c r="BH23" s="1" t="s">
        <v>94</v>
      </c>
    </row>
    <row r="24" customFormat="false" ht="15.75" hidden="false" customHeight="false" outlineLevel="0" collapsed="false">
      <c r="C24" s="111" t="n">
        <v>37171</v>
      </c>
      <c r="D24" s="112" t="n">
        <v>49</v>
      </c>
      <c r="E24" s="113"/>
      <c r="F24" s="15" t="n">
        <v>349.702</v>
      </c>
      <c r="G24" s="15" t="n">
        <v>-0.192</v>
      </c>
      <c r="H24" s="15" t="n">
        <f aca="false">F24+G24</f>
        <v>349.51</v>
      </c>
      <c r="I24" s="153" t="e">
        <f aca="false">I22-I15</f>
        <v>#VALUE!</v>
      </c>
      <c r="J24" s="15" t="n">
        <v>270.961</v>
      </c>
      <c r="K24" s="15" t="n">
        <v>-212.786</v>
      </c>
      <c r="L24" s="15" t="n">
        <f aca="false">J24+K24</f>
        <v>58.175</v>
      </c>
      <c r="M24" s="15" t="n">
        <f aca="false">'Page 2'!AN12</f>
        <v>145.096</v>
      </c>
      <c r="N24" s="15" t="n">
        <f aca="false">'Page 2'!AO12</f>
        <v>-40.272</v>
      </c>
      <c r="O24" s="15" t="n">
        <f aca="false">M24+N24</f>
        <v>104.824</v>
      </c>
      <c r="P24" s="15" t="n">
        <f aca="false">L24+O24</f>
        <v>162.999</v>
      </c>
      <c r="Q24" s="15" t="n">
        <f aca="false">H24+P24</f>
        <v>512.509</v>
      </c>
      <c r="R24" s="153" t="e">
        <f aca="false">R22-R15</f>
        <v>#VALUE!</v>
      </c>
      <c r="S24" s="147" t="n">
        <f aca="false">ABS(F24)+ABS(G24)+ABS(J24)+ABS(K24)+ABS(M24)+ABS(N24)</f>
        <v>1019.009</v>
      </c>
      <c r="T24" s="148" t="n">
        <v>0</v>
      </c>
      <c r="U24" s="149" t="n">
        <v>16.129</v>
      </c>
      <c r="V24" s="149"/>
      <c r="W24" s="149"/>
      <c r="X24" s="149" t="n">
        <v>-7.282</v>
      </c>
      <c r="Y24" s="150"/>
      <c r="Z24" s="15" t="n">
        <f aca="false">Q24+T24+U24+V24+W24+X24+Y24</f>
        <v>521.356</v>
      </c>
      <c r="AA24" s="15" t="n">
        <f aca="false">SUM(AJ24:AK24)</f>
        <v>518.2</v>
      </c>
      <c r="AB24" s="153" t="e">
        <f aca="false">AB22-AB15</f>
        <v>#VALUE!</v>
      </c>
      <c r="AC24" s="15" t="n">
        <f aca="false">AA24-Z24</f>
        <v>-3.15599999999995</v>
      </c>
      <c r="AD24" s="153" t="n">
        <f aca="false">AD22-AD15</f>
        <v>-0.0602130000000003</v>
      </c>
      <c r="AE24" s="151" t="n">
        <v>1.9183</v>
      </c>
      <c r="AF24" s="151" t="n">
        <v>1.7698</v>
      </c>
      <c r="AG24" s="121" t="n">
        <f aca="false">AF24-AE24</f>
        <v>-0.1485</v>
      </c>
      <c r="AH24" s="152" t="n">
        <f aca="false">(AA24+AI24)-Z24</f>
        <v>32.4440000000004</v>
      </c>
      <c r="AI24" s="152" t="n">
        <f aca="false">AN24</f>
        <v>35.6000000000004</v>
      </c>
      <c r="AJ24" s="123" t="n">
        <v>518.2</v>
      </c>
      <c r="AK24" s="124"/>
      <c r="AL24" s="123" t="n">
        <f aca="false">-1*(AC24+AI24)</f>
        <v>-32.4440000000004</v>
      </c>
      <c r="AN24" s="98" t="n">
        <f aca="false">AP24+AR24</f>
        <v>35.6000000000004</v>
      </c>
      <c r="AO24" s="132" t="n">
        <v>3385</v>
      </c>
      <c r="AP24" s="126" t="n">
        <f aca="false">AO24-AO23</f>
        <v>67.4000000000001</v>
      </c>
      <c r="AQ24" s="127" t="n">
        <v>2666.8</v>
      </c>
      <c r="AR24" s="126" t="n">
        <f aca="false">AQ24-AQ23</f>
        <v>-31.7999999999997</v>
      </c>
      <c r="AS24" s="133"/>
      <c r="AT24" s="24"/>
      <c r="AU24" s="24"/>
      <c r="AY24" s="61" t="n">
        <f aca="false">SUM(AV24:AX24)</f>
        <v>0</v>
      </c>
      <c r="AZ24" s="29" t="n">
        <f aca="false">AW24+AX24</f>
        <v>0</v>
      </c>
      <c r="BB24" s="96" t="n">
        <v>37171</v>
      </c>
      <c r="BC24" s="128" t="s">
        <v>93</v>
      </c>
      <c r="BD24" s="128" t="s">
        <v>93</v>
      </c>
      <c r="BE24" s="128" t="s">
        <v>93</v>
      </c>
      <c r="BF24" s="128" t="s">
        <v>93</v>
      </c>
      <c r="BG24" s="128" t="s">
        <v>93</v>
      </c>
      <c r="BH24" s="1" t="s">
        <v>94</v>
      </c>
    </row>
    <row r="25" customFormat="false" ht="15.75" hidden="false" customHeight="false" outlineLevel="0" collapsed="false">
      <c r="C25" s="111" t="n">
        <v>37172</v>
      </c>
      <c r="D25" s="112" t="n">
        <v>56</v>
      </c>
      <c r="E25" s="113"/>
      <c r="F25" s="24" t="n">
        <v>328.511</v>
      </c>
      <c r="G25" s="24" t="n">
        <v>-16.609</v>
      </c>
      <c r="H25" s="24" t="n">
        <f aca="false">F25+G25</f>
        <v>311.902</v>
      </c>
      <c r="I25" s="129"/>
      <c r="J25" s="24" t="n">
        <v>270.961</v>
      </c>
      <c r="K25" s="24" t="n">
        <v>-218.123</v>
      </c>
      <c r="L25" s="24" t="n">
        <f aca="false">J25+K25</f>
        <v>52.838</v>
      </c>
      <c r="M25" s="24" t="n">
        <f aca="false">'Page 2'!AN13</f>
        <v>135.754</v>
      </c>
      <c r="N25" s="24" t="n">
        <f aca="false">'Page 2'!AO13</f>
        <v>-73.989</v>
      </c>
      <c r="O25" s="24" t="n">
        <f aca="false">M25+N25</f>
        <v>61.765</v>
      </c>
      <c r="P25" s="24" t="n">
        <f aca="false">L25+O25</f>
        <v>114.603</v>
      </c>
      <c r="Q25" s="24" t="n">
        <f aca="false">H25+P25</f>
        <v>426.505</v>
      </c>
      <c r="R25" s="129"/>
      <c r="S25" s="115" t="n">
        <f aca="false">ABS(F25)+ABS(G25)+ABS(J25)+ABS(K25)+ABS(M25)+ABS(N25)</f>
        <v>1043.947</v>
      </c>
      <c r="T25" s="116" t="n">
        <v>-60</v>
      </c>
      <c r="U25" s="117" t="n">
        <v>16.129</v>
      </c>
      <c r="V25" s="117"/>
      <c r="W25" s="117"/>
      <c r="X25" s="117" t="n">
        <v>-7.282</v>
      </c>
      <c r="Y25" s="118"/>
      <c r="Z25" s="24" t="n">
        <f aca="false">Q25+T25+U25+V25+W25+X25+Y25</f>
        <v>375.352</v>
      </c>
      <c r="AA25" s="24" t="n">
        <f aca="false">SUM(AJ25:AK25)</f>
        <v>439.7</v>
      </c>
      <c r="AB25" s="129"/>
      <c r="AC25" s="24" t="n">
        <f aca="false">AA25-Z25</f>
        <v>64.3479999999999</v>
      </c>
      <c r="AD25" s="130"/>
      <c r="AE25" s="120" t="n">
        <v>1.9183</v>
      </c>
      <c r="AF25" s="120" t="n">
        <v>1.7698</v>
      </c>
      <c r="AG25" s="121" t="n">
        <f aca="false">AF25-AE25</f>
        <v>-0.1485</v>
      </c>
      <c r="AH25" s="122" t="n">
        <f aca="false">(AA25+AI25)-Z25</f>
        <v>23.1479999999996</v>
      </c>
      <c r="AI25" s="122" t="n">
        <f aca="false">AN25</f>
        <v>-41.2000000000003</v>
      </c>
      <c r="AJ25" s="123" t="n">
        <v>439.7</v>
      </c>
      <c r="AK25" s="124"/>
      <c r="AL25" s="123" t="n">
        <f aca="false">-1*(AC25+AI25)</f>
        <v>-23.1479999999996</v>
      </c>
      <c r="AN25" s="98" t="n">
        <f aca="false">AP25+AR25</f>
        <v>-41.2000000000003</v>
      </c>
      <c r="AO25" s="132" t="n">
        <v>3401.5</v>
      </c>
      <c r="AP25" s="126" t="n">
        <f aca="false">AO25-AO24</f>
        <v>16.5</v>
      </c>
      <c r="AQ25" s="127" t="n">
        <v>2609.1</v>
      </c>
      <c r="AR25" s="126" t="n">
        <f aca="false">AQ25-AQ24</f>
        <v>-57.7000000000003</v>
      </c>
      <c r="AS25" s="133"/>
      <c r="AT25" s="24"/>
      <c r="AU25" s="24"/>
      <c r="AY25" s="61" t="n">
        <f aca="false">SUM(AV25:AX25)</f>
        <v>0</v>
      </c>
      <c r="AZ25" s="29" t="n">
        <f aca="false">AW25+AX25</f>
        <v>0</v>
      </c>
      <c r="BB25" s="96" t="n">
        <v>37172</v>
      </c>
      <c r="BC25" s="128" t="s">
        <v>93</v>
      </c>
      <c r="BD25" s="128" t="s">
        <v>93</v>
      </c>
      <c r="BE25" s="128" t="s">
        <v>93</v>
      </c>
      <c r="BF25" s="128" t="s">
        <v>93</v>
      </c>
      <c r="BG25" s="128" t="s">
        <v>93</v>
      </c>
      <c r="BH25" s="1" t="s">
        <v>94</v>
      </c>
    </row>
    <row r="26" customFormat="false" ht="15.75" hidden="false" customHeight="false" outlineLevel="0" collapsed="false">
      <c r="C26" s="111" t="n">
        <v>37173</v>
      </c>
      <c r="D26" s="112" t="n">
        <v>60</v>
      </c>
      <c r="E26" s="113"/>
      <c r="F26" s="24" t="n">
        <v>366.97</v>
      </c>
      <c r="G26" s="24" t="n">
        <v>-1.628</v>
      </c>
      <c r="H26" s="24" t="n">
        <f aca="false">F26+G26</f>
        <v>365.342</v>
      </c>
      <c r="I26" s="153"/>
      <c r="J26" s="24" t="n">
        <v>270.961</v>
      </c>
      <c r="K26" s="24" t="n">
        <v>-212.78</v>
      </c>
      <c r="L26" s="24" t="n">
        <f aca="false">J26+K26</f>
        <v>58.181</v>
      </c>
      <c r="M26" s="24" t="n">
        <f aca="false">'Page 2'!AN14</f>
        <v>80.257</v>
      </c>
      <c r="N26" s="24" t="n">
        <f aca="false">'Page 2'!AO14</f>
        <v>-59.929</v>
      </c>
      <c r="O26" s="24" t="n">
        <f aca="false">M26+N26</f>
        <v>20.328</v>
      </c>
      <c r="P26" s="24" t="n">
        <f aca="false">L26+O26</f>
        <v>78.509</v>
      </c>
      <c r="Q26" s="24" t="n">
        <f aca="false">H26+P26</f>
        <v>443.851</v>
      </c>
      <c r="R26" s="153"/>
      <c r="S26" s="115" t="n">
        <f aca="false">ABS(F26)+ABS(G26)+ABS(J26)+ABS(K26)+ABS(M26)+ABS(N26)</f>
        <v>992.525</v>
      </c>
      <c r="T26" s="116" t="n">
        <v>-59.98</v>
      </c>
      <c r="U26" s="117" t="n">
        <v>16.129</v>
      </c>
      <c r="V26" s="117"/>
      <c r="W26" s="117"/>
      <c r="X26" s="117" t="n">
        <v>-7.282</v>
      </c>
      <c r="Y26" s="118"/>
      <c r="Z26" s="24" t="n">
        <f aca="false">Q26+T26+U26+V26+W26+X26+Y26</f>
        <v>392.718</v>
      </c>
      <c r="AA26" s="24" t="n">
        <f aca="false">SUM(AJ26:AK26)</f>
        <v>369.6</v>
      </c>
      <c r="AB26" s="153"/>
      <c r="AC26" s="24" t="n">
        <f aca="false">AA26-Z26</f>
        <v>-23.1180000000001</v>
      </c>
      <c r="AD26" s="154"/>
      <c r="AE26" s="120" t="n">
        <v>1.7667</v>
      </c>
      <c r="AF26" s="120" t="n">
        <v>1.7693</v>
      </c>
      <c r="AG26" s="121" t="n">
        <f aca="false">AF26-AE26</f>
        <v>0.00260000000000016</v>
      </c>
      <c r="AH26" s="122" t="n">
        <f aca="false">(AA26+AI26)-Z26</f>
        <v>-8.51799999999969</v>
      </c>
      <c r="AI26" s="122" t="n">
        <f aca="false">AN26</f>
        <v>14.6000000000004</v>
      </c>
      <c r="AJ26" s="123" t="n">
        <v>369.6</v>
      </c>
      <c r="AK26" s="124"/>
      <c r="AL26" s="123" t="n">
        <f aca="false">-1*(AC26+AI26)</f>
        <v>8.51799999999969</v>
      </c>
      <c r="AN26" s="98" t="n">
        <f aca="false">AP26+AR26</f>
        <v>14.6000000000004</v>
      </c>
      <c r="AO26" s="132" t="n">
        <v>3421.3</v>
      </c>
      <c r="AP26" s="126" t="n">
        <f aca="false">AO26-AO25</f>
        <v>19.8000000000002</v>
      </c>
      <c r="AQ26" s="127" t="n">
        <v>2603.9</v>
      </c>
      <c r="AR26" s="126" t="n">
        <f aca="false">AQ26-AQ25</f>
        <v>-5.19999999999982</v>
      </c>
      <c r="AS26" s="133"/>
      <c r="AT26" s="24"/>
      <c r="AU26" s="24"/>
      <c r="AY26" s="61" t="n">
        <f aca="false">SUM(AV26:AX26)</f>
        <v>0</v>
      </c>
      <c r="AZ26" s="29" t="n">
        <f aca="false">AW26+AX26</f>
        <v>0</v>
      </c>
      <c r="BB26" s="96" t="n">
        <v>37173</v>
      </c>
      <c r="BC26" s="128" t="s">
        <v>93</v>
      </c>
      <c r="BD26" s="128" t="s">
        <v>93</v>
      </c>
      <c r="BE26" s="128" t="s">
        <v>93</v>
      </c>
      <c r="BF26" s="128" t="s">
        <v>93</v>
      </c>
      <c r="BG26" s="128" t="s">
        <v>93</v>
      </c>
      <c r="BH26" s="1" t="s">
        <v>94</v>
      </c>
    </row>
    <row r="27" customFormat="false" ht="15.75" hidden="false" customHeight="false" outlineLevel="0" collapsed="false">
      <c r="C27" s="96" t="n">
        <v>37174</v>
      </c>
      <c r="D27" s="112" t="n">
        <v>50</v>
      </c>
      <c r="E27" s="113"/>
      <c r="F27" s="24" t="n">
        <v>318.486</v>
      </c>
      <c r="G27" s="24" t="n">
        <v>-1.212</v>
      </c>
      <c r="H27" s="24" t="n">
        <f aca="false">F27+G27</f>
        <v>317.274</v>
      </c>
      <c r="I27" s="114"/>
      <c r="J27" s="24" t="n">
        <v>270.961</v>
      </c>
      <c r="K27" s="24" t="n">
        <v>-211.715</v>
      </c>
      <c r="L27" s="24" t="n">
        <f aca="false">J27+K27</f>
        <v>59.246</v>
      </c>
      <c r="M27" s="24" t="n">
        <f aca="false">'Page 2'!AN15</f>
        <v>10.46</v>
      </c>
      <c r="N27" s="24" t="n">
        <f aca="false">'Page 2'!AO15</f>
        <v>-74.666</v>
      </c>
      <c r="O27" s="24" t="n">
        <f aca="false">M27+N27</f>
        <v>-64.206</v>
      </c>
      <c r="P27" s="24" t="n">
        <f aca="false">L27+O27</f>
        <v>-4.95999999999998</v>
      </c>
      <c r="Q27" s="24" t="n">
        <f aca="false">H27+P27</f>
        <v>312.314</v>
      </c>
      <c r="R27" s="114"/>
      <c r="S27" s="115" t="n">
        <f aca="false">ABS(F27)+ABS(G27)+ABS(J27)+ABS(K27)+ABS(M27)+ABS(N27)</f>
        <v>887.5</v>
      </c>
      <c r="T27" s="116" t="n">
        <v>0</v>
      </c>
      <c r="U27" s="117" t="n">
        <v>16.129</v>
      </c>
      <c r="V27" s="117"/>
      <c r="W27" s="117"/>
      <c r="X27" s="117" t="n">
        <v>-7.282</v>
      </c>
      <c r="Y27" s="118"/>
      <c r="Z27" s="24" t="n">
        <f aca="false">Q27+T27+U27+V27+W27+X27+Y27</f>
        <v>321.161</v>
      </c>
      <c r="AA27" s="24" t="n">
        <f aca="false">SUM(AJ27:AK27)</f>
        <v>406.9</v>
      </c>
      <c r="AB27" s="114"/>
      <c r="AC27" s="24" t="n">
        <f aca="false">AA27-Z27</f>
        <v>85.7389999999999</v>
      </c>
      <c r="AD27" s="119"/>
      <c r="AE27" s="120" t="n">
        <v>1.8262</v>
      </c>
      <c r="AF27" s="120" t="n">
        <v>1.7765</v>
      </c>
      <c r="AG27" s="121" t="n">
        <f aca="false">AF27-AE27</f>
        <v>-0.0497000000000001</v>
      </c>
      <c r="AH27" s="123" t="n">
        <f aca="false">(AA27+AI27)-Z27</f>
        <v>-24.4610000000004</v>
      </c>
      <c r="AI27" s="122" t="n">
        <f aca="false">AN27</f>
        <v>-110.2</v>
      </c>
      <c r="AJ27" s="123" t="n">
        <v>406.9</v>
      </c>
      <c r="AK27" s="123"/>
      <c r="AL27" s="123" t="n">
        <f aca="false">-1*(AC27+AI27)</f>
        <v>24.4610000000004</v>
      </c>
      <c r="AN27" s="98" t="n">
        <f aca="false">AP27+AR27</f>
        <v>-110.2</v>
      </c>
      <c r="AO27" s="132" t="n">
        <v>3323.5</v>
      </c>
      <c r="AP27" s="126" t="n">
        <f aca="false">AO27-AO26</f>
        <v>-97.8000000000002</v>
      </c>
      <c r="AQ27" s="127" t="n">
        <v>2591.5</v>
      </c>
      <c r="AR27" s="126" t="n">
        <f aca="false">AQ27-AQ26</f>
        <v>-12.4000000000001</v>
      </c>
      <c r="AS27" s="133"/>
      <c r="AT27" s="23"/>
      <c r="AU27" s="23"/>
      <c r="AV27" s="135"/>
      <c r="AW27" s="135"/>
      <c r="AX27" s="134"/>
      <c r="AY27" s="136" t="n">
        <f aca="false">SUM(AV27:AX27)</f>
        <v>0</v>
      </c>
      <c r="AZ27" s="137" t="n">
        <f aca="false">AW27+AX27</f>
        <v>0</v>
      </c>
      <c r="BB27" s="96" t="n">
        <v>37174</v>
      </c>
      <c r="BC27" s="128" t="s">
        <v>93</v>
      </c>
      <c r="BD27" s="155" t="s">
        <v>96</v>
      </c>
      <c r="BE27" s="156" t="s">
        <v>96</v>
      </c>
      <c r="BF27" s="157" t="s">
        <v>96</v>
      </c>
      <c r="BG27" s="128" t="s">
        <v>93</v>
      </c>
    </row>
    <row r="28" customFormat="false" ht="15.75" hidden="false" customHeight="false" outlineLevel="0" collapsed="false">
      <c r="C28" s="111" t="n">
        <v>37175</v>
      </c>
      <c r="D28" s="112" t="n">
        <v>54</v>
      </c>
      <c r="E28" s="113"/>
      <c r="F28" s="24" t="n">
        <v>297.183</v>
      </c>
      <c r="G28" s="24" t="n">
        <v>-4.038</v>
      </c>
      <c r="H28" s="24" t="n">
        <f aca="false">F28+G28</f>
        <v>293.145</v>
      </c>
      <c r="I28" s="129"/>
      <c r="J28" s="24" t="n">
        <v>270.961</v>
      </c>
      <c r="K28" s="24" t="n">
        <v>-212.788</v>
      </c>
      <c r="L28" s="24" t="n">
        <f aca="false">J28+K28</f>
        <v>58.173</v>
      </c>
      <c r="M28" s="24" t="n">
        <f aca="false">'Page 2'!AN16</f>
        <v>23.877</v>
      </c>
      <c r="N28" s="24" t="n">
        <f aca="false">'Page 2'!AO16</f>
        <v>-189.441</v>
      </c>
      <c r="O28" s="24" t="n">
        <f aca="false">M28+N28</f>
        <v>-165.564</v>
      </c>
      <c r="P28" s="24" t="n">
        <f aca="false">L28+O28</f>
        <v>-107.391</v>
      </c>
      <c r="Q28" s="24" t="n">
        <f aca="false">H28+P28</f>
        <v>185.754</v>
      </c>
      <c r="R28" s="129"/>
      <c r="S28" s="115" t="n">
        <f aca="false">ABS(F28)+ABS(G28)+ABS(J28)+ABS(K28)+ABS(M28)+ABS(N28)</f>
        <v>998.288</v>
      </c>
      <c r="T28" s="116" t="n">
        <v>0</v>
      </c>
      <c r="U28" s="117" t="n">
        <v>16.129</v>
      </c>
      <c r="V28" s="117"/>
      <c r="W28" s="117"/>
      <c r="X28" s="117" t="n">
        <v>-7.282</v>
      </c>
      <c r="Y28" s="118"/>
      <c r="Z28" s="24" t="n">
        <f aca="false">Q28+T28+U28+V28+W28+X28+Y28</f>
        <v>194.601</v>
      </c>
      <c r="AA28" s="24" t="n">
        <f aca="false">SUM(AJ28:AK28)</f>
        <v>137.6</v>
      </c>
      <c r="AB28" s="129"/>
      <c r="AC28" s="24" t="n">
        <f aca="false">AA28-Z28</f>
        <v>-57.001</v>
      </c>
      <c r="AD28" s="130"/>
      <c r="AE28" s="120" t="n">
        <v>1.9725</v>
      </c>
      <c r="AF28" s="120" t="n">
        <v>1.7982</v>
      </c>
      <c r="AG28" s="121" t="n">
        <f aca="false">AF28-AE28</f>
        <v>-0.1743</v>
      </c>
      <c r="AH28" s="123" t="n">
        <f aca="false">(AA28+AI28)-Z28</f>
        <v>34.7990000000002</v>
      </c>
      <c r="AI28" s="123" t="n">
        <f aca="false">AN28</f>
        <v>91.8000000000002</v>
      </c>
      <c r="AJ28" s="123" t="n">
        <v>137.6</v>
      </c>
      <c r="AK28" s="123"/>
      <c r="AL28" s="123" t="n">
        <f aca="false">-1*(AC28+AI28)</f>
        <v>-34.7990000000002</v>
      </c>
      <c r="AN28" s="98" t="n">
        <f aca="false">AP28+AR28</f>
        <v>91.8000000000002</v>
      </c>
      <c r="AO28" s="132" t="n">
        <v>3350.8</v>
      </c>
      <c r="AP28" s="126" t="n">
        <f aca="false">AO28-AO27</f>
        <v>27.3000000000002</v>
      </c>
      <c r="AQ28" s="127" t="n">
        <v>2656</v>
      </c>
      <c r="AR28" s="126" t="n">
        <f aca="false">AQ28-AQ27</f>
        <v>64.5</v>
      </c>
      <c r="AS28" s="133"/>
      <c r="AT28" s="23"/>
      <c r="AU28" s="23"/>
      <c r="AV28" s="158"/>
      <c r="AW28" s="135"/>
      <c r="AX28" s="134"/>
      <c r="AY28" s="136" t="n">
        <f aca="false">SUM(AV28:AX28)</f>
        <v>0</v>
      </c>
      <c r="AZ28" s="137" t="n">
        <f aca="false">AW28+AX28</f>
        <v>0</v>
      </c>
      <c r="BB28" s="96" t="n">
        <v>37175</v>
      </c>
      <c r="BC28" s="128" t="s">
        <v>93</v>
      </c>
      <c r="BD28" s="128" t="s">
        <v>93</v>
      </c>
      <c r="BE28" s="128" t="s">
        <v>93</v>
      </c>
      <c r="BF28" s="128" t="s">
        <v>93</v>
      </c>
      <c r="BG28" s="128" t="s">
        <v>93</v>
      </c>
      <c r="BH28" s="1" t="s">
        <v>94</v>
      </c>
    </row>
    <row r="29" customFormat="false" ht="15.75" hidden="false" customHeight="false" outlineLevel="0" collapsed="false">
      <c r="C29" s="96" t="n">
        <v>37176</v>
      </c>
      <c r="D29" s="112" t="n">
        <v>54</v>
      </c>
      <c r="E29" s="113"/>
      <c r="F29" s="24" t="n">
        <v>361.581</v>
      </c>
      <c r="G29" s="24" t="n">
        <v>-0.82</v>
      </c>
      <c r="H29" s="24" t="n">
        <f aca="false">F29+G29</f>
        <v>360.761</v>
      </c>
      <c r="I29" s="146" t="n">
        <f aca="false">SUM(H23:H29)/1000</f>
        <v>2.259394</v>
      </c>
      <c r="J29" s="24" t="n">
        <v>270.961</v>
      </c>
      <c r="K29" s="24" t="n">
        <v>-212.786</v>
      </c>
      <c r="L29" s="24" t="n">
        <f aca="false">J29+K29</f>
        <v>58.175</v>
      </c>
      <c r="M29" s="24" t="n">
        <f aca="false">'Page 2'!AN17</f>
        <v>68.254</v>
      </c>
      <c r="N29" s="24" t="n">
        <f aca="false">'Page 2'!AO17</f>
        <v>-93.243</v>
      </c>
      <c r="O29" s="24" t="n">
        <f aca="false">M29+N29</f>
        <v>-24.989</v>
      </c>
      <c r="P29" s="24" t="n">
        <f aca="false">L29+O29</f>
        <v>33.186</v>
      </c>
      <c r="Q29" s="24" t="n">
        <f aca="false">H29+P29</f>
        <v>393.947</v>
      </c>
      <c r="R29" s="146" t="n">
        <f aca="false">SUM(Q23:Q29)/1000</f>
        <v>2.675094</v>
      </c>
      <c r="S29" s="115" t="n">
        <f aca="false">ABS(F29)+ABS(G29)+ABS(J29)+ABS(K29)+ABS(M29)+ABS(N29)</f>
        <v>1007.645</v>
      </c>
      <c r="T29" s="116" t="n">
        <v>0</v>
      </c>
      <c r="U29" s="117" t="n">
        <v>16.129</v>
      </c>
      <c r="V29" s="117"/>
      <c r="W29" s="117"/>
      <c r="X29" s="117" t="n">
        <v>-7.28</v>
      </c>
      <c r="Y29" s="118"/>
      <c r="Z29" s="24" t="n">
        <f aca="false">Q29+T29+U29+V29+W29+X29+Y29</f>
        <v>402.796</v>
      </c>
      <c r="AA29" s="24" t="n">
        <f aca="false">SUM(AJ29:AK29)</f>
        <v>154.4</v>
      </c>
      <c r="AB29" s="146" t="n">
        <f aca="false">SUM(AA23:AA29)/1000</f>
        <v>2.5164</v>
      </c>
      <c r="AC29" s="24" t="n">
        <f aca="false">AA29-Z29</f>
        <v>-248.396</v>
      </c>
      <c r="AD29" s="146" t="n">
        <f aca="false">SUM(AC23:AC29)/1000</f>
        <v>-0.160645</v>
      </c>
      <c r="AE29" s="120" t="n">
        <v>2.19</v>
      </c>
      <c r="AF29" s="120" t="n">
        <v>1.8374</v>
      </c>
      <c r="AG29" s="121" t="n">
        <f aca="false">AF29-AE29</f>
        <v>-0.3526</v>
      </c>
      <c r="AH29" s="123" t="n">
        <f aca="false">(AA29+AI29)-Z29</f>
        <v>-101.696</v>
      </c>
      <c r="AI29" s="123" t="n">
        <f aca="false">AN29</f>
        <v>146.7</v>
      </c>
      <c r="AJ29" s="123" t="n">
        <v>154.4</v>
      </c>
      <c r="AK29" s="124"/>
      <c r="AL29" s="123" t="n">
        <f aca="false">-1*(AC29+AI29)</f>
        <v>101.696</v>
      </c>
      <c r="AN29" s="98" t="n">
        <f aca="false">AP29+AR29</f>
        <v>146.7</v>
      </c>
      <c r="AO29" s="132" t="n">
        <v>3491.5</v>
      </c>
      <c r="AP29" s="126" t="n">
        <f aca="false">AO29-AO28</f>
        <v>140.7</v>
      </c>
      <c r="AQ29" s="127" t="n">
        <v>2662</v>
      </c>
      <c r="AR29" s="126" t="n">
        <f aca="false">AQ29-AQ28</f>
        <v>6</v>
      </c>
      <c r="AS29" s="133"/>
      <c r="AT29" s="24"/>
      <c r="AU29" s="24"/>
      <c r="AY29" s="61" t="n">
        <f aca="false">SUM(AV29:AX29)</f>
        <v>0</v>
      </c>
      <c r="AZ29" s="29" t="n">
        <f aca="false">AW29+AX29</f>
        <v>0</v>
      </c>
      <c r="BB29" s="96" t="n">
        <v>37176</v>
      </c>
      <c r="BC29" s="128" t="s">
        <v>93</v>
      </c>
      <c r="BD29" s="159" t="s">
        <v>96</v>
      </c>
      <c r="BE29" s="160" t="s">
        <v>96</v>
      </c>
      <c r="BF29" s="160" t="s">
        <v>96</v>
      </c>
      <c r="BG29" s="160" t="s">
        <v>96</v>
      </c>
    </row>
    <row r="30" customFormat="false" ht="15.75" hidden="false" customHeight="false" outlineLevel="0" collapsed="false">
      <c r="C30" s="96" t="n">
        <v>37177</v>
      </c>
      <c r="D30" s="112" t="n">
        <v>49</v>
      </c>
      <c r="E30" s="113"/>
      <c r="F30" s="15" t="n">
        <v>381.329</v>
      </c>
      <c r="G30" s="15" t="n">
        <v>-0.192</v>
      </c>
      <c r="H30" s="15" t="n">
        <f aca="false">F30+G30</f>
        <v>381.137</v>
      </c>
      <c r="I30" s="129" t="s">
        <v>95</v>
      </c>
      <c r="J30" s="15" t="n">
        <v>270.961</v>
      </c>
      <c r="K30" s="15" t="n">
        <v>-212.786</v>
      </c>
      <c r="L30" s="15" t="n">
        <f aca="false">J30+K30</f>
        <v>58.175</v>
      </c>
      <c r="M30" s="15" t="n">
        <f aca="false">'Page 2'!AN18</f>
        <v>44.176</v>
      </c>
      <c r="N30" s="15" t="n">
        <f aca="false">'Page 2'!AO18</f>
        <v>-59.97</v>
      </c>
      <c r="O30" s="15" t="n">
        <f aca="false">M30+N30</f>
        <v>-15.794</v>
      </c>
      <c r="P30" s="15" t="n">
        <f aca="false">L30+O30</f>
        <v>42.381</v>
      </c>
      <c r="Q30" s="15" t="n">
        <f aca="false">H30+P30</f>
        <v>423.518</v>
      </c>
      <c r="R30" s="129" t="s">
        <v>95</v>
      </c>
      <c r="S30" s="147" t="n">
        <f aca="false">ABS(F30)+ABS(G30)+ABS(J30)+ABS(K30)+ABS(M30)+ABS(N30)</f>
        <v>969.414</v>
      </c>
      <c r="T30" s="148" t="n">
        <v>0</v>
      </c>
      <c r="U30" s="149" t="n">
        <v>16.129</v>
      </c>
      <c r="V30" s="149"/>
      <c r="W30" s="149"/>
      <c r="X30" s="149" t="n">
        <v>-7.282</v>
      </c>
      <c r="Y30" s="150"/>
      <c r="Z30" s="15" t="n">
        <f aca="false">Q30+T30+U30+V30+W30+X30+Y30</f>
        <v>432.365</v>
      </c>
      <c r="AA30" s="15" t="n">
        <f aca="false">SUM(AJ30:AK30)</f>
        <v>484.1</v>
      </c>
      <c r="AB30" s="129" t="s">
        <v>95</v>
      </c>
      <c r="AC30" s="15" t="n">
        <f aca="false">AA30-Z30</f>
        <v>51.735</v>
      </c>
      <c r="AD30" s="129" t="s">
        <v>95</v>
      </c>
      <c r="AE30" s="151" t="n">
        <v>2.1012</v>
      </c>
      <c r="AF30" s="151" t="n">
        <v>1.8614</v>
      </c>
      <c r="AG30" s="121" t="n">
        <f aca="false">AF30-AE30</f>
        <v>-0.2398</v>
      </c>
      <c r="AH30" s="152" t="n">
        <f aca="false">(AA30+AI30)-Z30</f>
        <v>13.4349999999998</v>
      </c>
      <c r="AI30" s="152" t="n">
        <f aca="false">AN30</f>
        <v>-38.3000000000002</v>
      </c>
      <c r="AJ30" s="124" t="n">
        <v>484.1</v>
      </c>
      <c r="AK30" s="124"/>
      <c r="AL30" s="123" t="n">
        <f aca="false">-1*(AC30+AI30)</f>
        <v>-13.4349999999998</v>
      </c>
      <c r="AN30" s="98" t="n">
        <f aca="false">AP30+AR30</f>
        <v>-38.3000000000002</v>
      </c>
      <c r="AO30" s="132" t="n">
        <v>3423.2</v>
      </c>
      <c r="AP30" s="126" t="n">
        <f aca="false">AO30-AO29</f>
        <v>-68.3000000000002</v>
      </c>
      <c r="AQ30" s="127" t="n">
        <v>2692</v>
      </c>
      <c r="AR30" s="126" t="n">
        <f aca="false">AQ30-AQ29</f>
        <v>30</v>
      </c>
      <c r="AS30" s="133"/>
      <c r="AT30" s="116"/>
      <c r="AU30" s="117"/>
      <c r="AY30" s="61" t="n">
        <f aca="false">SUM(AV30:AX30)</f>
        <v>0</v>
      </c>
      <c r="AZ30" s="29" t="n">
        <f aca="false">AW30+AX30</f>
        <v>0</v>
      </c>
      <c r="BB30" s="96" t="n">
        <v>37177</v>
      </c>
      <c r="BC30" s="128" t="s">
        <v>93</v>
      </c>
      <c r="BD30" s="161" t="s">
        <v>96</v>
      </c>
      <c r="BE30" s="162" t="s">
        <v>96</v>
      </c>
      <c r="BF30" s="162" t="s">
        <v>96</v>
      </c>
      <c r="BG30" s="162" t="s">
        <v>96</v>
      </c>
    </row>
    <row r="31" customFormat="false" ht="15.75" hidden="false" customHeight="false" outlineLevel="0" collapsed="false">
      <c r="C31" s="111" t="n">
        <v>37178</v>
      </c>
      <c r="D31" s="112" t="n">
        <v>46</v>
      </c>
      <c r="E31" s="113"/>
      <c r="F31" s="15" t="n">
        <v>269.555</v>
      </c>
      <c r="G31" s="15" t="n">
        <v>-0.757</v>
      </c>
      <c r="H31" s="15" t="n">
        <f aca="false">F31+G31</f>
        <v>268.798</v>
      </c>
      <c r="I31" s="153" t="n">
        <f aca="false">I29-I22</f>
        <v>0.425345052631579</v>
      </c>
      <c r="J31" s="15" t="n">
        <v>270.961</v>
      </c>
      <c r="K31" s="15" t="n">
        <v>-212.788</v>
      </c>
      <c r="L31" s="15" t="n">
        <f aca="false">J31+K31</f>
        <v>58.173</v>
      </c>
      <c r="M31" s="15" t="n">
        <f aca="false">'Page 2'!AN19</f>
        <v>62.85</v>
      </c>
      <c r="N31" s="15" t="n">
        <f aca="false">'Page 2'!AO19</f>
        <v>-78.986</v>
      </c>
      <c r="O31" s="15" t="n">
        <f aca="false">M31+N31</f>
        <v>-16.136</v>
      </c>
      <c r="P31" s="15" t="n">
        <f aca="false">L31+O31</f>
        <v>42.037</v>
      </c>
      <c r="Q31" s="15" t="n">
        <f aca="false">H31+P31</f>
        <v>310.835</v>
      </c>
      <c r="R31" s="153" t="n">
        <f aca="false">R29-R22</f>
        <v>0.530989736842106</v>
      </c>
      <c r="S31" s="147" t="n">
        <f aca="false">ABS(F31)+ABS(G31)+ABS(J31)+ABS(K31)+ABS(M31)+ABS(N31)</f>
        <v>895.897</v>
      </c>
      <c r="T31" s="148" t="n">
        <v>-60</v>
      </c>
      <c r="U31" s="149" t="n">
        <v>16.129</v>
      </c>
      <c r="V31" s="149"/>
      <c r="W31" s="149"/>
      <c r="X31" s="149" t="n">
        <v>-7.282</v>
      </c>
      <c r="Y31" s="150"/>
      <c r="Z31" s="15" t="n">
        <f aca="false">Q31+T31+U31+V31+W31+X31+Y31</f>
        <v>259.682</v>
      </c>
      <c r="AA31" s="15" t="n">
        <f aca="false">SUM(AJ31:AK31)</f>
        <v>307.5</v>
      </c>
      <c r="AB31" s="153" t="n">
        <f aca="false">AB29-AB22</f>
        <v>0.6513</v>
      </c>
      <c r="AC31" s="15" t="n">
        <f aca="false">AA31-Z31</f>
        <v>47.818</v>
      </c>
      <c r="AD31" s="153" t="n">
        <f aca="false">AD29-AD22</f>
        <v>-0.100432</v>
      </c>
      <c r="AE31" s="151" t="n">
        <v>2.1012</v>
      </c>
      <c r="AF31" s="151" t="n">
        <v>1.8614</v>
      </c>
      <c r="AG31" s="121" t="n">
        <f aca="false">AF31-AE31</f>
        <v>-0.2398</v>
      </c>
      <c r="AH31" s="152" t="n">
        <f aca="false">(AA31+AI31)-Z31</f>
        <v>13.2180000000001</v>
      </c>
      <c r="AI31" s="152" t="n">
        <f aca="false">AN31</f>
        <v>-34.5999999999999</v>
      </c>
      <c r="AJ31" s="123" t="n">
        <v>307.5</v>
      </c>
      <c r="AK31" s="124"/>
      <c r="AL31" s="123" t="n">
        <f aca="false">-1*(AC31+AI31)</f>
        <v>-13.2180000000001</v>
      </c>
      <c r="AN31" s="98" t="n">
        <f aca="false">AP31+AR31</f>
        <v>-34.5999999999999</v>
      </c>
      <c r="AO31" s="132" t="n">
        <v>3371.2</v>
      </c>
      <c r="AP31" s="126" t="n">
        <f aca="false">AO31-AO30</f>
        <v>-52</v>
      </c>
      <c r="AQ31" s="127" t="n">
        <v>2709.4</v>
      </c>
      <c r="AR31" s="126" t="n">
        <f aca="false">AQ31-AQ30</f>
        <v>17.4000000000001</v>
      </c>
      <c r="AS31" s="133"/>
      <c r="AY31" s="61" t="n">
        <f aca="false">SUM(AV31:AX31)</f>
        <v>0</v>
      </c>
      <c r="AZ31" s="29" t="n">
        <f aca="false">AW31+AX31</f>
        <v>0</v>
      </c>
      <c r="BB31" s="96" t="n">
        <v>37178</v>
      </c>
      <c r="BC31" s="128" t="s">
        <v>93</v>
      </c>
      <c r="BD31" s="128" t="s">
        <v>93</v>
      </c>
      <c r="BE31" s="128" t="s">
        <v>93</v>
      </c>
      <c r="BF31" s="128" t="s">
        <v>93</v>
      </c>
      <c r="BG31" s="128" t="s">
        <v>93</v>
      </c>
      <c r="BH31" s="1" t="s">
        <v>94</v>
      </c>
    </row>
    <row r="32" customFormat="false" ht="15.75" hidden="false" customHeight="false" outlineLevel="0" collapsed="false">
      <c r="C32" s="111" t="n">
        <v>37179</v>
      </c>
      <c r="D32" s="112" t="n">
        <v>41</v>
      </c>
      <c r="E32" s="113"/>
      <c r="F32" s="24" t="n">
        <v>95.139</v>
      </c>
      <c r="G32" s="24" t="n">
        <v>-50.041</v>
      </c>
      <c r="H32" s="24" t="n">
        <f aca="false">F32+G32</f>
        <v>45.098</v>
      </c>
      <c r="I32" s="129"/>
      <c r="J32" s="24" t="n">
        <v>270.961</v>
      </c>
      <c r="K32" s="24" t="n">
        <v>-212.461</v>
      </c>
      <c r="L32" s="24" t="n">
        <f aca="false">J32+K32</f>
        <v>58.5</v>
      </c>
      <c r="M32" s="24" t="n">
        <f aca="false">'Page 2'!AN20</f>
        <v>45.439</v>
      </c>
      <c r="N32" s="24" t="n">
        <f aca="false">'Page 2'!AO20</f>
        <v>-84.706</v>
      </c>
      <c r="O32" s="24" t="n">
        <f aca="false">M32+N32</f>
        <v>-39.267</v>
      </c>
      <c r="P32" s="24" t="n">
        <f aca="false">L32+O32</f>
        <v>19.233</v>
      </c>
      <c r="Q32" s="24" t="n">
        <f aca="false">H32+P32</f>
        <v>64.331</v>
      </c>
      <c r="R32" s="129"/>
      <c r="S32" s="115" t="n">
        <f aca="false">ABS(F32)+ABS(G32)+ABS(J32)+ABS(K32)+ABS(M32)+ABS(N32)</f>
        <v>758.747</v>
      </c>
      <c r="T32" s="116" t="n">
        <v>0</v>
      </c>
      <c r="U32" s="117" t="n">
        <v>16.129</v>
      </c>
      <c r="V32" s="117"/>
      <c r="W32" s="117"/>
      <c r="X32" s="117" t="n">
        <v>-7.282</v>
      </c>
      <c r="Y32" s="163"/>
      <c r="Z32" s="24" t="n">
        <f aca="false">Q32+T32+U32+V32+W32+X32+Y32</f>
        <v>73.178</v>
      </c>
      <c r="AA32" s="24" t="n">
        <f aca="false">SUM(AJ32:AK32)</f>
        <v>66</v>
      </c>
      <c r="AB32" s="129"/>
      <c r="AC32" s="24" t="n">
        <f aca="false">AA32-Z32</f>
        <v>-7.178</v>
      </c>
      <c r="AD32" s="130"/>
      <c r="AE32" s="120" t="n">
        <v>2.1012</v>
      </c>
      <c r="AF32" s="120" t="n">
        <v>1.8614</v>
      </c>
      <c r="AG32" s="121" t="n">
        <f aca="false">AF32-AE32</f>
        <v>-0.2398</v>
      </c>
      <c r="AH32" s="122" t="n">
        <f aca="false">(AA32+AI32)-Z32</f>
        <v>-148.978</v>
      </c>
      <c r="AI32" s="122" t="n">
        <f aca="false">AN32</f>
        <v>-141.8</v>
      </c>
      <c r="AJ32" s="123" t="n">
        <v>66</v>
      </c>
      <c r="AK32" s="124"/>
      <c r="AL32" s="123" t="n">
        <f aca="false">-1*(AC32+AI32)</f>
        <v>148.978</v>
      </c>
      <c r="AN32" s="98" t="n">
        <f aca="false">AP32+AR32</f>
        <v>-141.8</v>
      </c>
      <c r="AO32" s="132" t="n">
        <v>3283.8</v>
      </c>
      <c r="AP32" s="126" t="n">
        <f aca="false">AO32-AO31</f>
        <v>-87.3999999999996</v>
      </c>
      <c r="AQ32" s="127" t="n">
        <v>2655</v>
      </c>
      <c r="AR32" s="126" t="n">
        <f aca="false">AQ32-AQ31</f>
        <v>-54.4000000000001</v>
      </c>
      <c r="AS32" s="133"/>
      <c r="AY32" s="61" t="n">
        <f aca="false">SUM(AV32:AX32)</f>
        <v>0</v>
      </c>
      <c r="AZ32" s="29" t="n">
        <f aca="false">AW32+AX32</f>
        <v>0</v>
      </c>
      <c r="BB32" s="96" t="n">
        <v>37179</v>
      </c>
      <c r="BC32" s="128" t="s">
        <v>93</v>
      </c>
      <c r="BD32" s="128" t="s">
        <v>93</v>
      </c>
      <c r="BE32" s="128" t="s">
        <v>93</v>
      </c>
      <c r="BF32" s="128" t="s">
        <v>93</v>
      </c>
      <c r="BG32" s="128" t="s">
        <v>93</v>
      </c>
      <c r="BH32" s="1" t="s">
        <v>94</v>
      </c>
    </row>
    <row r="33" customFormat="false" ht="15.75" hidden="false" customHeight="false" outlineLevel="0" collapsed="false">
      <c r="C33" s="111" t="n">
        <v>37180</v>
      </c>
      <c r="D33" s="112" t="n">
        <v>38</v>
      </c>
      <c r="E33" s="113"/>
      <c r="F33" s="24" t="n">
        <v>83.039</v>
      </c>
      <c r="G33" s="24" t="n">
        <v>-102.096</v>
      </c>
      <c r="H33" s="24" t="n">
        <f aca="false">F33+G33</f>
        <v>-19.057</v>
      </c>
      <c r="I33" s="153"/>
      <c r="J33" s="24" t="n">
        <v>270.961</v>
      </c>
      <c r="K33" s="24" t="n">
        <v>-212.788</v>
      </c>
      <c r="L33" s="24" t="n">
        <f aca="false">J33+K33</f>
        <v>58.173</v>
      </c>
      <c r="M33" s="24" t="n">
        <f aca="false">'Page 2'!AN21</f>
        <v>47.567</v>
      </c>
      <c r="N33" s="24" t="n">
        <f aca="false">'Page 2'!AO21</f>
        <v>-100.515</v>
      </c>
      <c r="O33" s="24" t="n">
        <f aca="false">M33+N33</f>
        <v>-52.948</v>
      </c>
      <c r="P33" s="24" t="n">
        <f aca="false">L33+O33</f>
        <v>5.225</v>
      </c>
      <c r="Q33" s="24" t="n">
        <f aca="false">H33+P33</f>
        <v>-13.832</v>
      </c>
      <c r="R33" s="153"/>
      <c r="S33" s="115" t="n">
        <f aca="false">ABS(F33)+ABS(G33)+ABS(J33)+ABS(K33)+ABS(M33)+ABS(N33)</f>
        <v>816.966</v>
      </c>
      <c r="T33" s="116" t="n">
        <v>0</v>
      </c>
      <c r="U33" s="117" t="n">
        <v>16.129</v>
      </c>
      <c r="V33" s="117"/>
      <c r="W33" s="117"/>
      <c r="X33" s="117" t="n">
        <v>-7.282</v>
      </c>
      <c r="Y33" s="163"/>
      <c r="Z33" s="24" t="n">
        <f aca="false">Q33+T33+U33+V33+W33+X33+Y33</f>
        <v>-4.985</v>
      </c>
      <c r="AA33" s="24" t="n">
        <f aca="false">SUM(AJ33:AK33)</f>
        <v>-231.4</v>
      </c>
      <c r="AB33" s="153"/>
      <c r="AC33" s="24" t="n">
        <f aca="false">AA33-Z33</f>
        <v>-226.415</v>
      </c>
      <c r="AD33" s="154"/>
      <c r="AE33" s="120" t="n">
        <v>2.0775</v>
      </c>
      <c r="AF33" s="120" t="n">
        <v>1.8794</v>
      </c>
      <c r="AG33" s="121" t="n">
        <f aca="false">AF33-AE33</f>
        <v>-0.1981</v>
      </c>
      <c r="AH33" s="122" t="n">
        <f aca="false">(AA33+AI33)-Z33</f>
        <v>-291.115</v>
      </c>
      <c r="AI33" s="122" t="n">
        <f aca="false">AN33</f>
        <v>-64.7000000000003</v>
      </c>
      <c r="AJ33" s="124" t="n">
        <v>-231.4</v>
      </c>
      <c r="AK33" s="124"/>
      <c r="AL33" s="123" t="n">
        <f aca="false">-1*(AC33+AI33)</f>
        <v>291.115</v>
      </c>
      <c r="AN33" s="98" t="n">
        <f aca="false">AP33+AR33</f>
        <v>-64.7000000000003</v>
      </c>
      <c r="AO33" s="132" t="n">
        <v>3230</v>
      </c>
      <c r="AP33" s="126" t="n">
        <f aca="false">AO33-AO32</f>
        <v>-53.8000000000002</v>
      </c>
      <c r="AQ33" s="127" t="n">
        <v>2644.1</v>
      </c>
      <c r="AR33" s="126" t="n">
        <f aca="false">AQ33-AQ32</f>
        <v>-10.9000000000001</v>
      </c>
      <c r="AS33" s="133"/>
      <c r="AY33" s="61" t="n">
        <f aca="false">SUM(AV33:AX33)</f>
        <v>0</v>
      </c>
      <c r="AZ33" s="29" t="n">
        <f aca="false">AW33+AX33</f>
        <v>0</v>
      </c>
      <c r="BB33" s="96" t="n">
        <v>37180</v>
      </c>
      <c r="BC33" s="128" t="s">
        <v>93</v>
      </c>
      <c r="BD33" s="128" t="s">
        <v>93</v>
      </c>
      <c r="BE33" s="128" t="s">
        <v>93</v>
      </c>
      <c r="BF33" s="128" t="s">
        <v>93</v>
      </c>
      <c r="BG33" s="128" t="s">
        <v>93</v>
      </c>
      <c r="BH33" s="1" t="s">
        <v>94</v>
      </c>
    </row>
    <row r="34" customFormat="false" ht="15.75" hidden="false" customHeight="false" outlineLevel="0" collapsed="false">
      <c r="C34" s="111" t="n">
        <v>37181</v>
      </c>
      <c r="D34" s="112" t="n">
        <v>49</v>
      </c>
      <c r="E34" s="113"/>
      <c r="F34" s="24" t="n">
        <v>174.797</v>
      </c>
      <c r="G34" s="24" t="n">
        <v>-14.292</v>
      </c>
      <c r="H34" s="24" t="n">
        <f aca="false">F34+G34</f>
        <v>160.505</v>
      </c>
      <c r="I34" s="114"/>
      <c r="J34" s="24" t="n">
        <v>271.697</v>
      </c>
      <c r="K34" s="24" t="n">
        <v>-213.525</v>
      </c>
      <c r="L34" s="24" t="n">
        <f aca="false">J34+K34</f>
        <v>58.172</v>
      </c>
      <c r="M34" s="24" t="n">
        <f aca="false">'Page 2'!AN22</f>
        <v>17.109</v>
      </c>
      <c r="N34" s="24" t="n">
        <f aca="false">'Page 2'!AO22</f>
        <v>-100.15</v>
      </c>
      <c r="O34" s="24" t="n">
        <f aca="false">M34+N34</f>
        <v>-83.041</v>
      </c>
      <c r="P34" s="24" t="n">
        <f aca="false">L34+O34</f>
        <v>-24.869</v>
      </c>
      <c r="Q34" s="24" t="n">
        <f aca="false">H34+P34</f>
        <v>135.636</v>
      </c>
      <c r="R34" s="114"/>
      <c r="S34" s="115" t="n">
        <f aca="false">ABS(F34)+ABS(G34)+ABS(J34)+ABS(K34)+ABS(M34)+ABS(N34)</f>
        <v>791.57</v>
      </c>
      <c r="T34" s="116" t="n">
        <v>0</v>
      </c>
      <c r="U34" s="117" t="n">
        <v>16.129</v>
      </c>
      <c r="V34" s="117"/>
      <c r="W34" s="117"/>
      <c r="X34" s="117" t="n">
        <v>-7.282</v>
      </c>
      <c r="Y34" s="163"/>
      <c r="Z34" s="24" t="n">
        <f aca="false">Q34+T34+U34+V34+W34+X34+Y34</f>
        <v>144.483</v>
      </c>
      <c r="AA34" s="24" t="n">
        <f aca="false">SUM(AJ34:AK34)</f>
        <v>-347</v>
      </c>
      <c r="AB34" s="114"/>
      <c r="AC34" s="24" t="n">
        <f aca="false">AA34-Z34</f>
        <v>-491.483</v>
      </c>
      <c r="AD34" s="119"/>
      <c r="AE34" s="120" t="n">
        <v>2.33</v>
      </c>
      <c r="AF34" s="120" t="n">
        <v>1.9141</v>
      </c>
      <c r="AG34" s="121" t="n">
        <f aca="false">AF34-AE34</f>
        <v>-0.4159</v>
      </c>
      <c r="AH34" s="124" t="n">
        <f aca="false">(AA34+AI34)-Z34</f>
        <v>-253.283</v>
      </c>
      <c r="AI34" s="123" t="n">
        <f aca="false">AN34</f>
        <v>238.2</v>
      </c>
      <c r="AJ34" s="123" t="n">
        <v>-347</v>
      </c>
      <c r="AK34" s="123"/>
      <c r="AL34" s="123" t="n">
        <f aca="false">-1*(AC34+AI34)</f>
        <v>253.283</v>
      </c>
      <c r="AN34" s="98" t="n">
        <f aca="false">AP34+AR34</f>
        <v>238.2</v>
      </c>
      <c r="AO34" s="132" t="n">
        <v>3495</v>
      </c>
      <c r="AP34" s="126" t="n">
        <f aca="false">AO34-AO33</f>
        <v>265</v>
      </c>
      <c r="AQ34" s="127" t="n">
        <v>2617.3</v>
      </c>
      <c r="AR34" s="126" t="n">
        <f aca="false">AQ34-AQ33</f>
        <v>-26.7999999999997</v>
      </c>
      <c r="AS34" s="133"/>
      <c r="AT34" s="134"/>
      <c r="AU34" s="134"/>
      <c r="AV34" s="135"/>
      <c r="AW34" s="135"/>
      <c r="AX34" s="134"/>
      <c r="AY34" s="136" t="n">
        <f aca="false">SUM(AV34:AX34)</f>
        <v>0</v>
      </c>
      <c r="AZ34" s="137" t="n">
        <f aca="false">AW34+AX34</f>
        <v>0</v>
      </c>
      <c r="BB34" s="96" t="n">
        <v>37181</v>
      </c>
      <c r="BC34" s="128" t="s">
        <v>93</v>
      </c>
      <c r="BD34" s="128" t="s">
        <v>93</v>
      </c>
      <c r="BE34" s="128" t="s">
        <v>93</v>
      </c>
      <c r="BF34" s="128" t="s">
        <v>93</v>
      </c>
      <c r="BG34" s="128" t="s">
        <v>93</v>
      </c>
      <c r="BH34" s="1" t="s">
        <v>94</v>
      </c>
    </row>
    <row r="35" customFormat="false" ht="15.75" hidden="false" customHeight="false" outlineLevel="0" collapsed="false">
      <c r="C35" s="111" t="n">
        <v>37182</v>
      </c>
      <c r="D35" s="112" t="s">
        <v>97</v>
      </c>
      <c r="E35" s="113"/>
      <c r="F35" s="24" t="n">
        <v>297.086</v>
      </c>
      <c r="G35" s="24" t="n">
        <v>-2.412</v>
      </c>
      <c r="H35" s="24" t="n">
        <f aca="false">F35+G35</f>
        <v>294.674</v>
      </c>
      <c r="I35" s="129"/>
      <c r="J35" s="24" t="n">
        <v>271.232</v>
      </c>
      <c r="K35" s="24" t="n">
        <v>-213.498</v>
      </c>
      <c r="L35" s="24" t="n">
        <f aca="false">J35+K35</f>
        <v>57.734</v>
      </c>
      <c r="M35" s="24" t="n">
        <f aca="false">'Page 2'!AN23</f>
        <v>46.345</v>
      </c>
      <c r="N35" s="24" t="n">
        <f aca="false">'Page 2'!AO23</f>
        <v>-79.316</v>
      </c>
      <c r="O35" s="24" t="n">
        <f aca="false">M35+N35</f>
        <v>-32.971</v>
      </c>
      <c r="P35" s="24" t="n">
        <f aca="false">L35+O35</f>
        <v>24.763</v>
      </c>
      <c r="Q35" s="24" t="n">
        <f aca="false">H35+P35</f>
        <v>319.437</v>
      </c>
      <c r="R35" s="129"/>
      <c r="S35" s="115" t="n">
        <f aca="false">ABS(F35)+ABS(G35)+ABS(J35)+ABS(K35)+ABS(M35)+ABS(N35)</f>
        <v>909.889</v>
      </c>
      <c r="T35" s="116" t="n">
        <v>0</v>
      </c>
      <c r="U35" s="117" t="n">
        <v>16.129</v>
      </c>
      <c r="V35" s="117"/>
      <c r="W35" s="117"/>
      <c r="X35" s="117" t="n">
        <v>-7.282</v>
      </c>
      <c r="Y35" s="163"/>
      <c r="Z35" s="24" t="n">
        <f aca="false">Q35+T35+U35+V35+W35+X35+Y35</f>
        <v>328.284</v>
      </c>
      <c r="AA35" s="24" t="n">
        <f aca="false">SUM(AJ35:AK35)</f>
        <v>87</v>
      </c>
      <c r="AB35" s="129"/>
      <c r="AC35" s="24" t="n">
        <f aca="false">AA35-Z35</f>
        <v>-241.284</v>
      </c>
      <c r="AD35" s="130"/>
      <c r="AE35" s="120" t="n">
        <v>2.535</v>
      </c>
      <c r="AF35" s="120" t="n">
        <v>1.9584</v>
      </c>
      <c r="AG35" s="121" t="n">
        <f aca="false">AF35-AE35</f>
        <v>-0.5766</v>
      </c>
      <c r="AH35" s="123" t="n">
        <f aca="false">(AA35+AI35)-Z35</f>
        <v>-232.584</v>
      </c>
      <c r="AI35" s="123" t="n">
        <f aca="false">AN35</f>
        <v>8.69999999999982</v>
      </c>
      <c r="AJ35" s="123" t="n">
        <v>87</v>
      </c>
      <c r="AK35" s="123"/>
      <c r="AL35" s="123" t="n">
        <f aca="false">-1*(AC35+AI35)</f>
        <v>232.584</v>
      </c>
      <c r="AN35" s="98" t="n">
        <f aca="false">AP35+AR35</f>
        <v>8.69999999999982</v>
      </c>
      <c r="AO35" s="132" t="n">
        <v>3470</v>
      </c>
      <c r="AP35" s="126" t="n">
        <f aca="false">AO35-AO34</f>
        <v>-25</v>
      </c>
      <c r="AQ35" s="127" t="n">
        <v>2651</v>
      </c>
      <c r="AR35" s="126" t="n">
        <f aca="false">AQ35-AQ34</f>
        <v>33.6999999999998</v>
      </c>
      <c r="AS35" s="133"/>
      <c r="AT35" s="134"/>
      <c r="AU35" s="134"/>
      <c r="AV35" s="135"/>
      <c r="AW35" s="135"/>
      <c r="AX35" s="134"/>
      <c r="AY35" s="136" t="n">
        <f aca="false">SUM(AV35:AX35)</f>
        <v>0</v>
      </c>
      <c r="AZ35" s="137" t="n">
        <f aca="false">AW35+AX35</f>
        <v>0</v>
      </c>
      <c r="BB35" s="96" t="n">
        <v>37182</v>
      </c>
      <c r="BC35" s="128" t="s">
        <v>93</v>
      </c>
      <c r="BD35" s="128" t="s">
        <v>93</v>
      </c>
      <c r="BE35" s="128" t="s">
        <v>93</v>
      </c>
      <c r="BF35" s="128" t="s">
        <v>93</v>
      </c>
      <c r="BG35" s="128" t="s">
        <v>93</v>
      </c>
      <c r="BH35" s="1" t="s">
        <v>94</v>
      </c>
    </row>
    <row r="36" customFormat="false" ht="15.75" hidden="false" customHeight="false" outlineLevel="0" collapsed="false">
      <c r="C36" s="96" t="n">
        <v>37183</v>
      </c>
      <c r="D36" s="112" t="s">
        <v>98</v>
      </c>
      <c r="E36" s="113"/>
      <c r="F36" s="24" t="n">
        <v>341.159</v>
      </c>
      <c r="G36" s="24" t="n">
        <v>-18.398</v>
      </c>
      <c r="H36" s="24" t="n">
        <f aca="false">F36+G36</f>
        <v>322.761</v>
      </c>
      <c r="I36" s="146" t="n">
        <f aca="false">SUM(H30:H36)/1000</f>
        <v>1.453916</v>
      </c>
      <c r="J36" s="24" t="n">
        <v>271.696</v>
      </c>
      <c r="K36" s="24" t="n">
        <v>-213.526</v>
      </c>
      <c r="L36" s="24" t="n">
        <f aca="false">J36+K36</f>
        <v>58.17</v>
      </c>
      <c r="M36" s="24" t="n">
        <f aca="false">'Page 2'!AN24</f>
        <v>81.861</v>
      </c>
      <c r="N36" s="24" t="n">
        <f aca="false">'Page 2'!AO24</f>
        <v>-61.39</v>
      </c>
      <c r="O36" s="24" t="n">
        <f aca="false">M36+N36</f>
        <v>20.471</v>
      </c>
      <c r="P36" s="24" t="n">
        <f aca="false">L36+O36</f>
        <v>78.641</v>
      </c>
      <c r="Q36" s="24" t="n">
        <f aca="false">H36+P36</f>
        <v>401.402</v>
      </c>
      <c r="R36" s="146" t="n">
        <f aca="false">SUM(Q30:Q36)/1000</f>
        <v>1.641327</v>
      </c>
      <c r="S36" s="115" t="n">
        <f aca="false">ABS(F36)+ABS(G36)+ABS(J36)+ABS(K36)+ABS(M36)+ABS(N36)</f>
        <v>988.03</v>
      </c>
      <c r="T36" s="116" t="n">
        <v>0</v>
      </c>
      <c r="U36" s="117" t="n">
        <v>16.129</v>
      </c>
      <c r="V36" s="117"/>
      <c r="W36" s="117"/>
      <c r="X36" s="117" t="n">
        <v>-7.282</v>
      </c>
      <c r="Y36" s="163"/>
      <c r="Z36" s="24" t="n">
        <f aca="false">Q36+T36+U36+V36+W36+X36+Y36</f>
        <v>410.249</v>
      </c>
      <c r="AA36" s="24" t="n">
        <f aca="false">SUM(AJ36:AK36)</f>
        <v>174</v>
      </c>
      <c r="AB36" s="146" t="n">
        <f aca="false">SUM(AA30:AA36)/1000</f>
        <v>0.5402</v>
      </c>
      <c r="AC36" s="24" t="n">
        <f aca="false">AA36-Z36</f>
        <v>-236.249</v>
      </c>
      <c r="AD36" s="146" t="n">
        <f aca="false">SUM(AC30:AC36)/1000</f>
        <v>-1.103056</v>
      </c>
      <c r="AE36" s="120" t="n">
        <v>2.2567</v>
      </c>
      <c r="AF36" s="120" t="n">
        <v>1.9782</v>
      </c>
      <c r="AG36" s="121" t="n">
        <f aca="false">AF36-AE36</f>
        <v>-0.2785</v>
      </c>
      <c r="AH36" s="123" t="n">
        <f aca="false">(AA36+AI36)-Z36</f>
        <v>-227.249</v>
      </c>
      <c r="AI36" s="123" t="n">
        <f aca="false">AN36</f>
        <v>9</v>
      </c>
      <c r="AJ36" s="123" t="n">
        <v>174</v>
      </c>
      <c r="AK36" s="123"/>
      <c r="AL36" s="123" t="n">
        <f aca="false">-1*(AC36+AI36)</f>
        <v>227.249</v>
      </c>
      <c r="AN36" s="98" t="n">
        <f aca="false">AP36+AR36</f>
        <v>9</v>
      </c>
      <c r="AO36" s="132" t="n">
        <v>3508</v>
      </c>
      <c r="AP36" s="126" t="n">
        <f aca="false">AO36-AO35</f>
        <v>38</v>
      </c>
      <c r="AQ36" s="127" t="n">
        <v>2622</v>
      </c>
      <c r="AR36" s="126" t="n">
        <f aca="false">AQ36-AQ35</f>
        <v>-29</v>
      </c>
      <c r="AS36" s="133"/>
      <c r="AT36" s="133"/>
      <c r="AU36" s="133"/>
      <c r="AV36" s="34"/>
      <c r="AW36" s="34"/>
      <c r="AX36" s="133"/>
      <c r="AY36" s="164" t="n">
        <f aca="false">SUM(AV36:AX36)</f>
        <v>0</v>
      </c>
      <c r="AZ36" s="165" t="n">
        <f aca="false">AW36+AX36</f>
        <v>0</v>
      </c>
      <c r="BB36" s="96" t="n">
        <v>37183</v>
      </c>
      <c r="BC36" s="128" t="s">
        <v>93</v>
      </c>
      <c r="BD36" s="128" t="s">
        <v>93</v>
      </c>
      <c r="BE36" s="162" t="s">
        <v>96</v>
      </c>
      <c r="BF36" s="166"/>
      <c r="BG36" s="166"/>
      <c r="BJ36" s="1" t="n">
        <v>353997</v>
      </c>
      <c r="BK36" s="1" t="n">
        <v>-336628</v>
      </c>
      <c r="BL36" s="1" t="n">
        <v>131947</v>
      </c>
      <c r="BM36" s="1" t="n">
        <v>114965</v>
      </c>
      <c r="BN36" s="1" t="n">
        <f aca="false">(BJ36-BL36)/1000</f>
        <v>222.05</v>
      </c>
      <c r="BO36" s="1" t="n">
        <f aca="false">(BK36+BM36)/1000</f>
        <v>-221.663</v>
      </c>
    </row>
    <row r="37" customFormat="false" ht="15.75" hidden="false" customHeight="false" outlineLevel="0" collapsed="false">
      <c r="C37" s="96" t="n">
        <v>37184</v>
      </c>
      <c r="D37" s="112" t="s">
        <v>99</v>
      </c>
      <c r="E37" s="113"/>
      <c r="F37" s="15"/>
      <c r="G37" s="15"/>
      <c r="H37" s="15" t="n">
        <f aca="false">F37+G37</f>
        <v>0</v>
      </c>
      <c r="I37" s="129" t="s">
        <v>95</v>
      </c>
      <c r="J37" s="15"/>
      <c r="K37" s="15"/>
      <c r="L37" s="15" t="n">
        <f aca="false">J37+K37</f>
        <v>0</v>
      </c>
      <c r="M37" s="15" t="n">
        <f aca="false">'Page 2'!AN25</f>
        <v>0</v>
      </c>
      <c r="N37" s="15" t="n">
        <f aca="false">'Page 2'!AO25</f>
        <v>-0</v>
      </c>
      <c r="O37" s="15" t="n">
        <f aca="false">M37+N37</f>
        <v>0</v>
      </c>
      <c r="P37" s="15" t="n">
        <f aca="false">L37+O37</f>
        <v>0</v>
      </c>
      <c r="Q37" s="15" t="n">
        <f aca="false">H37+P37</f>
        <v>0</v>
      </c>
      <c r="R37" s="129" t="s">
        <v>95</v>
      </c>
      <c r="S37" s="147" t="n">
        <f aca="false">ABS(F37)+ABS(G37)+ABS(J37)+ABS(K37)+ABS(M37)+ABS(N37)</f>
        <v>0</v>
      </c>
      <c r="T37" s="148"/>
      <c r="U37" s="149"/>
      <c r="V37" s="149"/>
      <c r="W37" s="149"/>
      <c r="X37" s="149"/>
      <c r="Y37" s="167"/>
      <c r="Z37" s="15" t="n">
        <f aca="false">Q37+T37+U37+V37+W37+X37+Y37</f>
        <v>0</v>
      </c>
      <c r="AA37" s="15" t="n">
        <f aca="false">SUM(AJ37:AK37)</f>
        <v>0</v>
      </c>
      <c r="AB37" s="129" t="s">
        <v>95</v>
      </c>
      <c r="AC37" s="15" t="n">
        <f aca="false">AA37-Z37</f>
        <v>0</v>
      </c>
      <c r="AD37" s="129" t="s">
        <v>95</v>
      </c>
      <c r="AE37" s="151"/>
      <c r="AF37" s="151"/>
      <c r="AG37" s="121" t="n">
        <f aca="false">AF37-AE37</f>
        <v>0</v>
      </c>
      <c r="AH37" s="152" t="n">
        <f aca="false">(AA37+AI37)-Z37</f>
        <v>0</v>
      </c>
      <c r="AI37" s="152" t="n">
        <f aca="false">AN37</f>
        <v>0</v>
      </c>
      <c r="AJ37" s="124"/>
      <c r="AK37" s="124"/>
      <c r="AL37" s="123" t="n">
        <f aca="false">-1*(AC37+AI37)</f>
        <v>-0</v>
      </c>
      <c r="AN37" s="98"/>
      <c r="AO37" s="132"/>
      <c r="AP37" s="126" t="n">
        <f aca="false">AO37-AO36</f>
        <v>-3508</v>
      </c>
      <c r="AQ37" s="127"/>
      <c r="AR37" s="126" t="n">
        <f aca="false">AQ37-AQ36</f>
        <v>-2622</v>
      </c>
      <c r="AS37" s="133"/>
      <c r="AY37" s="61" t="n">
        <f aca="false">SUM(AV37:AX37)</f>
        <v>0</v>
      </c>
      <c r="AZ37" s="29" t="n">
        <f aca="false">AW37+AX37</f>
        <v>0</v>
      </c>
      <c r="BB37" s="96" t="n">
        <v>37184</v>
      </c>
      <c r="BC37" s="166"/>
      <c r="BD37" s="166"/>
      <c r="BE37" s="166"/>
      <c r="BF37" s="166"/>
      <c r="BG37" s="166"/>
      <c r="BJ37" s="1" t="n">
        <v>357126</v>
      </c>
      <c r="BK37" s="1" t="n">
        <v>-300484</v>
      </c>
      <c r="BL37" s="1" t="n">
        <v>134530</v>
      </c>
      <c r="BM37" s="1" t="n">
        <v>89426</v>
      </c>
      <c r="BN37" s="1" t="n">
        <f aca="false">(BJ37-BL37)/1000</f>
        <v>222.596</v>
      </c>
      <c r="BO37" s="1" t="n">
        <f aca="false">(BK37+BM37)/1000</f>
        <v>-211.058</v>
      </c>
    </row>
    <row r="38" customFormat="false" ht="15.75" hidden="false" customHeight="false" outlineLevel="0" collapsed="false">
      <c r="A38" s="1" t="n">
        <f aca="false">1.55/45.329614</f>
        <v>0.0341939818856609</v>
      </c>
      <c r="C38" s="96" t="n">
        <v>37185</v>
      </c>
      <c r="D38" s="112" t="s">
        <v>97</v>
      </c>
      <c r="E38" s="139"/>
      <c r="F38" s="15"/>
      <c r="G38" s="15"/>
      <c r="H38" s="15" t="n">
        <f aca="false">F38+G38</f>
        <v>0</v>
      </c>
      <c r="I38" s="153" t="n">
        <f aca="false">I36-I29</f>
        <v>-0.805478</v>
      </c>
      <c r="J38" s="15"/>
      <c r="K38" s="15"/>
      <c r="L38" s="15" t="n">
        <f aca="false">J38+K38</f>
        <v>0</v>
      </c>
      <c r="M38" s="15" t="n">
        <f aca="false">'Page 2'!AN26</f>
        <v>0</v>
      </c>
      <c r="N38" s="15" t="n">
        <f aca="false">'Page 2'!AO26</f>
        <v>-0</v>
      </c>
      <c r="O38" s="15" t="n">
        <f aca="false">M38+N38</f>
        <v>0</v>
      </c>
      <c r="P38" s="15" t="n">
        <f aca="false">L38+O38</f>
        <v>0</v>
      </c>
      <c r="Q38" s="15" t="n">
        <f aca="false">H38+P38</f>
        <v>0</v>
      </c>
      <c r="R38" s="153" t="n">
        <f aca="false">R36-R29</f>
        <v>-1.033767</v>
      </c>
      <c r="S38" s="147" t="n">
        <f aca="false">ABS(F38)+ABS(G38)+ABS(J38)+ABS(K38)+ABS(M38)+ABS(N38)</f>
        <v>0</v>
      </c>
      <c r="T38" s="148"/>
      <c r="U38" s="149"/>
      <c r="V38" s="149"/>
      <c r="W38" s="149"/>
      <c r="X38" s="149"/>
      <c r="Y38" s="167"/>
      <c r="Z38" s="15" t="n">
        <f aca="false">Q38+T38+U38+V38+W38+X38+Y38</f>
        <v>0</v>
      </c>
      <c r="AA38" s="15" t="n">
        <f aca="false">SUM(AJ38:AK38)</f>
        <v>0</v>
      </c>
      <c r="AB38" s="153" t="n">
        <f aca="false">AB36-AB29</f>
        <v>-1.9762</v>
      </c>
      <c r="AC38" s="15" t="n">
        <f aca="false">AA38-Z38</f>
        <v>0</v>
      </c>
      <c r="AD38" s="153" t="n">
        <f aca="false">AD36-AD29</f>
        <v>-0.942411</v>
      </c>
      <c r="AE38" s="151"/>
      <c r="AF38" s="151"/>
      <c r="AG38" s="121" t="n">
        <f aca="false">AF38-AE38</f>
        <v>0</v>
      </c>
      <c r="AH38" s="152" t="n">
        <f aca="false">(AA38+AI38)-Z38</f>
        <v>0</v>
      </c>
      <c r="AI38" s="152" t="n">
        <f aca="false">AN38</f>
        <v>0</v>
      </c>
      <c r="AJ38" s="123"/>
      <c r="AK38" s="124"/>
      <c r="AL38" s="123" t="n">
        <f aca="false">-1*(AC38+AI38)</f>
        <v>-0</v>
      </c>
      <c r="AN38" s="98" t="n">
        <f aca="false">AP38+AR38</f>
        <v>0</v>
      </c>
      <c r="AO38" s="168"/>
      <c r="AP38" s="126" t="n">
        <f aca="false">AO38-AO37</f>
        <v>0</v>
      </c>
      <c r="AQ38" s="127"/>
      <c r="AR38" s="126" t="n">
        <f aca="false">AQ38-AQ37</f>
        <v>0</v>
      </c>
      <c r="AS38" s="133"/>
      <c r="AY38" s="28" t="n">
        <f aca="false">SUM(AV38:AX38)</f>
        <v>0</v>
      </c>
      <c r="AZ38" s="169" t="n">
        <f aca="false">AW38+AX38</f>
        <v>0</v>
      </c>
      <c r="BB38" s="96" t="n">
        <v>37185</v>
      </c>
      <c r="BC38" s="166"/>
      <c r="BD38" s="166"/>
      <c r="BE38" s="166"/>
      <c r="BF38" s="166"/>
      <c r="BG38" s="166"/>
      <c r="BJ38" s="1" t="n">
        <v>331721</v>
      </c>
      <c r="BK38" s="1" t="n">
        <v>-261754</v>
      </c>
      <c r="BL38" s="1" t="n">
        <v>37938</v>
      </c>
      <c r="BM38" s="1" t="n">
        <v>50779</v>
      </c>
      <c r="BN38" s="1" t="n">
        <f aca="false">(BJ38-BL38)/1000</f>
        <v>293.783</v>
      </c>
      <c r="BO38" s="1" t="n">
        <f aca="false">(BK38+BM38)/1000</f>
        <v>-210.975</v>
      </c>
    </row>
    <row r="39" customFormat="false" ht="15.75" hidden="false" customHeight="false" outlineLevel="0" collapsed="false">
      <c r="C39" s="96" t="n">
        <v>37186</v>
      </c>
      <c r="D39" s="112" t="s">
        <v>100</v>
      </c>
      <c r="E39" s="113"/>
      <c r="F39" s="24"/>
      <c r="G39" s="24"/>
      <c r="H39" s="24" t="n">
        <f aca="false">F39+G39</f>
        <v>0</v>
      </c>
      <c r="I39" s="129"/>
      <c r="J39" s="24"/>
      <c r="K39" s="24"/>
      <c r="L39" s="24" t="n">
        <f aca="false">J39+K39</f>
        <v>0</v>
      </c>
      <c r="M39" s="24" t="n">
        <f aca="false">'Page 2'!AN27</f>
        <v>0</v>
      </c>
      <c r="N39" s="24" t="n">
        <f aca="false">'Page 2'!AO27</f>
        <v>-0</v>
      </c>
      <c r="O39" s="24" t="n">
        <f aca="false">M39+N39</f>
        <v>0</v>
      </c>
      <c r="P39" s="24" t="n">
        <f aca="false">L39+O39</f>
        <v>0</v>
      </c>
      <c r="Q39" s="24" t="n">
        <f aca="false">H39+P39</f>
        <v>0</v>
      </c>
      <c r="R39" s="129"/>
      <c r="S39" s="115" t="n">
        <f aca="false">ABS(F39)+ABS(G39)+ABS(J39)+ABS(K39)+ABS(M39)+ABS(N39)</f>
        <v>0</v>
      </c>
      <c r="T39" s="116"/>
      <c r="U39" s="117"/>
      <c r="V39" s="117"/>
      <c r="W39" s="117"/>
      <c r="X39" s="117"/>
      <c r="Y39" s="163"/>
      <c r="Z39" s="24" t="n">
        <f aca="false">Q39+T39+U39+V39+W39+X39+Y39</f>
        <v>0</v>
      </c>
      <c r="AA39" s="24" t="n">
        <f aca="false">SUM(AJ39:AK39)</f>
        <v>0</v>
      </c>
      <c r="AB39" s="129"/>
      <c r="AC39" s="24" t="n">
        <f aca="false">AA39-Z39</f>
        <v>0</v>
      </c>
      <c r="AD39" s="130"/>
      <c r="AE39" s="120"/>
      <c r="AF39" s="120"/>
      <c r="AG39" s="121" t="n">
        <f aca="false">AF39-AE39</f>
        <v>0</v>
      </c>
      <c r="AH39" s="122" t="n">
        <f aca="false">(AA39+AI39)-Z39</f>
        <v>0</v>
      </c>
      <c r="AI39" s="122" t="n">
        <f aca="false">AN39</f>
        <v>0</v>
      </c>
      <c r="AJ39" s="152"/>
      <c r="AK39" s="152"/>
      <c r="AL39" s="152" t="n">
        <f aca="false">-1*(AC39+AI39)</f>
        <v>-0</v>
      </c>
      <c r="AN39" s="98" t="n">
        <f aca="false">AP39+AR39</f>
        <v>0</v>
      </c>
      <c r="AO39" s="168"/>
      <c r="AP39" s="126" t="n">
        <f aca="false">AO39-AO38</f>
        <v>0</v>
      </c>
      <c r="AQ39" s="127"/>
      <c r="AR39" s="126" t="n">
        <f aca="false">AQ39-AQ38</f>
        <v>0</v>
      </c>
      <c r="AS39" s="133"/>
      <c r="AY39" s="61" t="n">
        <f aca="false">SUM(AV39:AX39)</f>
        <v>0</v>
      </c>
      <c r="AZ39" s="29" t="n">
        <f aca="false">AW39+AX39</f>
        <v>0</v>
      </c>
      <c r="BB39" s="96" t="n">
        <v>37186</v>
      </c>
      <c r="BC39" s="166"/>
      <c r="BD39" s="166"/>
      <c r="BE39" s="166"/>
      <c r="BF39" s="166"/>
      <c r="BG39" s="166"/>
      <c r="BJ39" s="1" t="n">
        <v>332160</v>
      </c>
      <c r="BK39" s="1" t="n">
        <v>-366850</v>
      </c>
      <c r="BL39" s="1" t="n">
        <v>110570</v>
      </c>
      <c r="BM39" s="1" t="n">
        <v>155435</v>
      </c>
      <c r="BN39" s="1" t="n">
        <f aca="false">(BJ39-BL39)/1000</f>
        <v>221.59</v>
      </c>
      <c r="BO39" s="1" t="n">
        <f aca="false">(BK39+BM39)/1000</f>
        <v>-211.415</v>
      </c>
    </row>
    <row r="40" customFormat="false" ht="15.75" hidden="false" customHeight="false" outlineLevel="0" collapsed="false">
      <c r="C40" s="96" t="n">
        <v>37187</v>
      </c>
      <c r="D40" s="112"/>
      <c r="E40" s="113"/>
      <c r="F40" s="24"/>
      <c r="G40" s="24"/>
      <c r="H40" s="24" t="n">
        <f aca="false">F40+G40</f>
        <v>0</v>
      </c>
      <c r="I40" s="153"/>
      <c r="J40" s="24"/>
      <c r="K40" s="24"/>
      <c r="L40" s="24" t="n">
        <f aca="false">J40+K40</f>
        <v>0</v>
      </c>
      <c r="M40" s="24" t="n">
        <f aca="false">'Page 2'!AN28</f>
        <v>0</v>
      </c>
      <c r="N40" s="24" t="n">
        <f aca="false">'Page 2'!AO28</f>
        <v>-0</v>
      </c>
      <c r="O40" s="24" t="n">
        <f aca="false">M40+N40</f>
        <v>0</v>
      </c>
      <c r="P40" s="24" t="n">
        <f aca="false">L40+O40</f>
        <v>0</v>
      </c>
      <c r="Q40" s="24" t="n">
        <f aca="false">H40+P40</f>
        <v>0</v>
      </c>
      <c r="R40" s="153"/>
      <c r="S40" s="115" t="n">
        <f aca="false">ABS(F40)+ABS(G40)+ABS(J40)+ABS(K40)+ABS(M40)+ABS(N40)</f>
        <v>0</v>
      </c>
      <c r="T40" s="116"/>
      <c r="U40" s="117"/>
      <c r="V40" s="117"/>
      <c r="W40" s="117"/>
      <c r="X40" s="117"/>
      <c r="Y40" s="163"/>
      <c r="Z40" s="24" t="n">
        <f aca="false">Q40+T40+U40+V40+W40+X40+Y40</f>
        <v>0</v>
      </c>
      <c r="AA40" s="24" t="n">
        <f aca="false">SUM(AJ40:AK40)</f>
        <v>0</v>
      </c>
      <c r="AB40" s="153"/>
      <c r="AC40" s="24" t="n">
        <f aca="false">AA40-Z40</f>
        <v>0</v>
      </c>
      <c r="AD40" s="154"/>
      <c r="AE40" s="120"/>
      <c r="AF40" s="120"/>
      <c r="AG40" s="121" t="n">
        <f aca="false">AF40-AE40</f>
        <v>0</v>
      </c>
      <c r="AH40" s="122" t="n">
        <f aca="false">(AA40+AI40)-Z40</f>
        <v>0</v>
      </c>
      <c r="AI40" s="122" t="n">
        <f aca="false">AN40</f>
        <v>0</v>
      </c>
      <c r="AJ40" s="152"/>
      <c r="AK40" s="152"/>
      <c r="AL40" s="152" t="n">
        <f aca="false">-1*(AC40+AI40)</f>
        <v>-0</v>
      </c>
      <c r="AN40" s="98" t="n">
        <f aca="false">AP40+AR40</f>
        <v>0</v>
      </c>
      <c r="AO40" s="168"/>
      <c r="AP40" s="126" t="n">
        <f aca="false">AO40-AO39</f>
        <v>0</v>
      </c>
      <c r="AQ40" s="127"/>
      <c r="AR40" s="126" t="n">
        <f aca="false">AQ40-AQ39</f>
        <v>0</v>
      </c>
      <c r="AS40" s="133"/>
      <c r="AY40" s="61" t="n">
        <f aca="false">SUM(AV40:AX40)</f>
        <v>0</v>
      </c>
      <c r="AZ40" s="29" t="n">
        <f aca="false">AW40+AX40</f>
        <v>0</v>
      </c>
      <c r="BB40" s="96" t="n">
        <v>37187</v>
      </c>
      <c r="BC40" s="166"/>
      <c r="BD40" s="166"/>
      <c r="BE40" s="166"/>
      <c r="BF40" s="166"/>
      <c r="BG40" s="166"/>
      <c r="BJ40" s="1" t="n">
        <v>288087</v>
      </c>
      <c r="BK40" s="1" t="n">
        <v>-328396</v>
      </c>
      <c r="BL40" s="1" t="n">
        <v>50388</v>
      </c>
      <c r="BM40" s="1" t="n">
        <v>108601</v>
      </c>
      <c r="BN40" s="1" t="n">
        <f aca="false">(BJ40-BL40)/1000</f>
        <v>237.699</v>
      </c>
      <c r="BO40" s="1" t="n">
        <f aca="false">(BK40+BM40)/1000</f>
        <v>-219.795</v>
      </c>
    </row>
    <row r="41" customFormat="false" ht="15.75" hidden="false" customHeight="false" outlineLevel="0" collapsed="false">
      <c r="C41" s="96" t="n">
        <v>37188</v>
      </c>
      <c r="D41" s="112"/>
      <c r="E41" s="113"/>
      <c r="F41" s="24"/>
      <c r="G41" s="24"/>
      <c r="H41" s="24" t="n">
        <f aca="false">F41+G41</f>
        <v>0</v>
      </c>
      <c r="I41" s="114"/>
      <c r="J41" s="24"/>
      <c r="K41" s="24"/>
      <c r="L41" s="24" t="n">
        <f aca="false">J41+K41</f>
        <v>0</v>
      </c>
      <c r="M41" s="24" t="n">
        <f aca="false">'Page 2'!AN29</f>
        <v>0</v>
      </c>
      <c r="N41" s="24" t="n">
        <f aca="false">'Page 2'!AO29</f>
        <v>-0</v>
      </c>
      <c r="O41" s="24" t="n">
        <f aca="false">M41+N41</f>
        <v>0</v>
      </c>
      <c r="P41" s="24" t="n">
        <f aca="false">L41+O41</f>
        <v>0</v>
      </c>
      <c r="Q41" s="24" t="n">
        <f aca="false">H41+P41</f>
        <v>0</v>
      </c>
      <c r="R41" s="114"/>
      <c r="S41" s="115" t="n">
        <f aca="false">ABS(F41)+ABS(G41)+ABS(J41)+ABS(K41)+ABS(M41)+ABS(N41)</f>
        <v>0</v>
      </c>
      <c r="T41" s="116"/>
      <c r="U41" s="117"/>
      <c r="V41" s="117"/>
      <c r="W41" s="117"/>
      <c r="X41" s="117"/>
      <c r="Y41" s="163"/>
      <c r="Z41" s="24" t="n">
        <f aca="false">Q41+T41+U41+V41+W41+X41+Y41</f>
        <v>0</v>
      </c>
      <c r="AA41" s="24" t="n">
        <f aca="false">SUM(AJ41:AK41)</f>
        <v>0</v>
      </c>
      <c r="AB41" s="114"/>
      <c r="AC41" s="24" t="n">
        <f aca="false">AA41-Z41</f>
        <v>0</v>
      </c>
      <c r="AD41" s="119"/>
      <c r="AE41" s="120"/>
      <c r="AF41" s="120"/>
      <c r="AG41" s="121" t="n">
        <f aca="false">AF41-AE41</f>
        <v>0</v>
      </c>
      <c r="AH41" s="124" t="n">
        <f aca="false">(AA41+AI41)-Z41</f>
        <v>0</v>
      </c>
      <c r="AI41" s="123" t="n">
        <f aca="false">AN41</f>
        <v>0</v>
      </c>
      <c r="AJ41" s="123"/>
      <c r="AK41" s="123"/>
      <c r="AL41" s="123" t="n">
        <f aca="false">-1*(AC41+AI41)</f>
        <v>-0</v>
      </c>
      <c r="AN41" s="98" t="n">
        <f aca="false">AP41+AR41</f>
        <v>0</v>
      </c>
      <c r="AO41" s="168"/>
      <c r="AP41" s="126" t="n">
        <f aca="false">AO41-AO40</f>
        <v>0</v>
      </c>
      <c r="AQ41" s="127"/>
      <c r="AR41" s="126" t="n">
        <f aca="false">AQ41-AQ40</f>
        <v>0</v>
      </c>
      <c r="AS41" s="133"/>
      <c r="AT41" s="134"/>
      <c r="AU41" s="134"/>
      <c r="AV41" s="135"/>
      <c r="AW41" s="135"/>
      <c r="AX41" s="134"/>
      <c r="AY41" s="136" t="n">
        <f aca="false">SUM(AV41:AX41)</f>
        <v>0</v>
      </c>
      <c r="AZ41" s="137" t="n">
        <f aca="false">AW41+AX41</f>
        <v>0</v>
      </c>
      <c r="BB41" s="96" t="n">
        <v>37188</v>
      </c>
      <c r="BC41" s="166"/>
      <c r="BD41" s="166"/>
      <c r="BE41" s="166"/>
      <c r="BF41" s="166"/>
      <c r="BG41" s="166"/>
      <c r="BJ41" s="1" t="n">
        <v>284384</v>
      </c>
      <c r="BK41" s="1" t="n">
        <v>-307325</v>
      </c>
      <c r="BL41" s="1" t="n">
        <v>46684</v>
      </c>
      <c r="BM41" s="1" t="n">
        <v>88522</v>
      </c>
      <c r="BN41" s="1" t="n">
        <f aca="false">(BJ41-BL41)/1000</f>
        <v>237.7</v>
      </c>
      <c r="BO41" s="1" t="n">
        <f aca="false">(BK41+BM41)/1000</f>
        <v>-218.803</v>
      </c>
    </row>
    <row r="42" customFormat="false" ht="15.75" hidden="false" customHeight="false" outlineLevel="0" collapsed="false">
      <c r="C42" s="96" t="n">
        <v>37189</v>
      </c>
      <c r="D42" s="112"/>
      <c r="E42" s="113"/>
      <c r="F42" s="24"/>
      <c r="G42" s="24"/>
      <c r="H42" s="24" t="n">
        <f aca="false">F42+G42</f>
        <v>0</v>
      </c>
      <c r="I42" s="129"/>
      <c r="J42" s="24"/>
      <c r="K42" s="24"/>
      <c r="L42" s="24" t="n">
        <f aca="false">J42+K42</f>
        <v>0</v>
      </c>
      <c r="M42" s="24" t="n">
        <f aca="false">'Page 2'!AN30</f>
        <v>0</v>
      </c>
      <c r="N42" s="24" t="n">
        <f aca="false">'Page 2'!AO30</f>
        <v>-0</v>
      </c>
      <c r="O42" s="24" t="n">
        <f aca="false">M42+N42</f>
        <v>0</v>
      </c>
      <c r="P42" s="24" t="n">
        <f aca="false">L42+O42</f>
        <v>0</v>
      </c>
      <c r="Q42" s="24" t="n">
        <f aca="false">H42+P42</f>
        <v>0</v>
      </c>
      <c r="R42" s="129"/>
      <c r="S42" s="115" t="n">
        <f aca="false">ABS(F42)+ABS(G42)+ABS(J42)+ABS(K42)+ABS(M42)+ABS(N42)</f>
        <v>0</v>
      </c>
      <c r="T42" s="116"/>
      <c r="U42" s="117"/>
      <c r="V42" s="117"/>
      <c r="W42" s="117"/>
      <c r="X42" s="117"/>
      <c r="Y42" s="163"/>
      <c r="Z42" s="24" t="n">
        <f aca="false">Q42+T42+U42+V42+W42+X42+Y42</f>
        <v>0</v>
      </c>
      <c r="AA42" s="24" t="n">
        <f aca="false">SUM(AJ42:AK42)</f>
        <v>0</v>
      </c>
      <c r="AB42" s="129"/>
      <c r="AC42" s="24" t="n">
        <f aca="false">AA42-Z42</f>
        <v>0</v>
      </c>
      <c r="AD42" s="130"/>
      <c r="AE42" s="120"/>
      <c r="AF42" s="120"/>
      <c r="AG42" s="121" t="n">
        <f aca="false">AF42-AE42</f>
        <v>0</v>
      </c>
      <c r="AH42" s="123" t="n">
        <f aca="false">(AA42+AI42)-Z42</f>
        <v>0</v>
      </c>
      <c r="AI42" s="123" t="n">
        <f aca="false">AN42</f>
        <v>0</v>
      </c>
      <c r="AJ42" s="123"/>
      <c r="AK42" s="123"/>
      <c r="AL42" s="123" t="n">
        <f aca="false">-1*(AC42+AI42)</f>
        <v>-0</v>
      </c>
      <c r="AN42" s="98" t="n">
        <f aca="false">AP42+AR42</f>
        <v>0</v>
      </c>
      <c r="AO42" s="168"/>
      <c r="AP42" s="126" t="n">
        <f aca="false">AO42-AO41</f>
        <v>0</v>
      </c>
      <c r="AQ42" s="127"/>
      <c r="AR42" s="126" t="n">
        <f aca="false">AQ42-AQ41</f>
        <v>0</v>
      </c>
      <c r="AS42" s="133"/>
      <c r="AT42" s="134"/>
      <c r="AU42" s="134"/>
      <c r="AV42" s="135"/>
      <c r="AW42" s="135"/>
      <c r="AX42" s="134"/>
      <c r="AY42" s="136" t="n">
        <f aca="false">SUM(AV42:AX42)</f>
        <v>0</v>
      </c>
      <c r="AZ42" s="137" t="n">
        <f aca="false">AW42+AX42</f>
        <v>0</v>
      </c>
      <c r="BB42" s="96" t="n">
        <v>37189</v>
      </c>
      <c r="BC42" s="166"/>
      <c r="BD42" s="166"/>
      <c r="BE42" s="166"/>
      <c r="BF42" s="166"/>
      <c r="BG42" s="166"/>
      <c r="BJ42" s="1" t="n">
        <v>257805</v>
      </c>
      <c r="BK42" s="1" t="n">
        <v>-405809</v>
      </c>
      <c r="BL42" s="170" t="n">
        <v>30726</v>
      </c>
      <c r="BM42" s="171" t="n">
        <v>186002</v>
      </c>
      <c r="BN42" s="1" t="n">
        <f aca="false">(BJ42-BL42)/1000</f>
        <v>227.079</v>
      </c>
      <c r="BO42" s="1" t="n">
        <f aca="false">(BK42+BM42)/1000</f>
        <v>-219.807</v>
      </c>
    </row>
    <row r="43" customFormat="false" ht="15.75" hidden="false" customHeight="false" outlineLevel="0" collapsed="false">
      <c r="C43" s="96" t="n">
        <v>37190</v>
      </c>
      <c r="D43" s="112"/>
      <c r="E43" s="113"/>
      <c r="F43" s="24"/>
      <c r="G43" s="24"/>
      <c r="H43" s="24" t="n">
        <f aca="false">F43+G43</f>
        <v>0</v>
      </c>
      <c r="I43" s="146" t="n">
        <f aca="false">SUM(H37:H43)/1000</f>
        <v>0</v>
      </c>
      <c r="J43" s="24"/>
      <c r="K43" s="24"/>
      <c r="L43" s="24" t="n">
        <f aca="false">J43+K43</f>
        <v>0</v>
      </c>
      <c r="M43" s="24" t="n">
        <f aca="false">'Page 2'!AN31</f>
        <v>0</v>
      </c>
      <c r="N43" s="24" t="n">
        <f aca="false">'Page 2'!AO31</f>
        <v>-0</v>
      </c>
      <c r="O43" s="24" t="n">
        <f aca="false">M43+N43</f>
        <v>0</v>
      </c>
      <c r="P43" s="24" t="n">
        <f aca="false">L43+O43</f>
        <v>0</v>
      </c>
      <c r="Q43" s="24" t="n">
        <f aca="false">H43+P43</f>
        <v>0</v>
      </c>
      <c r="R43" s="146" t="n">
        <f aca="false">SUM(Q37:Q43)/1000</f>
        <v>0</v>
      </c>
      <c r="S43" s="115" t="n">
        <f aca="false">ABS(F43)+ABS(G43)+ABS(J43)+ABS(K43)+ABS(M43)+ABS(N43)</f>
        <v>0</v>
      </c>
      <c r="T43" s="116"/>
      <c r="U43" s="117"/>
      <c r="V43" s="117"/>
      <c r="W43" s="117"/>
      <c r="X43" s="117"/>
      <c r="Y43" s="163"/>
      <c r="Z43" s="24" t="n">
        <f aca="false">Q43+T43+U43+V43+W43+X43+Y43</f>
        <v>0</v>
      </c>
      <c r="AA43" s="24" t="n">
        <f aca="false">SUM(AJ43:AK43)</f>
        <v>0</v>
      </c>
      <c r="AB43" s="146" t="n">
        <f aca="false">SUM(AA37:AA43)/1000</f>
        <v>0</v>
      </c>
      <c r="AC43" s="24" t="n">
        <f aca="false">AA43-Z43</f>
        <v>0</v>
      </c>
      <c r="AD43" s="146" t="n">
        <f aca="false">SUM(AC37:AC43)/1000</f>
        <v>0</v>
      </c>
      <c r="AE43" s="120"/>
      <c r="AF43" s="120"/>
      <c r="AG43" s="121" t="n">
        <f aca="false">AF43-AE43</f>
        <v>0</v>
      </c>
      <c r="AH43" s="123" t="n">
        <f aca="false">(AA43+AI43)-Z43</f>
        <v>0</v>
      </c>
      <c r="AI43" s="123" t="n">
        <f aca="false">AN43</f>
        <v>0</v>
      </c>
      <c r="AJ43" s="124"/>
      <c r="AK43" s="124"/>
      <c r="AL43" s="123" t="n">
        <f aca="false">-1*(AC43+AI43)</f>
        <v>-0</v>
      </c>
      <c r="AN43" s="98" t="n">
        <f aca="false">AP43+AR43</f>
        <v>0</v>
      </c>
      <c r="AO43" s="168"/>
      <c r="AP43" s="126" t="n">
        <f aca="false">AO43-AO42</f>
        <v>0</v>
      </c>
      <c r="AQ43" s="127"/>
      <c r="AR43" s="126" t="n">
        <f aca="false">AQ43-AQ42</f>
        <v>0</v>
      </c>
      <c r="AS43" s="133"/>
      <c r="AY43" s="61" t="n">
        <f aca="false">SUM(AV43:AX43)</f>
        <v>0</v>
      </c>
      <c r="AZ43" s="29" t="n">
        <f aca="false">AW43+AX43</f>
        <v>0</v>
      </c>
      <c r="BB43" s="96" t="n">
        <v>37190</v>
      </c>
      <c r="BC43" s="166"/>
      <c r="BD43" s="166"/>
      <c r="BE43" s="166"/>
      <c r="BF43" s="166"/>
      <c r="BG43" s="166"/>
    </row>
    <row r="44" customFormat="false" ht="15.75" hidden="false" customHeight="false" outlineLevel="0" collapsed="false">
      <c r="C44" s="96" t="n">
        <v>37191</v>
      </c>
      <c r="D44" s="112"/>
      <c r="E44" s="113"/>
      <c r="F44" s="15"/>
      <c r="G44" s="15"/>
      <c r="H44" s="15" t="n">
        <f aca="false">F44+G44</f>
        <v>0</v>
      </c>
      <c r="I44" s="129" t="s">
        <v>95</v>
      </c>
      <c r="J44" s="15"/>
      <c r="K44" s="15"/>
      <c r="L44" s="15" t="n">
        <f aca="false">J44+K44</f>
        <v>0</v>
      </c>
      <c r="M44" s="15" t="n">
        <f aca="false">'Page 2'!AN32</f>
        <v>0</v>
      </c>
      <c r="N44" s="15" t="n">
        <f aca="false">'Page 2'!AO32</f>
        <v>-0</v>
      </c>
      <c r="O44" s="15" t="n">
        <f aca="false">M44+N44</f>
        <v>0</v>
      </c>
      <c r="P44" s="15" t="n">
        <f aca="false">L44+O44</f>
        <v>0</v>
      </c>
      <c r="Q44" s="15" t="n">
        <f aca="false">H44+P44</f>
        <v>0</v>
      </c>
      <c r="R44" s="129" t="s">
        <v>95</v>
      </c>
      <c r="S44" s="147" t="n">
        <f aca="false">ABS(F44)+ABS(G44)+ABS(J44)+ABS(K44)+ABS(M44)+ABS(N44)</f>
        <v>0</v>
      </c>
      <c r="T44" s="148"/>
      <c r="U44" s="149"/>
      <c r="V44" s="149"/>
      <c r="W44" s="149"/>
      <c r="X44" s="149"/>
      <c r="Y44" s="167"/>
      <c r="Z44" s="15" t="n">
        <f aca="false">Q44+T44+U44+V44+W44+X44+Y44</f>
        <v>0</v>
      </c>
      <c r="AA44" s="15" t="n">
        <f aca="false">SUM(AJ44:AK44)</f>
        <v>0</v>
      </c>
      <c r="AB44" s="129" t="s">
        <v>95</v>
      </c>
      <c r="AC44" s="15" t="n">
        <f aca="false">AA44-Z44</f>
        <v>0</v>
      </c>
      <c r="AD44" s="129" t="s">
        <v>95</v>
      </c>
      <c r="AE44" s="151"/>
      <c r="AF44" s="151"/>
      <c r="AG44" s="121" t="n">
        <f aca="false">AF44-AE44</f>
        <v>0</v>
      </c>
      <c r="AH44" s="152" t="n">
        <f aca="false">(AA44+AI44)-Z44</f>
        <v>0</v>
      </c>
      <c r="AI44" s="152" t="n">
        <f aca="false">AN44</f>
        <v>0</v>
      </c>
      <c r="AJ44" s="124"/>
      <c r="AK44" s="124"/>
      <c r="AL44" s="123" t="n">
        <f aca="false">-1*(AC44+AI44)</f>
        <v>-0</v>
      </c>
      <c r="AN44" s="98"/>
      <c r="AO44" s="168"/>
      <c r="AP44" s="172"/>
      <c r="AQ44" s="127"/>
      <c r="AR44" s="172"/>
      <c r="AS44" s="133"/>
      <c r="AV44" s="173"/>
      <c r="AY44" s="61" t="n">
        <f aca="false">SUM(AV44:AX44)</f>
        <v>0</v>
      </c>
      <c r="AZ44" s="29" t="n">
        <f aca="false">AW44+AX44</f>
        <v>0</v>
      </c>
      <c r="BB44" s="96" t="n">
        <v>37191</v>
      </c>
      <c r="BC44" s="166"/>
      <c r="BD44" s="166"/>
      <c r="BE44" s="166"/>
      <c r="BF44" s="166"/>
      <c r="BG44" s="166"/>
    </row>
    <row r="45" customFormat="false" ht="15.75" hidden="false" customHeight="false" outlineLevel="0" collapsed="false">
      <c r="C45" s="96" t="n">
        <v>37192</v>
      </c>
      <c r="D45" s="112"/>
      <c r="E45" s="139"/>
      <c r="F45" s="15"/>
      <c r="G45" s="15"/>
      <c r="H45" s="15" t="n">
        <f aca="false">F45+G45</f>
        <v>0</v>
      </c>
      <c r="I45" s="153" t="n">
        <f aca="false">I43-I36</f>
        <v>-1.453916</v>
      </c>
      <c r="J45" s="15"/>
      <c r="K45" s="15"/>
      <c r="L45" s="15" t="n">
        <f aca="false">J45+K45</f>
        <v>0</v>
      </c>
      <c r="M45" s="15" t="n">
        <f aca="false">'Page 2'!AN33</f>
        <v>0</v>
      </c>
      <c r="N45" s="15" t="n">
        <f aca="false">'Page 2'!AO33</f>
        <v>-0</v>
      </c>
      <c r="O45" s="15" t="n">
        <f aca="false">M45+N45</f>
        <v>0</v>
      </c>
      <c r="P45" s="15" t="n">
        <f aca="false">L45+O45</f>
        <v>0</v>
      </c>
      <c r="Q45" s="15" t="n">
        <f aca="false">H45+P45</f>
        <v>0</v>
      </c>
      <c r="R45" s="153" t="n">
        <f aca="false">R43-R36</f>
        <v>-1.641327</v>
      </c>
      <c r="S45" s="147" t="n">
        <f aca="false">ABS(F45)+ABS(G45)+ABS(J45)+ABS(K45)+ABS(M45)+ABS(N45)</f>
        <v>0</v>
      </c>
      <c r="T45" s="148"/>
      <c r="U45" s="149"/>
      <c r="V45" s="149"/>
      <c r="W45" s="149"/>
      <c r="X45" s="149"/>
      <c r="Y45" s="167"/>
      <c r="Z45" s="15" t="n">
        <f aca="false">Q45+T45+U45+V45+W45+X45+Y45</f>
        <v>0</v>
      </c>
      <c r="AA45" s="15" t="n">
        <f aca="false">SUM(AJ45:AK45)</f>
        <v>0</v>
      </c>
      <c r="AB45" s="153" t="n">
        <f aca="false">AB43-AB36</f>
        <v>-0.5402</v>
      </c>
      <c r="AC45" s="15" t="n">
        <f aca="false">AA45-Z45</f>
        <v>0</v>
      </c>
      <c r="AD45" s="153" t="n">
        <f aca="false">AD43-AD36</f>
        <v>1.103056</v>
      </c>
      <c r="AE45" s="151"/>
      <c r="AF45" s="151"/>
      <c r="AG45" s="121" t="n">
        <f aca="false">AF45-AE45</f>
        <v>0</v>
      </c>
      <c r="AH45" s="152" t="n">
        <f aca="false">(AA45+AI45)-Z45</f>
        <v>0</v>
      </c>
      <c r="AI45" s="152" t="n">
        <f aca="false">AN45</f>
        <v>0</v>
      </c>
      <c r="AJ45" s="123"/>
      <c r="AK45" s="124"/>
      <c r="AL45" s="123" t="n">
        <f aca="false">-1*(AC45+AI45)</f>
        <v>-0</v>
      </c>
      <c r="AM45" s="1"/>
      <c r="AN45" s="98"/>
      <c r="AO45" s="168"/>
      <c r="AP45" s="172"/>
      <c r="AQ45" s="127"/>
      <c r="AR45" s="172"/>
      <c r="AS45" s="133"/>
      <c r="AV45" s="173"/>
      <c r="AY45" s="174" t="n">
        <f aca="false">SUM(AV45:AX45)</f>
        <v>0</v>
      </c>
      <c r="AZ45" s="175" t="n">
        <f aca="false">AW45+AX45</f>
        <v>0</v>
      </c>
      <c r="BB45" s="96" t="n">
        <v>37192</v>
      </c>
      <c r="BC45" s="166"/>
      <c r="BD45" s="166"/>
      <c r="BE45" s="166"/>
      <c r="BF45" s="166"/>
      <c r="BG45" s="166"/>
      <c r="BH45" s="173"/>
      <c r="BI45" s="173"/>
      <c r="BJ45" s="173"/>
      <c r="BK45" s="173"/>
      <c r="BL45" s="173"/>
      <c r="BM45" s="173"/>
      <c r="BN45" s="173"/>
      <c r="BO45" s="173"/>
      <c r="BP45" s="173"/>
      <c r="BQ45" s="173"/>
      <c r="BR45" s="173"/>
      <c r="BS45" s="173"/>
      <c r="BT45" s="173"/>
      <c r="BU45" s="173"/>
      <c r="BV45" s="173"/>
      <c r="BW45" s="173"/>
      <c r="BX45" s="173"/>
      <c r="BY45" s="173"/>
    </row>
    <row r="46" customFormat="false" ht="15.75" hidden="false" customHeight="false" outlineLevel="0" collapsed="false">
      <c r="C46" s="96" t="n">
        <v>37193</v>
      </c>
      <c r="D46" s="112"/>
      <c r="E46" s="113"/>
      <c r="F46" s="24"/>
      <c r="G46" s="24"/>
      <c r="H46" s="24" t="n">
        <f aca="false">F46+G46</f>
        <v>0</v>
      </c>
      <c r="I46" s="129"/>
      <c r="J46" s="24"/>
      <c r="K46" s="24"/>
      <c r="L46" s="24" t="n">
        <f aca="false">J46+K46</f>
        <v>0</v>
      </c>
      <c r="M46" s="24" t="n">
        <f aca="false">'Page 2'!AN34</f>
        <v>0</v>
      </c>
      <c r="N46" s="24" t="n">
        <f aca="false">'Page 2'!AO34</f>
        <v>-0</v>
      </c>
      <c r="O46" s="24" t="n">
        <f aca="false">M46+N46</f>
        <v>0</v>
      </c>
      <c r="P46" s="24" t="n">
        <f aca="false">L46+O46</f>
        <v>0</v>
      </c>
      <c r="Q46" s="24" t="n">
        <f aca="false">H46+P46</f>
        <v>0</v>
      </c>
      <c r="R46" s="129"/>
      <c r="S46" s="115" t="n">
        <f aca="false">ABS(F46)+ABS(G46)+ABS(J46)+ABS(K46)+ABS(M46)+ABS(N46)</f>
        <v>0</v>
      </c>
      <c r="T46" s="116"/>
      <c r="U46" s="117"/>
      <c r="V46" s="117"/>
      <c r="W46" s="117"/>
      <c r="X46" s="117"/>
      <c r="Y46" s="163"/>
      <c r="Z46" s="24" t="n">
        <f aca="false">Q46+T46+U46+V46+W46+X46+Y46</f>
        <v>0</v>
      </c>
      <c r="AA46" s="24" t="n">
        <f aca="false">SUM(AJ46:AK46)</f>
        <v>0</v>
      </c>
      <c r="AB46" s="129"/>
      <c r="AC46" s="24" t="n">
        <f aca="false">AA46-Z46</f>
        <v>0</v>
      </c>
      <c r="AD46" s="130"/>
      <c r="AE46" s="120"/>
      <c r="AF46" s="120"/>
      <c r="AG46" s="121" t="n">
        <f aca="false">AF46-AE46</f>
        <v>0</v>
      </c>
      <c r="AH46" s="122" t="n">
        <f aca="false">(AA46+AI46)-Z46</f>
        <v>0</v>
      </c>
      <c r="AI46" s="122" t="n">
        <f aca="false">AN46</f>
        <v>0</v>
      </c>
      <c r="AJ46" s="123"/>
      <c r="AK46" s="124"/>
      <c r="AL46" s="123" t="n">
        <f aca="false">-1*(AC46+AI46)</f>
        <v>-0</v>
      </c>
      <c r="AM46" s="1"/>
      <c r="AN46" s="98"/>
      <c r="AO46" s="168"/>
      <c r="AP46" s="172"/>
      <c r="AQ46" s="176"/>
      <c r="AR46" s="172"/>
      <c r="AS46" s="133"/>
      <c r="AV46" s="173"/>
      <c r="AW46" s="173"/>
      <c r="BB46" s="96" t="n">
        <v>37193</v>
      </c>
      <c r="BC46" s="166"/>
      <c r="BD46" s="166"/>
      <c r="BE46" s="166"/>
      <c r="BF46" s="166"/>
      <c r="BG46" s="166"/>
      <c r="BH46" s="173"/>
      <c r="BI46" s="173"/>
      <c r="BJ46" s="173"/>
      <c r="BK46" s="173"/>
      <c r="BL46" s="173"/>
      <c r="BM46" s="173"/>
      <c r="BN46" s="173"/>
      <c r="BO46" s="173"/>
      <c r="BP46" s="173"/>
      <c r="BQ46" s="173"/>
      <c r="BR46" s="173"/>
      <c r="BS46" s="173"/>
      <c r="BT46" s="173"/>
      <c r="BU46" s="173"/>
      <c r="BV46" s="173"/>
      <c r="BW46" s="173"/>
      <c r="BX46" s="173"/>
      <c r="BY46" s="173"/>
    </row>
    <row r="47" customFormat="false" ht="15.75" hidden="false" customHeight="false" outlineLevel="0" collapsed="false">
      <c r="C47" s="96" t="n">
        <v>37194</v>
      </c>
      <c r="D47" s="112"/>
      <c r="E47" s="177"/>
      <c r="F47" s="24"/>
      <c r="G47" s="24"/>
      <c r="H47" s="24" t="n">
        <f aca="false">F47+G47</f>
        <v>0</v>
      </c>
      <c r="I47" s="153"/>
      <c r="J47" s="117"/>
      <c r="K47" s="117"/>
      <c r="L47" s="24" t="n">
        <f aca="false">J47+K47</f>
        <v>0</v>
      </c>
      <c r="M47" s="117" t="n">
        <f aca="false">'Page 2'!AN35</f>
        <v>0</v>
      </c>
      <c r="N47" s="117" t="n">
        <f aca="false">'Page 2'!AO35</f>
        <v>-0</v>
      </c>
      <c r="O47" s="24" t="n">
        <f aca="false">M47+N47</f>
        <v>0</v>
      </c>
      <c r="P47" s="24" t="n">
        <f aca="false">L47+O47</f>
        <v>0</v>
      </c>
      <c r="Q47" s="24" t="n">
        <f aca="false">H47+P47</f>
        <v>0</v>
      </c>
      <c r="R47" s="153"/>
      <c r="S47" s="115" t="n">
        <f aca="false">ABS(F47)+ABS(G47)+ABS(J47)+ABS(K47)+ABS(M47)+ABS(N47)</f>
        <v>0</v>
      </c>
      <c r="T47" s="116"/>
      <c r="U47" s="117"/>
      <c r="V47" s="117"/>
      <c r="W47" s="117"/>
      <c r="X47" s="117"/>
      <c r="Y47" s="163"/>
      <c r="Z47" s="24" t="n">
        <f aca="false">Q47+T47+U47+V47+W47+X47+Y47</f>
        <v>0</v>
      </c>
      <c r="AA47" s="24" t="n">
        <f aca="false">SUM(AJ47:AK47)</f>
        <v>0</v>
      </c>
      <c r="AB47" s="153"/>
      <c r="AC47" s="24" t="n">
        <f aca="false">AA47-Z47</f>
        <v>0</v>
      </c>
      <c r="AD47" s="154"/>
      <c r="AE47" s="120"/>
      <c r="AF47" s="120"/>
      <c r="AG47" s="121" t="n">
        <f aca="false">AF47-AE47</f>
        <v>0</v>
      </c>
      <c r="AH47" s="122" t="n">
        <f aca="false">(AA47+AI47)-Z47</f>
        <v>0</v>
      </c>
      <c r="AI47" s="122" t="n">
        <f aca="false">AN47</f>
        <v>0</v>
      </c>
      <c r="AJ47" s="124"/>
      <c r="AK47" s="124"/>
      <c r="AL47" s="124"/>
      <c r="AM47" s="1"/>
      <c r="AN47" s="98"/>
      <c r="AO47" s="168"/>
      <c r="AP47" s="172"/>
      <c r="AQ47" s="127"/>
      <c r="AR47" s="172"/>
      <c r="AS47" s="133"/>
      <c r="AV47" s="173"/>
      <c r="AW47" s="173"/>
      <c r="BB47" s="96" t="n">
        <v>37194</v>
      </c>
      <c r="BC47" s="166"/>
      <c r="BD47" s="166"/>
      <c r="BE47" s="166"/>
      <c r="BF47" s="166"/>
      <c r="BG47" s="166"/>
      <c r="BH47" s="173"/>
      <c r="BI47" s="173"/>
      <c r="BJ47" s="173"/>
      <c r="BK47" s="173"/>
      <c r="BL47" s="173"/>
      <c r="BM47" s="173"/>
      <c r="BN47" s="173"/>
      <c r="BO47" s="173"/>
      <c r="BP47" s="173"/>
      <c r="BQ47" s="173"/>
      <c r="BR47" s="173"/>
      <c r="BS47" s="173"/>
      <c r="BT47" s="173"/>
      <c r="BU47" s="173"/>
      <c r="BV47" s="173"/>
      <c r="BW47" s="173"/>
      <c r="BX47" s="173"/>
      <c r="BY47" s="173"/>
    </row>
    <row r="48" customFormat="false" ht="15.75" hidden="false" customHeight="false" outlineLevel="0" collapsed="false">
      <c r="C48" s="96" t="n">
        <v>37195</v>
      </c>
      <c r="D48" s="112"/>
      <c r="E48" s="178"/>
      <c r="F48" s="24"/>
      <c r="G48" s="24"/>
      <c r="H48" s="24" t="n">
        <f aca="false">F48+G48</f>
        <v>0</v>
      </c>
      <c r="I48" s="153"/>
      <c r="J48" s="117"/>
      <c r="K48" s="117"/>
      <c r="L48" s="24" t="n">
        <f aca="false">J48+K48</f>
        <v>0</v>
      </c>
      <c r="M48" s="117" t="n">
        <f aca="false">'Page 2'!AN36</f>
        <v>0</v>
      </c>
      <c r="N48" s="117" t="n">
        <f aca="false">'Page 2'!AO36</f>
        <v>-0</v>
      </c>
      <c r="O48" s="24" t="n">
        <f aca="false">M48+N48</f>
        <v>0</v>
      </c>
      <c r="P48" s="24" t="n">
        <f aca="false">L48+O48</f>
        <v>0</v>
      </c>
      <c r="Q48" s="24" t="n">
        <f aca="false">H48+P48</f>
        <v>0</v>
      </c>
      <c r="R48" s="153"/>
      <c r="S48" s="115" t="n">
        <f aca="false">ABS(F48)+ABS(G48)+ABS(J48)+ABS(K48)+ABS(M48)+ABS(N48)</f>
        <v>0</v>
      </c>
      <c r="T48" s="116"/>
      <c r="U48" s="117"/>
      <c r="V48" s="117"/>
      <c r="W48" s="117"/>
      <c r="X48" s="117"/>
      <c r="Y48" s="163"/>
      <c r="Z48" s="24" t="n">
        <f aca="false">Q48+T48+U48+V48+W48+X48+Y48</f>
        <v>0</v>
      </c>
      <c r="AA48" s="24" t="n">
        <f aca="false">SUM(AJ48:AK48)</f>
        <v>0</v>
      </c>
      <c r="AB48" s="179"/>
      <c r="AC48" s="24" t="n">
        <f aca="false">AA48-Z48</f>
        <v>0</v>
      </c>
      <c r="AD48" s="180"/>
      <c r="AE48" s="120"/>
      <c r="AF48" s="120"/>
      <c r="AG48" s="121" t="n">
        <f aca="false">AF48-AE48</f>
        <v>0</v>
      </c>
      <c r="AH48" s="123"/>
      <c r="AI48" s="123" t="n">
        <v>0</v>
      </c>
      <c r="AJ48" s="123"/>
      <c r="AK48" s="123"/>
      <c r="AL48" s="123"/>
      <c r="AN48" s="181"/>
      <c r="AO48" s="168"/>
      <c r="AP48" s="182"/>
      <c r="AQ48" s="127"/>
      <c r="AR48" s="168"/>
      <c r="AS48" s="133"/>
      <c r="AT48" s="134"/>
      <c r="AU48" s="134"/>
      <c r="AV48" s="183"/>
      <c r="AW48" s="183"/>
      <c r="AX48" s="134"/>
      <c r="AY48" s="134"/>
      <c r="AZ48" s="134"/>
      <c r="BB48" s="96" t="n">
        <v>37195</v>
      </c>
      <c r="BC48" s="166"/>
      <c r="BD48" s="166"/>
      <c r="BE48" s="166"/>
      <c r="BF48" s="166"/>
      <c r="BG48" s="166"/>
      <c r="BH48" s="173"/>
      <c r="BI48" s="173"/>
      <c r="BJ48" s="173"/>
      <c r="BK48" s="173"/>
      <c r="BL48" s="173"/>
      <c r="BM48" s="173"/>
      <c r="BN48" s="173"/>
      <c r="BO48" s="173"/>
      <c r="BP48" s="173"/>
      <c r="BQ48" s="173"/>
      <c r="BR48" s="173"/>
      <c r="BS48" s="173"/>
      <c r="BT48" s="173"/>
      <c r="BU48" s="173"/>
      <c r="BV48" s="173"/>
      <c r="BW48" s="173"/>
      <c r="BX48" s="173"/>
      <c r="BY48" s="173"/>
    </row>
    <row r="49" customFormat="false" ht="16.5" hidden="false" customHeight="false" outlineLevel="0" collapsed="false">
      <c r="C49" s="96"/>
      <c r="D49" s="0"/>
      <c r="E49" s="11"/>
      <c r="F49" s="184" t="n">
        <f aca="false">SUM(F18:F48)</f>
        <v>5514.122</v>
      </c>
      <c r="G49" s="184" t="n">
        <f aca="false">SUM(G18:G48)</f>
        <v>-244.131</v>
      </c>
      <c r="H49" s="184" t="n">
        <f aca="false">SUM(H18:H48)</f>
        <v>5269.991</v>
      </c>
      <c r="J49" s="184" t="n">
        <f aca="false">SUM(J18:J48)</f>
        <v>7104.112</v>
      </c>
      <c r="K49" s="184" t="n">
        <f aca="false">SUM(K18:K48)</f>
        <v>-6004.098</v>
      </c>
      <c r="L49" s="184" t="n">
        <f aca="false">SUM(L18:L48)</f>
        <v>1100.014</v>
      </c>
      <c r="M49" s="184" t="n">
        <f aca="false">SUM(M18:M48)</f>
        <v>1272.692</v>
      </c>
      <c r="N49" s="184" t="n">
        <f aca="false">SUM(N18:N48)</f>
        <v>-1505.198</v>
      </c>
      <c r="O49" s="184" t="n">
        <f aca="false">SUM(O18:O48)</f>
        <v>-232.506</v>
      </c>
      <c r="P49" s="184" t="n">
        <f aca="false">SUM(P18:P48)</f>
        <v>867.508</v>
      </c>
      <c r="Q49" s="184" t="n">
        <f aca="false">SUM(Q18:Q48)</f>
        <v>6137.499</v>
      </c>
      <c r="R49" s="13"/>
      <c r="S49" s="185"/>
      <c r="T49" s="184" t="n">
        <f aca="false">SUM(T18:T48)</f>
        <v>-59.98</v>
      </c>
      <c r="U49" s="184" t="n">
        <f aca="false">SUM(U18:U48)</f>
        <v>306.451</v>
      </c>
      <c r="V49" s="184" t="n">
        <f aca="false">SUM(V18:V48)</f>
        <v>0</v>
      </c>
      <c r="W49" s="184" t="n">
        <f aca="false">SUM(W18:W48)</f>
        <v>0</v>
      </c>
      <c r="X49" s="184" t="n">
        <f aca="false">SUM(X18:X48)</f>
        <v>-138.356</v>
      </c>
      <c r="Y49" s="184" t="n">
        <f aca="false">SUM(Y18:Y48)</f>
        <v>0</v>
      </c>
      <c r="Z49" s="184" t="n">
        <f aca="false">SUM(Z18:Z48)</f>
        <v>6245.614</v>
      </c>
      <c r="AA49" s="184" t="n">
        <f aca="false">SUM(AA18:AA48)</f>
        <v>4921.7</v>
      </c>
      <c r="AB49" s="13"/>
      <c r="AC49" s="184" t="n">
        <f aca="false">SUM(AC18:AC48)</f>
        <v>-1323.914</v>
      </c>
      <c r="AD49" s="186"/>
      <c r="AE49" s="186"/>
      <c r="AF49" s="186"/>
      <c r="AG49" s="121" t="n">
        <f aca="false">AF49-AE49</f>
        <v>0</v>
      </c>
      <c r="AH49" s="187" t="n">
        <f aca="false">SUM(AH18:AH48)</f>
        <v>-1171.114</v>
      </c>
      <c r="AI49" s="187" t="n">
        <f aca="false">SUM(AI18:AI48)</f>
        <v>152.8</v>
      </c>
      <c r="AJ49" s="187" t="n">
        <f aca="false">SUM(AJ18:AJ48)</f>
        <v>4921.7</v>
      </c>
      <c r="AK49" s="187"/>
      <c r="AL49" s="187" t="n">
        <f aca="false">SUM(AL18:AL48)</f>
        <v>1171.114</v>
      </c>
      <c r="AN49" s="98"/>
      <c r="AO49" s="132"/>
      <c r="AP49" s="188"/>
      <c r="AQ49" s="127"/>
      <c r="AR49" s="127"/>
      <c r="AS49" s="7"/>
      <c r="AT49" s="189" t="n">
        <f aca="false">SUM(AT18:AT48)</f>
        <v>0</v>
      </c>
      <c r="AU49" s="189" t="n">
        <f aca="false">SUM(AU18:AU48)</f>
        <v>0</v>
      </c>
      <c r="AV49" s="189" t="n">
        <f aca="false">SUM(AV18:AV48)</f>
        <v>0</v>
      </c>
      <c r="AW49" s="189" t="n">
        <f aca="false">SUM(AW18:AW48)</f>
        <v>0</v>
      </c>
      <c r="AX49" s="189" t="n">
        <f aca="false">SUM(AX18:AX48)</f>
        <v>0</v>
      </c>
      <c r="AY49" s="189" t="n">
        <f aca="false">SUM(AY18:AY48)</f>
        <v>0</v>
      </c>
      <c r="AZ49" s="189" t="n">
        <f aca="false">SUM(AZ18:AZ48)</f>
        <v>0</v>
      </c>
      <c r="BA49" s="189" t="n">
        <f aca="false">SUM(BB18:BB48)</f>
        <v>1152580</v>
      </c>
      <c r="BB49" s="173"/>
      <c r="BC49" s="173"/>
      <c r="BD49" s="173"/>
      <c r="BE49" s="173"/>
      <c r="BF49" s="173"/>
      <c r="BG49" s="173"/>
      <c r="BH49" s="173"/>
      <c r="BI49" s="173"/>
      <c r="BJ49" s="173"/>
      <c r="BK49" s="173"/>
      <c r="BL49" s="173"/>
      <c r="BM49" s="173"/>
      <c r="BN49" s="173"/>
      <c r="BO49" s="173"/>
      <c r="BP49" s="173"/>
      <c r="BQ49" s="173"/>
      <c r="BR49" s="173"/>
      <c r="BS49" s="173"/>
      <c r="BT49" s="173"/>
      <c r="BU49" s="173"/>
      <c r="BV49" s="173"/>
      <c r="BW49" s="173"/>
      <c r="BX49" s="173"/>
      <c r="BY49" s="173"/>
    </row>
    <row r="50" customFormat="false" ht="16.5" hidden="false" customHeight="false" outlineLevel="0" collapsed="false">
      <c r="A50" s="11"/>
      <c r="B50" s="11"/>
      <c r="C50" s="95"/>
      <c r="D50" s="0"/>
      <c r="E50" s="11"/>
      <c r="F50" s="98"/>
      <c r="G50" s="173"/>
      <c r="H50" s="173"/>
      <c r="I50" s="12"/>
      <c r="J50" s="98"/>
      <c r="P50" s="11"/>
      <c r="Q50" s="98"/>
      <c r="R50" s="13"/>
      <c r="S50" s="190" t="n">
        <f aca="false">SUM(S18:S49)</f>
        <v>21644.353</v>
      </c>
      <c r="T50" s="98"/>
      <c r="AA50" s="191"/>
      <c r="AB50" s="192"/>
      <c r="AE50" s="101" t="n">
        <v>1.6188</v>
      </c>
      <c r="AF50" s="193"/>
      <c r="AH50" s="194"/>
      <c r="AI50" s="124"/>
      <c r="AJ50" s="194"/>
      <c r="AK50" s="194"/>
      <c r="AL50" s="194"/>
      <c r="AN50" s="11"/>
      <c r="AO50" s="125"/>
      <c r="AP50" s="14"/>
      <c r="AQ50" s="127"/>
      <c r="AR50" s="195"/>
      <c r="AS50" s="8"/>
      <c r="AV50" s="173"/>
      <c r="AW50" s="173"/>
      <c r="BA50" s="173"/>
      <c r="BB50" s="173"/>
      <c r="BC50" s="173"/>
      <c r="BD50" s="173"/>
      <c r="BE50" s="173"/>
      <c r="BF50" s="173"/>
      <c r="BG50" s="173"/>
      <c r="BH50" s="173"/>
      <c r="BI50" s="173"/>
      <c r="BJ50" s="173"/>
      <c r="BK50" s="173"/>
      <c r="BL50" s="173"/>
      <c r="BM50" s="173"/>
      <c r="BN50" s="173"/>
      <c r="BO50" s="173"/>
      <c r="BP50" s="173"/>
      <c r="BQ50" s="173"/>
      <c r="BR50" s="173"/>
      <c r="BS50" s="173"/>
      <c r="BT50" s="173"/>
      <c r="BU50" s="173"/>
      <c r="BV50" s="173"/>
      <c r="BW50" s="173"/>
      <c r="BX50" s="173"/>
      <c r="BY50" s="173"/>
    </row>
    <row r="51" customFormat="false" ht="15.75" hidden="false" customHeight="false" outlineLevel="0" collapsed="false">
      <c r="A51" s="11"/>
      <c r="B51" s="11"/>
      <c r="C51" s="11"/>
      <c r="D51" s="11"/>
      <c r="E51" s="11"/>
      <c r="F51" s="196" t="s">
        <v>48</v>
      </c>
      <c r="G51" s="197"/>
      <c r="H51" s="198"/>
      <c r="I51" s="12"/>
      <c r="J51" s="199"/>
      <c r="K51" s="199"/>
      <c r="L51" s="200"/>
      <c r="M51" s="200"/>
      <c r="N51" s="200"/>
      <c r="O51" s="200"/>
      <c r="P51" s="11"/>
      <c r="Q51" s="201"/>
      <c r="R51" s="185"/>
      <c r="S51" s="185"/>
      <c r="T51" s="201"/>
      <c r="U51" s="202"/>
      <c r="V51" s="202"/>
      <c r="W51" s="202"/>
      <c r="X51" s="201"/>
      <c r="Y51" s="201"/>
      <c r="AF51" s="16"/>
      <c r="AH51" s="11"/>
      <c r="AJ51" s="11"/>
      <c r="AK51" s="11"/>
      <c r="AL51" s="11"/>
      <c r="AN51" s="11"/>
      <c r="AO51" s="11"/>
      <c r="AP51" s="14"/>
      <c r="AQ51" s="127"/>
      <c r="AS51" s="8"/>
      <c r="AV51" s="173"/>
      <c r="AW51" s="173"/>
      <c r="BA51" s="173"/>
      <c r="BB51" s="173"/>
      <c r="BC51" s="173"/>
      <c r="BD51" s="173"/>
      <c r="BE51" s="173"/>
      <c r="BF51" s="173"/>
      <c r="BG51" s="173"/>
      <c r="BH51" s="173"/>
      <c r="BI51" s="173"/>
      <c r="BJ51" s="173"/>
      <c r="BK51" s="173"/>
      <c r="BL51" s="173"/>
      <c r="BM51" s="173"/>
      <c r="BN51" s="173"/>
      <c r="BO51" s="173"/>
      <c r="BP51" s="173"/>
      <c r="BQ51" s="173"/>
      <c r="BR51" s="173"/>
      <c r="BS51" s="173"/>
      <c r="BT51" s="173"/>
      <c r="BU51" s="173"/>
      <c r="BV51" s="173"/>
      <c r="BW51" s="173"/>
      <c r="BX51" s="173"/>
      <c r="BY51" s="173"/>
    </row>
    <row r="52" customFormat="false" ht="15.75" hidden="false" customHeight="false" outlineLevel="0" collapsed="false">
      <c r="A52" s="47"/>
      <c r="B52" s="11"/>
      <c r="C52" s="203" t="s">
        <v>101</v>
      </c>
      <c r="D52" s="17"/>
      <c r="E52" s="17"/>
      <c r="F52" s="204" t="s">
        <v>102</v>
      </c>
      <c r="G52" s="205" t="s">
        <v>102</v>
      </c>
      <c r="H52" s="205"/>
      <c r="I52" s="12"/>
      <c r="J52" s="205" t="s">
        <v>102</v>
      </c>
      <c r="K52" s="205"/>
      <c r="L52" s="205"/>
      <c r="M52" s="205"/>
      <c r="N52" s="205"/>
      <c r="O52" s="205"/>
      <c r="P52" s="11"/>
      <c r="Q52" s="201" t="s">
        <v>103</v>
      </c>
      <c r="R52" s="185"/>
      <c r="S52" s="185"/>
      <c r="T52" s="204" t="s">
        <v>102</v>
      </c>
      <c r="U52" s="206"/>
      <c r="V52" s="206"/>
      <c r="W52" s="206"/>
      <c r="X52" s="204" t="s">
        <v>102</v>
      </c>
      <c r="Y52" s="207"/>
      <c r="Z52" s="201" t="s">
        <v>36</v>
      </c>
      <c r="AA52" s="201" t="s">
        <v>37</v>
      </c>
      <c r="AB52" s="185"/>
      <c r="AC52" s="208" t="s">
        <v>104</v>
      </c>
      <c r="AD52" s="208"/>
      <c r="AF52" s="16"/>
      <c r="AH52" s="11"/>
      <c r="AJ52" s="11"/>
      <c r="AK52" s="11"/>
      <c r="AL52" s="11"/>
      <c r="AN52" s="11"/>
      <c r="AO52" s="11"/>
      <c r="AP52" s="14"/>
      <c r="AV52" s="173"/>
      <c r="AW52" s="173"/>
      <c r="BA52" s="173"/>
      <c r="BB52" s="173"/>
      <c r="BC52" s="173"/>
      <c r="BD52" s="173"/>
      <c r="BE52" s="173"/>
      <c r="BF52" s="173"/>
      <c r="BG52" s="173"/>
      <c r="BH52" s="173"/>
      <c r="BI52" s="173"/>
      <c r="BJ52" s="173"/>
      <c r="BK52" s="173"/>
      <c r="BL52" s="173"/>
      <c r="BM52" s="173"/>
      <c r="BN52" s="173"/>
      <c r="BO52" s="173"/>
      <c r="BP52" s="173"/>
      <c r="BQ52" s="173"/>
      <c r="BR52" s="173"/>
      <c r="BS52" s="173"/>
      <c r="BT52" s="173"/>
      <c r="BU52" s="173"/>
      <c r="BV52" s="173"/>
      <c r="BW52" s="173"/>
      <c r="BX52" s="173"/>
      <c r="BY52" s="173"/>
    </row>
    <row r="53" customFormat="false" ht="15.75" hidden="false" customHeight="false" outlineLevel="0" collapsed="false">
      <c r="A53" s="47"/>
      <c r="B53" s="11"/>
      <c r="C53" s="209" t="s">
        <v>105</v>
      </c>
      <c r="D53" s="95"/>
      <c r="E53" s="95"/>
      <c r="F53" s="25" t="n">
        <v>8.77</v>
      </c>
      <c r="G53" s="25" t="n">
        <v>0</v>
      </c>
      <c r="H53" s="25" t="n">
        <f aca="false">F53+G53</f>
        <v>8.77</v>
      </c>
      <c r="J53" s="25" t="n">
        <v>10.719</v>
      </c>
      <c r="K53" s="25" t="n">
        <v>-9.267</v>
      </c>
      <c r="L53" s="25" t="n">
        <f aca="false">J53+K53</f>
        <v>1.452</v>
      </c>
      <c r="M53" s="25"/>
      <c r="N53" s="25"/>
      <c r="O53" s="25"/>
      <c r="P53" s="25" t="n">
        <f aca="false">J53+K53</f>
        <v>1.452</v>
      </c>
      <c r="Q53" s="25" t="n">
        <f aca="false">H53+P53</f>
        <v>10.222</v>
      </c>
      <c r="R53" s="13"/>
      <c r="S53" s="13"/>
      <c r="T53" s="25" t="n">
        <v>-0.404</v>
      </c>
      <c r="U53" s="210" t="n">
        <v>0.5</v>
      </c>
      <c r="V53" s="210" t="n">
        <v>0</v>
      </c>
      <c r="W53" s="210" t="n">
        <v>0</v>
      </c>
      <c r="X53" s="211" t="n">
        <v>-0.223</v>
      </c>
      <c r="Y53" s="212" t="n">
        <v>0</v>
      </c>
      <c r="Z53" s="184" t="n">
        <f aca="false">Q53+T53+U53+V53+W53+X53+Y53</f>
        <v>10.095</v>
      </c>
      <c r="AA53" s="213" t="n">
        <v>9.332</v>
      </c>
      <c r="AC53" s="214" t="n">
        <f aca="false">AC10+AC49+T49+U49+V49+X49</f>
        <v>10823.201</v>
      </c>
      <c r="AD53" s="98"/>
      <c r="AF53" s="16"/>
      <c r="AH53" s="11"/>
      <c r="AJ53" s="11"/>
      <c r="AK53" s="11"/>
      <c r="AL53" s="11"/>
      <c r="AN53" s="11"/>
      <c r="AO53" s="11"/>
      <c r="AP53" s="14"/>
      <c r="AV53" s="173"/>
      <c r="AW53" s="173"/>
      <c r="BA53" s="173"/>
      <c r="BB53" s="173"/>
      <c r="BC53" s="173"/>
      <c r="BD53" s="173"/>
      <c r="BE53" s="173"/>
      <c r="BF53" s="173"/>
      <c r="BG53" s="173"/>
      <c r="BH53" s="173"/>
      <c r="BI53" s="173"/>
      <c r="BJ53" s="173"/>
      <c r="BK53" s="173"/>
      <c r="BL53" s="173"/>
      <c r="BM53" s="173"/>
      <c r="BN53" s="173"/>
      <c r="BO53" s="173"/>
      <c r="BP53" s="173"/>
      <c r="BQ53" s="173"/>
      <c r="BR53" s="173"/>
      <c r="BS53" s="173"/>
      <c r="BT53" s="173"/>
      <c r="BU53" s="173"/>
      <c r="BV53" s="173"/>
      <c r="BW53" s="173"/>
      <c r="BX53" s="173"/>
      <c r="BY53" s="173"/>
    </row>
    <row r="54" customFormat="false" ht="16.5" hidden="false" customHeight="false" outlineLevel="0" collapsed="false">
      <c r="A54" s="46"/>
      <c r="C54" s="46"/>
      <c r="D54" s="46"/>
      <c r="E54" s="215"/>
      <c r="F54" s="216"/>
      <c r="G54" s="34"/>
      <c r="I54" s="217" t="s">
        <v>106</v>
      </c>
      <c r="J54" s="218"/>
      <c r="K54" s="219"/>
      <c r="L54" s="219"/>
      <c r="M54" s="25"/>
      <c r="N54" s="25"/>
      <c r="O54" s="25"/>
      <c r="P54" s="25"/>
      <c r="Q54" s="217" t="s">
        <v>106</v>
      </c>
      <c r="R54" s="217"/>
      <c r="X54" s="188"/>
      <c r="Y54" s="188"/>
      <c r="AA54" s="184"/>
      <c r="AB54" s="13"/>
      <c r="AC54" s="220"/>
      <c r="AD54" s="220"/>
      <c r="AT54" s="8" t="n">
        <f aca="false">AT49+AT67</f>
        <v>0</v>
      </c>
      <c r="AU54" s="8" t="n">
        <f aca="false">AU49+AU67</f>
        <v>0</v>
      </c>
      <c r="AV54" s="173"/>
      <c r="AW54" s="173"/>
      <c r="BA54" s="173"/>
      <c r="BB54" s="173"/>
      <c r="BC54" s="173"/>
      <c r="BD54" s="173"/>
      <c r="BE54" s="173"/>
      <c r="BF54" s="173"/>
      <c r="BG54" s="173"/>
      <c r="BH54" s="173"/>
      <c r="BI54" s="173"/>
      <c r="BJ54" s="173"/>
      <c r="BK54" s="173"/>
      <c r="BL54" s="173"/>
      <c r="BM54" s="173"/>
      <c r="BN54" s="173"/>
      <c r="BO54" s="173"/>
      <c r="BP54" s="173"/>
      <c r="BQ54" s="173"/>
      <c r="BR54" s="173"/>
      <c r="BS54" s="173"/>
      <c r="BT54" s="173"/>
      <c r="BU54" s="173"/>
      <c r="BV54" s="173"/>
      <c r="BW54" s="173"/>
      <c r="BX54" s="173"/>
      <c r="BY54" s="173"/>
    </row>
    <row r="55" customFormat="false" ht="18.75" hidden="false" customHeight="false" outlineLevel="0" collapsed="false">
      <c r="A55" s="46"/>
      <c r="C55" s="46" t="s">
        <v>107</v>
      </c>
      <c r="E55" s="46"/>
      <c r="F55" s="48" t="n">
        <f aca="false">SUM(F18:F22,F25:F29,F32:F36,F39:F43,F46:F48)/$C$2</f>
        <v>326.813307692308</v>
      </c>
      <c r="G55" s="48" t="n">
        <f aca="false">SUM(G18:G22,G25:G29,G32:G36,G39:G43,G46:G48)/$C$2</f>
        <v>-18.4220769230769</v>
      </c>
      <c r="H55" s="48" t="n">
        <f aca="false">SUM(H18:H22,H25:H29,H32:H36,H39:H43,H46:H48)/$C$2</f>
        <v>308.391230769231</v>
      </c>
      <c r="I55" s="221" t="n">
        <f aca="false">H55/H57</f>
        <v>1.09009443031313</v>
      </c>
      <c r="J55" s="48" t="n">
        <f aca="false">SUM(J18:J22,J25:J29,J32:J36,J39:J43,J46:J48)/$C$2</f>
        <v>463.097538461539</v>
      </c>
      <c r="K55" s="48" t="n">
        <f aca="false">SUM(K18:K22,K25:K29,K32:K36,K39:K43,K46:K48)/$C$2</f>
        <v>-396.380923076923</v>
      </c>
      <c r="L55" s="48" t="n">
        <f aca="false">SUM(L18:L22,L25:L29,L32:L36,L39:L43,L46:L48)/$C$2</f>
        <v>66.7166153846154</v>
      </c>
      <c r="M55" s="48"/>
      <c r="N55" s="48"/>
      <c r="O55" s="48"/>
      <c r="P55" s="48" t="n">
        <f aca="false">SUM(P18:P22,P25:P29,P32:P36,P39:P43,P46:P48)/$C$2</f>
        <v>37.0259230769231</v>
      </c>
      <c r="Q55" s="221" t="n">
        <f aca="false">ABS(P55/P57)</f>
        <v>0.790498357702904</v>
      </c>
      <c r="R55" s="221"/>
      <c r="S55" s="221"/>
      <c r="X55" s="34"/>
      <c r="Y55" s="188"/>
      <c r="Z55" s="222"/>
      <c r="AA55" s="48" t="n">
        <f aca="false">SUM(AA18:AA22,AA25:AA29,AA32:AA36,AA39:AA43,AA46:AA48)/$C$2</f>
        <v>240.146153846154</v>
      </c>
      <c r="AB55" s="223" t="n">
        <f aca="false">SUM(AB18:AB22,AB25:AB29,AB32:AB36,AB39:AB43,AB46:AB48)/$C$2</f>
        <v>0.378592307692308</v>
      </c>
      <c r="AC55" s="48" t="n">
        <f aca="false">SUM(AC18:AC22,AC25:AC29,AC32:AC36,AC39:AC43,AC46:AC48)/$C$2</f>
        <v>-110.865384615385</v>
      </c>
      <c r="AD55" s="224"/>
      <c r="AV55" s="173"/>
      <c r="AW55" s="173"/>
      <c r="BA55" s="173"/>
      <c r="BB55" s="173"/>
      <c r="BC55" s="173"/>
      <c r="BD55" s="173"/>
      <c r="BE55" s="173"/>
      <c r="BF55" s="173"/>
      <c r="BG55" s="173"/>
      <c r="BH55" s="173"/>
      <c r="BI55" s="173"/>
      <c r="BJ55" s="173"/>
      <c r="BK55" s="173"/>
      <c r="BL55" s="173"/>
      <c r="BM55" s="173"/>
      <c r="BN55" s="173"/>
      <c r="BO55" s="173"/>
      <c r="BP55" s="173"/>
      <c r="BQ55" s="173"/>
      <c r="BR55" s="173"/>
      <c r="BS55" s="173"/>
      <c r="BT55" s="173"/>
      <c r="BU55" s="173"/>
      <c r="BV55" s="173"/>
      <c r="BW55" s="173"/>
      <c r="BX55" s="173"/>
      <c r="BY55" s="173"/>
    </row>
    <row r="56" customFormat="false" ht="18.75" hidden="false" customHeight="false" outlineLevel="0" collapsed="false">
      <c r="A56" s="46"/>
      <c r="C56" s="46" t="s">
        <v>108</v>
      </c>
      <c r="D56" s="46"/>
      <c r="E56" s="46"/>
      <c r="F56" s="8" t="n">
        <f aca="false">SUM(F23:F24,F30:F31,F37:F38,F44:F45)/$C$3</f>
        <v>210.924833333333</v>
      </c>
      <c r="G56" s="8" t="n">
        <f aca="false">SUM(G23:G24,G30:G31,G37:G38,G44:G45)/$C$3</f>
        <v>-0.774</v>
      </c>
      <c r="H56" s="8" t="n">
        <f aca="false">SUM(H23:H24,H30:H31,H37:H38,H44:H45)/$C$3</f>
        <v>210.150833333333</v>
      </c>
      <c r="I56" s="221" t="n">
        <f aca="false">H56/H57</f>
        <v>0.742836469023185</v>
      </c>
      <c r="J56" s="8" t="n">
        <f aca="false">SUM(J23:J24,J30:J31,J37:J38,J44:J45)/$C$3</f>
        <v>180.640666666667</v>
      </c>
      <c r="K56" s="8" t="n">
        <f aca="false">SUM(K23:K24,K30:K31,K37:K38,K44:K45)/$C$3</f>
        <v>-141.857666666667</v>
      </c>
      <c r="L56" s="8" t="n">
        <f aca="false">SUM(L23:L24,L30:L31,L37:L38,L44:L45)/$C$3</f>
        <v>38.783</v>
      </c>
      <c r="M56" s="8"/>
      <c r="N56" s="8"/>
      <c r="O56" s="8"/>
      <c r="P56" s="8" t="n">
        <f aca="false">SUM(P23:P24,P30:P31,P37:P38,P44:P45)/$C$3</f>
        <v>64.3618333333333</v>
      </c>
      <c r="Q56" s="221" t="n">
        <f aca="false">P56/P57</f>
        <v>1.37411627640037</v>
      </c>
      <c r="R56" s="221"/>
      <c r="S56" s="221"/>
      <c r="X56" s="188"/>
      <c r="Y56" s="188"/>
      <c r="Z56" s="222"/>
      <c r="AA56" s="8" t="n">
        <f aca="false">SUM(AA23:AA24,AA30:AA31,AA37:AA38,AA44:AA45)/$C$3</f>
        <v>299.966666666667</v>
      </c>
      <c r="AB56" s="225" t="e">
        <f aca="false">SUM(AB23:AB24,AB30:AB31,AB37:AB38,AB44:AB45)/$C$3</f>
        <v>#VALUE!</v>
      </c>
      <c r="AC56" s="173" t="n">
        <f aca="false">SUM(AC23:AC24,AC30:AC31,AC37:AC38,AC44:AC45)/$C$3</f>
        <v>19.556</v>
      </c>
      <c r="AD56" s="226"/>
      <c r="AS56" s="227" t="s">
        <v>11</v>
      </c>
      <c r="AV56" s="173"/>
      <c r="AW56" s="173"/>
      <c r="BA56" s="173"/>
      <c r="BB56" s="173"/>
      <c r="BC56" s="173"/>
      <c r="BD56" s="173"/>
      <c r="BE56" s="173"/>
      <c r="BF56" s="173"/>
      <c r="BG56" s="173"/>
      <c r="BH56" s="173"/>
      <c r="BI56" s="173"/>
      <c r="BJ56" s="173"/>
      <c r="BK56" s="173"/>
      <c r="BL56" s="173"/>
      <c r="BM56" s="173"/>
      <c r="BN56" s="173"/>
      <c r="BO56" s="173"/>
      <c r="BP56" s="173"/>
      <c r="BQ56" s="173"/>
      <c r="BR56" s="173"/>
      <c r="BS56" s="173"/>
      <c r="BT56" s="173"/>
      <c r="BU56" s="173"/>
      <c r="BV56" s="173"/>
      <c r="BW56" s="173"/>
      <c r="BX56" s="173"/>
      <c r="BY56" s="173"/>
    </row>
    <row r="57" customFormat="false" ht="18.75" hidden="false" customHeight="false" outlineLevel="0" collapsed="false">
      <c r="A57" s="46"/>
      <c r="C57" s="228" t="s">
        <v>109</v>
      </c>
      <c r="D57" s="228"/>
      <c r="E57" s="228"/>
      <c r="F57" s="229"/>
      <c r="G57" s="229" t="n">
        <f aca="false">G15</f>
        <v>0</v>
      </c>
      <c r="H57" s="229" t="n">
        <f aca="false">H15</f>
        <v>282.903225806452</v>
      </c>
      <c r="I57" s="230"/>
      <c r="J57" s="229" t="n">
        <f aca="false">J15</f>
        <v>345.774193548387</v>
      </c>
      <c r="K57" s="229" t="n">
        <f aca="false">K15</f>
        <v>-298.935483870968</v>
      </c>
      <c r="L57" s="229" t="n">
        <f aca="false">L15</f>
        <v>46.8387096774194</v>
      </c>
      <c r="M57" s="229"/>
      <c r="N57" s="229"/>
      <c r="O57" s="229"/>
      <c r="P57" s="229" t="n">
        <f aca="false">P15</f>
        <v>46.8387096774194</v>
      </c>
      <c r="Q57" s="231"/>
      <c r="R57" s="232"/>
      <c r="S57" s="232"/>
      <c r="T57" s="233"/>
      <c r="U57" s="233"/>
      <c r="V57" s="233"/>
      <c r="W57" s="233"/>
      <c r="X57" s="233"/>
      <c r="Y57" s="234"/>
      <c r="Z57" s="233"/>
      <c r="AA57" s="229" t="n">
        <f aca="false">AA15</f>
        <v>301.032258064516</v>
      </c>
      <c r="AB57" s="235"/>
      <c r="AC57" s="229" t="n">
        <f aca="false">AC15</f>
        <v>0</v>
      </c>
      <c r="AD57" s="231"/>
      <c r="AS57" s="1" t="s">
        <v>110</v>
      </c>
      <c r="AV57" s="173"/>
      <c r="AW57" s="173"/>
      <c r="BA57" s="173"/>
      <c r="BB57" s="173"/>
      <c r="BC57" s="173"/>
      <c r="BD57" s="173"/>
      <c r="BE57" s="173"/>
      <c r="BF57" s="173"/>
      <c r="BG57" s="173"/>
      <c r="BH57" s="173"/>
      <c r="BI57" s="173"/>
      <c r="BJ57" s="173"/>
      <c r="BK57" s="173"/>
      <c r="BL57" s="173"/>
      <c r="BM57" s="173"/>
      <c r="BN57" s="173"/>
      <c r="BO57" s="173"/>
      <c r="BP57" s="173"/>
      <c r="BQ57" s="173"/>
      <c r="BR57" s="173"/>
      <c r="BS57" s="173"/>
      <c r="BT57" s="173"/>
      <c r="BU57" s="173"/>
      <c r="BV57" s="173"/>
      <c r="BW57" s="173"/>
      <c r="BX57" s="173"/>
      <c r="BY57" s="173"/>
    </row>
    <row r="58" customFormat="false" ht="15.75" hidden="false" customHeight="false" outlineLevel="0" collapsed="false">
      <c r="A58" s="46"/>
      <c r="C58" s="46"/>
      <c r="D58" s="46"/>
      <c r="E58" s="46"/>
      <c r="F58" s="46"/>
      <c r="J58" s="236"/>
      <c r="K58" s="25"/>
      <c r="L58" s="25"/>
      <c r="M58" s="25"/>
      <c r="N58" s="25"/>
      <c r="O58" s="25"/>
      <c r="P58" s="25"/>
      <c r="Z58" s="192" t="s">
        <v>111</v>
      </c>
      <c r="AB58" s="1"/>
      <c r="AC58" s="1" t="n">
        <f aca="false">COUNTIF(AC18:AC48,"&gt;50")</f>
        <v>4</v>
      </c>
      <c r="AD58" s="220"/>
      <c r="AS58" s="1" t="s">
        <v>112</v>
      </c>
      <c r="AT58" s="8" t="n">
        <f aca="false">AT56-AT57</f>
        <v>0</v>
      </c>
      <c r="AU58" s="8" t="n">
        <f aca="false">AU56-AU57</f>
        <v>0</v>
      </c>
      <c r="AV58" s="173"/>
      <c r="AW58" s="173"/>
      <c r="BA58" s="173"/>
      <c r="BB58" s="173"/>
      <c r="BC58" s="173"/>
      <c r="BD58" s="173"/>
      <c r="BE58" s="173"/>
      <c r="BF58" s="173"/>
      <c r="BG58" s="173"/>
      <c r="BH58" s="173"/>
      <c r="BI58" s="173"/>
      <c r="BJ58" s="173"/>
      <c r="BK58" s="173"/>
      <c r="BL58" s="173"/>
      <c r="BM58" s="173"/>
      <c r="BN58" s="173"/>
      <c r="BO58" s="173"/>
      <c r="BP58" s="173"/>
      <c r="BQ58" s="173"/>
      <c r="BR58" s="173"/>
      <c r="BS58" s="173"/>
      <c r="BT58" s="173"/>
      <c r="BU58" s="173"/>
      <c r="BV58" s="173"/>
      <c r="BW58" s="173"/>
      <c r="BX58" s="173"/>
      <c r="BY58" s="173"/>
    </row>
    <row r="59" customFormat="false" ht="15" hidden="false" customHeight="false" outlineLevel="0" collapsed="false">
      <c r="P59" s="25"/>
      <c r="S59" s="237" t="n">
        <f aca="false">S50+AT67+(ABS(AU67))</f>
        <v>21644.353</v>
      </c>
      <c r="Z59" s="3" t="s">
        <v>113</v>
      </c>
      <c r="AB59" s="1"/>
      <c r="AC59" s="1" t="n">
        <f aca="false">COUNTIF(AC18:AC48,"&lt;-50")</f>
        <v>8</v>
      </c>
      <c r="AG59" s="238"/>
      <c r="AI59" s="239"/>
      <c r="AS59" s="227" t="s">
        <v>12</v>
      </c>
      <c r="AV59" s="173"/>
      <c r="AW59" s="173"/>
      <c r="BA59" s="173"/>
      <c r="BB59" s="173"/>
      <c r="BC59" s="173"/>
      <c r="BD59" s="173"/>
      <c r="BE59" s="173"/>
      <c r="BF59" s="173"/>
      <c r="BG59" s="173"/>
      <c r="BH59" s="173"/>
      <c r="BI59" s="173"/>
      <c r="BJ59" s="173"/>
      <c r="BK59" s="173"/>
      <c r="BL59" s="173"/>
      <c r="BM59" s="173"/>
      <c r="BN59" s="173"/>
      <c r="BO59" s="173"/>
      <c r="BP59" s="173"/>
      <c r="BQ59" s="173"/>
      <c r="BR59" s="173"/>
      <c r="BS59" s="173"/>
      <c r="BT59" s="173"/>
      <c r="BU59" s="173"/>
      <c r="BV59" s="173"/>
      <c r="BW59" s="173"/>
      <c r="BX59" s="173"/>
      <c r="BY59" s="173"/>
    </row>
    <row r="60" customFormat="false" ht="15" hidden="false" customHeight="false" outlineLevel="0" collapsed="false">
      <c r="P60" s="25"/>
      <c r="Z60" s="3"/>
      <c r="AB60" s="1"/>
      <c r="AG60" s="238"/>
      <c r="AI60" s="239"/>
      <c r="AS60" s="1" t="s">
        <v>110</v>
      </c>
      <c r="AV60" s="173"/>
      <c r="AW60" s="173"/>
      <c r="BA60" s="173"/>
      <c r="BB60" s="173"/>
      <c r="BC60" s="173"/>
      <c r="BD60" s="173"/>
      <c r="BE60" s="173"/>
      <c r="BF60" s="173"/>
      <c r="BG60" s="173"/>
      <c r="BH60" s="173"/>
      <c r="BI60" s="173"/>
      <c r="BJ60" s="173"/>
      <c r="BK60" s="173"/>
      <c r="BL60" s="173"/>
      <c r="BM60" s="173"/>
      <c r="BN60" s="173"/>
      <c r="BO60" s="173"/>
      <c r="BP60" s="173"/>
      <c r="BQ60" s="173"/>
      <c r="BR60" s="173"/>
      <c r="BS60" s="173"/>
      <c r="BT60" s="173"/>
      <c r="BU60" s="173"/>
      <c r="BV60" s="173"/>
      <c r="BW60" s="173"/>
      <c r="BX60" s="173"/>
      <c r="BY60" s="173"/>
    </row>
    <row r="61" customFormat="false" ht="15" hidden="false" customHeight="false" outlineLevel="0" collapsed="false">
      <c r="P61" s="25"/>
      <c r="Z61" s="3"/>
      <c r="AB61" s="1"/>
      <c r="AG61" s="238"/>
      <c r="AI61" s="239"/>
      <c r="AS61" s="1" t="s">
        <v>112</v>
      </c>
      <c r="AT61" s="8" t="n">
        <f aca="false">AT59-AT60</f>
        <v>0</v>
      </c>
      <c r="AU61" s="8" t="n">
        <f aca="false">AU59-AU60</f>
        <v>0</v>
      </c>
      <c r="AV61" s="173"/>
      <c r="AW61" s="173"/>
      <c r="BA61" s="173"/>
      <c r="BB61" s="173"/>
      <c r="BC61" s="173"/>
      <c r="BD61" s="173"/>
      <c r="BE61" s="173"/>
      <c r="BF61" s="173"/>
      <c r="BG61" s="173"/>
      <c r="BH61" s="173"/>
      <c r="BI61" s="173"/>
      <c r="BJ61" s="173"/>
      <c r="BK61" s="173"/>
      <c r="BL61" s="173"/>
      <c r="BM61" s="173"/>
      <c r="BN61" s="173"/>
      <c r="BO61" s="173"/>
      <c r="BP61" s="173"/>
      <c r="BQ61" s="173"/>
      <c r="BR61" s="173"/>
      <c r="BS61" s="173"/>
      <c r="BT61" s="173"/>
      <c r="BU61" s="173"/>
      <c r="BV61" s="173"/>
      <c r="BW61" s="173"/>
      <c r="BX61" s="173"/>
      <c r="BY61" s="173"/>
    </row>
    <row r="62" customFormat="false" ht="15" hidden="false" customHeight="false" outlineLevel="0" collapsed="false">
      <c r="P62" s="25"/>
      <c r="Z62" s="3"/>
      <c r="AB62" s="1"/>
      <c r="AG62" s="238"/>
      <c r="AI62" s="239"/>
      <c r="AS62" s="1" t="s">
        <v>13</v>
      </c>
      <c r="AV62" s="173"/>
      <c r="AW62" s="173"/>
      <c r="BA62" s="173"/>
      <c r="BB62" s="173"/>
      <c r="BC62" s="173"/>
      <c r="BD62" s="173"/>
      <c r="BE62" s="173"/>
      <c r="BF62" s="173"/>
      <c r="BG62" s="173"/>
      <c r="BH62" s="173"/>
      <c r="BI62" s="173"/>
      <c r="BJ62" s="173"/>
      <c r="BK62" s="173"/>
      <c r="BL62" s="173"/>
      <c r="BM62" s="173"/>
      <c r="BN62" s="173"/>
      <c r="BO62" s="173"/>
      <c r="BP62" s="173"/>
      <c r="BQ62" s="173"/>
      <c r="BR62" s="173"/>
      <c r="BS62" s="173"/>
      <c r="BT62" s="173"/>
      <c r="BU62" s="173"/>
      <c r="BV62" s="173"/>
      <c r="BW62" s="173"/>
      <c r="BX62" s="173"/>
      <c r="BY62" s="173"/>
    </row>
    <row r="63" customFormat="false" ht="15" hidden="false" customHeight="false" outlineLevel="0" collapsed="false">
      <c r="P63" s="25"/>
      <c r="Z63" s="3"/>
      <c r="AB63" s="1"/>
      <c r="AG63" s="238"/>
      <c r="AI63" s="239"/>
      <c r="AS63" s="1" t="s">
        <v>110</v>
      </c>
      <c r="AV63" s="173"/>
      <c r="AW63" s="173"/>
      <c r="BA63" s="173"/>
      <c r="BB63" s="173"/>
      <c r="BC63" s="173"/>
      <c r="BD63" s="173"/>
      <c r="BE63" s="173"/>
      <c r="BF63" s="173"/>
      <c r="BG63" s="173"/>
      <c r="BH63" s="173"/>
      <c r="BI63" s="173"/>
      <c r="BJ63" s="173"/>
      <c r="BK63" s="173"/>
      <c r="BL63" s="173"/>
      <c r="BM63" s="173"/>
      <c r="BN63" s="173"/>
      <c r="BO63" s="173"/>
      <c r="BP63" s="173"/>
      <c r="BQ63" s="173"/>
      <c r="BR63" s="173"/>
      <c r="BS63" s="173"/>
      <c r="BT63" s="173"/>
      <c r="BU63" s="173"/>
      <c r="BV63" s="173"/>
      <c r="BW63" s="173"/>
      <c r="BX63" s="173"/>
      <c r="BY63" s="173"/>
    </row>
    <row r="64" customFormat="false" ht="15" hidden="false" customHeight="false" outlineLevel="0" collapsed="false">
      <c r="P64" s="25"/>
      <c r="Z64" s="3"/>
      <c r="AB64" s="1"/>
      <c r="AG64" s="238"/>
      <c r="AI64" s="239"/>
      <c r="AS64" s="1" t="s">
        <v>112</v>
      </c>
      <c r="AT64" s="8" t="n">
        <f aca="false">AT62-AT63</f>
        <v>0</v>
      </c>
      <c r="AU64" s="8" t="n">
        <f aca="false">AU62-AU63</f>
        <v>0</v>
      </c>
      <c r="AV64" s="173"/>
      <c r="AW64" s="173"/>
      <c r="BA64" s="173"/>
      <c r="BB64" s="173"/>
      <c r="BC64" s="173"/>
      <c r="BD64" s="173"/>
      <c r="BE64" s="173"/>
      <c r="BF64" s="173"/>
      <c r="BG64" s="173"/>
      <c r="BH64" s="173"/>
      <c r="BI64" s="173"/>
      <c r="BJ64" s="173"/>
      <c r="BK64" s="173"/>
      <c r="BL64" s="173"/>
      <c r="BM64" s="173"/>
      <c r="BN64" s="173"/>
      <c r="BO64" s="173"/>
      <c r="BP64" s="173"/>
      <c r="BQ64" s="173"/>
      <c r="BR64" s="173"/>
      <c r="BS64" s="173"/>
      <c r="BT64" s="173"/>
      <c r="BU64" s="173"/>
      <c r="BV64" s="173"/>
      <c r="BW64" s="173"/>
      <c r="BX64" s="173"/>
      <c r="BY64" s="173"/>
    </row>
    <row r="65" customFormat="false" ht="15" hidden="false" customHeight="false" outlineLevel="0" collapsed="false">
      <c r="P65" s="25"/>
      <c r="Z65" s="3"/>
      <c r="AB65" s="1"/>
      <c r="AG65" s="238"/>
      <c r="AI65" s="239"/>
      <c r="AV65" s="173"/>
      <c r="AW65" s="173"/>
      <c r="BA65" s="173"/>
      <c r="BB65" s="173"/>
      <c r="BC65" s="173"/>
      <c r="BD65" s="173"/>
      <c r="BE65" s="173"/>
      <c r="BF65" s="173"/>
      <c r="BG65" s="173"/>
      <c r="BH65" s="173"/>
      <c r="BI65" s="173"/>
      <c r="BJ65" s="173"/>
      <c r="BK65" s="173"/>
      <c r="BL65" s="173"/>
      <c r="BM65" s="173"/>
      <c r="BN65" s="173"/>
      <c r="BO65" s="173"/>
      <c r="BP65" s="173"/>
      <c r="BQ65" s="173"/>
      <c r="BR65" s="173"/>
      <c r="BS65" s="173"/>
      <c r="BT65" s="173"/>
      <c r="BU65" s="173"/>
      <c r="BV65" s="173"/>
      <c r="BW65" s="173"/>
      <c r="BX65" s="173"/>
      <c r="BY65" s="173"/>
    </row>
    <row r="66" customFormat="false" ht="15" hidden="false" customHeight="false" outlineLevel="0" collapsed="false">
      <c r="P66" s="25"/>
      <c r="Z66" s="3"/>
      <c r="AB66" s="1"/>
      <c r="AG66" s="238"/>
      <c r="AI66" s="239"/>
      <c r="AV66" s="173"/>
      <c r="AW66" s="173"/>
      <c r="BA66" s="173"/>
      <c r="BB66" s="173"/>
      <c r="BC66" s="173"/>
      <c r="BD66" s="173"/>
      <c r="BE66" s="173"/>
      <c r="BF66" s="173"/>
      <c r="BG66" s="173"/>
      <c r="BH66" s="173"/>
      <c r="BI66" s="173"/>
      <c r="BJ66" s="173"/>
      <c r="BK66" s="173"/>
      <c r="BL66" s="173"/>
      <c r="BM66" s="173"/>
      <c r="BN66" s="173"/>
      <c r="BO66" s="173"/>
      <c r="BP66" s="173"/>
      <c r="BQ66" s="173"/>
      <c r="BR66" s="173"/>
      <c r="BS66" s="173"/>
      <c r="BT66" s="173"/>
      <c r="BU66" s="173"/>
      <c r="BV66" s="173"/>
      <c r="BW66" s="173"/>
      <c r="BX66" s="173"/>
      <c r="BY66" s="173"/>
    </row>
    <row r="67" customFormat="false" ht="15" hidden="false" customHeight="false" outlineLevel="0" collapsed="false">
      <c r="P67" s="25"/>
      <c r="Z67" s="3"/>
      <c r="AB67" s="1"/>
      <c r="AG67" s="238"/>
      <c r="AI67" s="239"/>
      <c r="AT67" s="8" t="n">
        <f aca="false">AT57+AT60+AT63</f>
        <v>0</v>
      </c>
      <c r="AU67" s="8" t="n">
        <f aca="false">AU57+AU60+AU63</f>
        <v>0</v>
      </c>
      <c r="AV67" s="173"/>
      <c r="AW67" s="173"/>
      <c r="BA67" s="173"/>
      <c r="BB67" s="173"/>
      <c r="BC67" s="173"/>
      <c r="BD67" s="173"/>
      <c r="BE67" s="173"/>
      <c r="BF67" s="173"/>
      <c r="BG67" s="173"/>
      <c r="BH67" s="173"/>
      <c r="BI67" s="173"/>
      <c r="BJ67" s="173"/>
      <c r="BK67" s="173"/>
      <c r="BL67" s="173"/>
      <c r="BM67" s="173"/>
      <c r="BN67" s="173"/>
      <c r="BO67" s="173"/>
      <c r="BP67" s="173"/>
      <c r="BQ67" s="173"/>
      <c r="BR67" s="173"/>
      <c r="BS67" s="173"/>
      <c r="BT67" s="173"/>
      <c r="BU67" s="173"/>
      <c r="BV67" s="173"/>
      <c r="BW67" s="173"/>
      <c r="BX67" s="173"/>
      <c r="BY67" s="173"/>
    </row>
    <row r="68" customFormat="false" ht="15" hidden="false" customHeight="false" outlineLevel="0" collapsed="false">
      <c r="P68" s="25"/>
      <c r="Z68" s="3"/>
      <c r="AB68" s="1"/>
      <c r="AG68" s="238"/>
      <c r="AI68" s="239"/>
      <c r="AV68" s="173"/>
      <c r="AW68" s="173"/>
      <c r="BA68" s="173"/>
      <c r="BB68" s="173"/>
      <c r="BC68" s="173"/>
      <c r="BD68" s="173"/>
      <c r="BE68" s="173"/>
      <c r="BF68" s="173"/>
      <c r="BG68" s="173"/>
      <c r="BH68" s="173"/>
      <c r="BI68" s="173"/>
      <c r="BJ68" s="173"/>
      <c r="BK68" s="173"/>
      <c r="BL68" s="173"/>
      <c r="BM68" s="173"/>
      <c r="BN68" s="173"/>
      <c r="BO68" s="173"/>
      <c r="BP68" s="173"/>
      <c r="BQ68" s="173"/>
      <c r="BR68" s="173"/>
      <c r="BS68" s="173"/>
      <c r="BT68" s="173"/>
      <c r="BU68" s="173"/>
      <c r="BV68" s="173"/>
      <c r="BW68" s="173"/>
      <c r="BX68" s="173"/>
      <c r="BY68" s="173"/>
    </row>
    <row r="69" customFormat="false" ht="15" hidden="false" customHeight="false" outlineLevel="0" collapsed="false">
      <c r="P69" s="25"/>
      <c r="Z69" s="3"/>
      <c r="AB69" s="1"/>
      <c r="AG69" s="238"/>
      <c r="AI69" s="239"/>
      <c r="AV69" s="173"/>
      <c r="AW69" s="173"/>
      <c r="BA69" s="173"/>
      <c r="BB69" s="173"/>
      <c r="BC69" s="173"/>
      <c r="BD69" s="173"/>
      <c r="BE69" s="173"/>
      <c r="BF69" s="173"/>
      <c r="BG69" s="173"/>
      <c r="BH69" s="173"/>
      <c r="BI69" s="173"/>
      <c r="BJ69" s="173"/>
      <c r="BK69" s="173"/>
      <c r="BL69" s="173"/>
      <c r="BM69" s="173"/>
      <c r="BN69" s="173"/>
      <c r="BO69" s="173"/>
      <c r="BP69" s="173"/>
      <c r="BQ69" s="173"/>
      <c r="BR69" s="173"/>
      <c r="BS69" s="173"/>
      <c r="BT69" s="173"/>
      <c r="BU69" s="173"/>
      <c r="BV69" s="173"/>
      <c r="BW69" s="173"/>
      <c r="BX69" s="173"/>
      <c r="BY69" s="173"/>
    </row>
    <row r="70" customFormat="false" ht="15" hidden="false" customHeight="false" outlineLevel="0" collapsed="false">
      <c r="P70" s="25"/>
      <c r="Z70" s="3"/>
      <c r="AB70" s="1"/>
      <c r="AG70" s="238"/>
      <c r="AI70" s="239"/>
      <c r="AV70" s="173"/>
      <c r="AW70" s="173"/>
      <c r="BA70" s="173"/>
      <c r="BB70" s="173"/>
      <c r="BC70" s="173"/>
      <c r="BD70" s="173"/>
      <c r="BE70" s="173"/>
      <c r="BF70" s="173"/>
      <c r="BG70" s="173"/>
      <c r="BH70" s="173"/>
      <c r="BI70" s="173"/>
      <c r="BJ70" s="173"/>
      <c r="BK70" s="173"/>
      <c r="BL70" s="173"/>
      <c r="BM70" s="173"/>
      <c r="BN70" s="173"/>
      <c r="BO70" s="173"/>
      <c r="BP70" s="173"/>
      <c r="BQ70" s="173"/>
      <c r="BR70" s="173"/>
      <c r="BS70" s="173"/>
      <c r="BT70" s="173"/>
      <c r="BU70" s="173"/>
      <c r="BV70" s="173"/>
      <c r="BW70" s="173"/>
      <c r="BX70" s="173"/>
      <c r="BY70" s="173"/>
    </row>
    <row r="71" customFormat="false" ht="15" hidden="false" customHeight="false" outlineLevel="0" collapsed="false">
      <c r="P71" s="25"/>
      <c r="Z71" s="3"/>
      <c r="AB71" s="1"/>
      <c r="AG71" s="238"/>
      <c r="AI71" s="239"/>
      <c r="AV71" s="173"/>
      <c r="AW71" s="173"/>
      <c r="BA71" s="173"/>
      <c r="BB71" s="173"/>
      <c r="BC71" s="173"/>
      <c r="BD71" s="173"/>
      <c r="BE71" s="173"/>
      <c r="BF71" s="173"/>
      <c r="BG71" s="173"/>
      <c r="BH71" s="173"/>
      <c r="BI71" s="173"/>
      <c r="BJ71" s="173"/>
      <c r="BK71" s="173"/>
      <c r="BL71" s="173"/>
      <c r="BM71" s="173"/>
      <c r="BN71" s="173"/>
      <c r="BO71" s="173"/>
      <c r="BP71" s="173"/>
      <c r="BQ71" s="173"/>
      <c r="BR71" s="173"/>
      <c r="BS71" s="173"/>
      <c r="BT71" s="173"/>
      <c r="BU71" s="173"/>
      <c r="BV71" s="173"/>
      <c r="BW71" s="173"/>
      <c r="BX71" s="173"/>
      <c r="BY71" s="173"/>
    </row>
    <row r="72" customFormat="false" ht="15" hidden="false" customHeight="false" outlineLevel="0" collapsed="false">
      <c r="P72" s="25"/>
      <c r="Z72" s="3"/>
      <c r="AB72" s="1"/>
      <c r="AG72" s="238"/>
      <c r="AI72" s="239"/>
      <c r="AV72" s="173"/>
      <c r="AW72" s="173"/>
      <c r="BA72" s="173"/>
      <c r="BB72" s="173"/>
      <c r="BC72" s="173"/>
      <c r="BD72" s="173"/>
      <c r="BE72" s="173"/>
      <c r="BF72" s="173"/>
      <c r="BG72" s="173"/>
      <c r="BH72" s="173"/>
      <c r="BI72" s="173"/>
      <c r="BJ72" s="173"/>
      <c r="BK72" s="173"/>
      <c r="BL72" s="173"/>
      <c r="BM72" s="173"/>
      <c r="BN72" s="173"/>
      <c r="BO72" s="173"/>
      <c r="BP72" s="173"/>
      <c r="BQ72" s="173"/>
      <c r="BR72" s="173"/>
      <c r="BS72" s="173"/>
      <c r="BT72" s="173"/>
      <c r="BU72" s="173"/>
      <c r="BV72" s="173"/>
      <c r="BW72" s="173"/>
      <c r="BX72" s="173"/>
      <c r="BY72" s="173"/>
    </row>
    <row r="73" customFormat="false" ht="15" hidden="false" customHeight="false" outlineLevel="0" collapsed="false">
      <c r="P73" s="25"/>
      <c r="Z73" s="3"/>
      <c r="AB73" s="1"/>
      <c r="AG73" s="238"/>
      <c r="AI73" s="239"/>
      <c r="AV73" s="173"/>
      <c r="AW73" s="173"/>
      <c r="BA73" s="173"/>
      <c r="BB73" s="173"/>
      <c r="BC73" s="173"/>
      <c r="BD73" s="173"/>
      <c r="BE73" s="173"/>
      <c r="BF73" s="173"/>
      <c r="BG73" s="173"/>
      <c r="BH73" s="173"/>
      <c r="BI73" s="173"/>
      <c r="BJ73" s="173"/>
      <c r="BK73" s="173"/>
      <c r="BL73" s="173"/>
      <c r="BM73" s="173"/>
      <c r="BN73" s="173"/>
      <c r="BO73" s="173"/>
      <c r="BP73" s="173"/>
      <c r="BQ73" s="173"/>
      <c r="BR73" s="173"/>
      <c r="BS73" s="173"/>
      <c r="BT73" s="173"/>
      <c r="BU73" s="173"/>
      <c r="BV73" s="173"/>
      <c r="BW73" s="173"/>
      <c r="BX73" s="173"/>
      <c r="BY73" s="173"/>
    </row>
    <row r="74" customFormat="false" ht="15" hidden="false" customHeight="false" outlineLevel="0" collapsed="false">
      <c r="P74" s="25"/>
      <c r="Z74" s="3"/>
      <c r="AB74" s="1"/>
      <c r="AG74" s="238"/>
      <c r="AI74" s="239"/>
      <c r="AV74" s="173"/>
      <c r="AW74" s="173"/>
      <c r="BA74" s="173"/>
      <c r="BB74" s="173"/>
      <c r="BC74" s="173"/>
      <c r="BD74" s="173"/>
      <c r="BE74" s="173"/>
      <c r="BF74" s="173"/>
      <c r="BG74" s="173"/>
      <c r="BH74" s="173"/>
      <c r="BI74" s="173"/>
      <c r="BJ74" s="173"/>
      <c r="BK74" s="173"/>
      <c r="BL74" s="173"/>
      <c r="BM74" s="173"/>
      <c r="BN74" s="173"/>
      <c r="BO74" s="173"/>
      <c r="BP74" s="173"/>
      <c r="BQ74" s="173"/>
      <c r="BR74" s="173"/>
      <c r="BS74" s="173"/>
      <c r="BT74" s="173"/>
      <c r="BU74" s="173"/>
      <c r="BV74" s="173"/>
      <c r="BW74" s="173"/>
      <c r="BX74" s="173"/>
      <c r="BY74" s="173"/>
    </row>
    <row r="75" customFormat="false" ht="15" hidden="false" customHeight="false" outlineLevel="0" collapsed="false">
      <c r="P75" s="25"/>
      <c r="Z75" s="3"/>
      <c r="AB75" s="1"/>
      <c r="AG75" s="238"/>
      <c r="AI75" s="239"/>
      <c r="AV75" s="173"/>
      <c r="AW75" s="173"/>
      <c r="BA75" s="173"/>
      <c r="BB75" s="173"/>
      <c r="BC75" s="173"/>
      <c r="BD75" s="173"/>
      <c r="BE75" s="173"/>
      <c r="BF75" s="173"/>
      <c r="BG75" s="173"/>
      <c r="BH75" s="173"/>
      <c r="BI75" s="173"/>
      <c r="BJ75" s="173"/>
      <c r="BK75" s="173"/>
      <c r="BL75" s="173"/>
      <c r="BM75" s="173"/>
      <c r="BN75" s="173"/>
      <c r="BO75" s="173"/>
      <c r="BP75" s="173"/>
      <c r="BQ75" s="173"/>
      <c r="BR75" s="173"/>
      <c r="BS75" s="173"/>
      <c r="BT75" s="173"/>
      <c r="BU75" s="173"/>
      <c r="BV75" s="173"/>
      <c r="BW75" s="173"/>
      <c r="BX75" s="173"/>
      <c r="BY75" s="173"/>
    </row>
    <row r="76" customFormat="false" ht="15" hidden="false" customHeight="false" outlineLevel="0" collapsed="false">
      <c r="P76" s="25"/>
      <c r="Z76" s="3"/>
      <c r="AB76" s="1"/>
      <c r="AG76" s="238"/>
      <c r="AI76" s="239"/>
      <c r="AV76" s="173"/>
      <c r="AW76" s="173"/>
      <c r="BA76" s="173"/>
      <c r="BB76" s="173"/>
      <c r="BC76" s="173"/>
      <c r="BD76" s="173"/>
      <c r="BE76" s="173"/>
      <c r="BF76" s="173"/>
      <c r="BG76" s="173"/>
      <c r="BH76" s="173"/>
      <c r="BI76" s="173"/>
      <c r="BJ76" s="173"/>
      <c r="BK76" s="173"/>
      <c r="BL76" s="173"/>
      <c r="BM76" s="173"/>
      <c r="BN76" s="173"/>
      <c r="BO76" s="173"/>
      <c r="BP76" s="173"/>
      <c r="BQ76" s="173"/>
      <c r="BR76" s="173"/>
      <c r="BS76" s="173"/>
      <c r="BT76" s="173"/>
      <c r="BU76" s="173"/>
      <c r="BV76" s="173"/>
      <c r="BW76" s="173"/>
      <c r="BX76" s="173"/>
      <c r="BY76" s="173"/>
    </row>
    <row r="77" customFormat="false" ht="15" hidden="false" customHeight="false" outlineLevel="0" collapsed="false">
      <c r="P77" s="25"/>
      <c r="Z77" s="3"/>
      <c r="AB77" s="1"/>
      <c r="AG77" s="238"/>
      <c r="AI77" s="239"/>
      <c r="AV77" s="173"/>
      <c r="AW77" s="173"/>
      <c r="BA77" s="173"/>
      <c r="BB77" s="173"/>
      <c r="BC77" s="173"/>
      <c r="BD77" s="173"/>
      <c r="BE77" s="173"/>
      <c r="BF77" s="173"/>
      <c r="BG77" s="173"/>
      <c r="BH77" s="173"/>
      <c r="BI77" s="173"/>
      <c r="BJ77" s="173"/>
      <c r="BK77" s="173"/>
      <c r="BL77" s="173"/>
      <c r="BM77" s="173"/>
      <c r="BN77" s="173"/>
      <c r="BO77" s="173"/>
      <c r="BP77" s="173"/>
      <c r="BQ77" s="173"/>
      <c r="BR77" s="173"/>
      <c r="BS77" s="173"/>
      <c r="BT77" s="173"/>
      <c r="BU77" s="173"/>
      <c r="BV77" s="173"/>
      <c r="BW77" s="173"/>
      <c r="BX77" s="173"/>
      <c r="BY77" s="173"/>
    </row>
    <row r="78" customFormat="false" ht="15" hidden="false" customHeight="false" outlineLevel="0" collapsed="false">
      <c r="AG78" s="238"/>
      <c r="AI78" s="239"/>
      <c r="AV78" s="173"/>
      <c r="AW78" s="173"/>
      <c r="BA78" s="173"/>
      <c r="BB78" s="173"/>
      <c r="BC78" s="173"/>
      <c r="BD78" s="173"/>
      <c r="BE78" s="173"/>
      <c r="BF78" s="173"/>
      <c r="BG78" s="173"/>
      <c r="BH78" s="173"/>
      <c r="BI78" s="173"/>
      <c r="BJ78" s="173"/>
      <c r="BK78" s="173"/>
      <c r="BL78" s="173"/>
      <c r="BM78" s="173"/>
      <c r="BN78" s="173"/>
      <c r="BO78" s="173"/>
      <c r="BP78" s="173"/>
      <c r="BQ78" s="173"/>
      <c r="BR78" s="173"/>
      <c r="BS78" s="173"/>
      <c r="BT78" s="173"/>
      <c r="BU78" s="173"/>
      <c r="BV78" s="173"/>
      <c r="BW78" s="173"/>
      <c r="BX78" s="173"/>
      <c r="BY78" s="173"/>
    </row>
    <row r="79" customFormat="false" ht="15" hidden="false" customHeight="false" outlineLevel="0" collapsed="false">
      <c r="AG79" s="238"/>
      <c r="AI79" s="239"/>
      <c r="AV79" s="173"/>
      <c r="AW79" s="173"/>
      <c r="BA79" s="173"/>
      <c r="BB79" s="173"/>
      <c r="BC79" s="173"/>
      <c r="BD79" s="173"/>
      <c r="BE79" s="173"/>
      <c r="BF79" s="173"/>
      <c r="BG79" s="173"/>
      <c r="BH79" s="173"/>
      <c r="BI79" s="173"/>
      <c r="BJ79" s="173"/>
      <c r="BK79" s="173"/>
      <c r="BL79" s="173"/>
      <c r="BM79" s="173"/>
      <c r="BN79" s="173"/>
      <c r="BO79" s="173"/>
      <c r="BP79" s="173"/>
      <c r="BQ79" s="173"/>
      <c r="BR79" s="173"/>
      <c r="BS79" s="173"/>
      <c r="BT79" s="173"/>
      <c r="BU79" s="173"/>
      <c r="BV79" s="173"/>
      <c r="BW79" s="173"/>
      <c r="BX79" s="173"/>
      <c r="BY79" s="173"/>
    </row>
    <row r="80" customFormat="false" ht="15" hidden="false" customHeight="false" outlineLevel="0" collapsed="false">
      <c r="AG80" s="238"/>
      <c r="AI80" s="239"/>
      <c r="AV80" s="173"/>
      <c r="AW80" s="173"/>
      <c r="BA80" s="173"/>
      <c r="BB80" s="173"/>
      <c r="BC80" s="173"/>
      <c r="BD80" s="173"/>
      <c r="BE80" s="173"/>
      <c r="BF80" s="173"/>
      <c r="BG80" s="173"/>
      <c r="BH80" s="173"/>
      <c r="BI80" s="173"/>
      <c r="BJ80" s="173"/>
      <c r="BK80" s="173"/>
      <c r="BL80" s="173"/>
      <c r="BM80" s="173"/>
      <c r="BN80" s="173"/>
      <c r="BO80" s="173"/>
      <c r="BP80" s="173"/>
      <c r="BQ80" s="173"/>
      <c r="BR80" s="173"/>
      <c r="BS80" s="173"/>
      <c r="BT80" s="173"/>
      <c r="BU80" s="173"/>
      <c r="BV80" s="173"/>
      <c r="BW80" s="173"/>
      <c r="BX80" s="173"/>
      <c r="BY80" s="173"/>
    </row>
    <row r="81" customFormat="false" ht="15" hidden="false" customHeight="false" outlineLevel="0" collapsed="false">
      <c r="AG81" s="238"/>
      <c r="AI81" s="239"/>
      <c r="AV81" s="173"/>
      <c r="AW81" s="173"/>
      <c r="BA81" s="173"/>
      <c r="BB81" s="173"/>
      <c r="BC81" s="173"/>
      <c r="BD81" s="173"/>
      <c r="BE81" s="173"/>
      <c r="BF81" s="173"/>
      <c r="BG81" s="173"/>
      <c r="BH81" s="173"/>
      <c r="BI81" s="173"/>
      <c r="BJ81" s="173"/>
      <c r="BK81" s="173"/>
      <c r="BL81" s="173"/>
      <c r="BM81" s="173"/>
      <c r="BN81" s="173"/>
      <c r="BO81" s="173"/>
      <c r="BP81" s="173"/>
      <c r="BQ81" s="173"/>
      <c r="BR81" s="173"/>
      <c r="BS81" s="173"/>
      <c r="BT81" s="173"/>
      <c r="BU81" s="173"/>
      <c r="BV81" s="173"/>
      <c r="BW81" s="173"/>
      <c r="BX81" s="173"/>
      <c r="BY81" s="173"/>
    </row>
    <row r="82" customFormat="false" ht="15" hidden="false" customHeight="false" outlineLevel="0" collapsed="false">
      <c r="AG82" s="238"/>
      <c r="AI82" s="239"/>
      <c r="AV82" s="173"/>
      <c r="AW82" s="173"/>
      <c r="BA82" s="173"/>
      <c r="BB82" s="173"/>
      <c r="BC82" s="173"/>
      <c r="BD82" s="173"/>
      <c r="BE82" s="173"/>
      <c r="BF82" s="173"/>
      <c r="BG82" s="173"/>
      <c r="BH82" s="173"/>
      <c r="BI82" s="173"/>
      <c r="BJ82" s="173"/>
      <c r="BK82" s="173"/>
      <c r="BL82" s="173"/>
      <c r="BM82" s="173"/>
      <c r="BN82" s="173"/>
      <c r="BO82" s="173"/>
      <c r="BP82" s="173"/>
      <c r="BQ82" s="173"/>
      <c r="BR82" s="173"/>
      <c r="BS82" s="173"/>
      <c r="BT82" s="173"/>
      <c r="BU82" s="173"/>
      <c r="BV82" s="173"/>
      <c r="BW82" s="173"/>
      <c r="BX82" s="173"/>
      <c r="BY82" s="173"/>
    </row>
    <row r="83" customFormat="false" ht="15" hidden="false" customHeight="false" outlineLevel="0" collapsed="false">
      <c r="AG83" s="238"/>
      <c r="AI83" s="239"/>
      <c r="AV83" s="173"/>
      <c r="AW83" s="173"/>
      <c r="BA83" s="173"/>
      <c r="BB83" s="173"/>
      <c r="BC83" s="173"/>
      <c r="BD83" s="173"/>
      <c r="BE83" s="173"/>
      <c r="BF83" s="173"/>
      <c r="BG83" s="173"/>
      <c r="BH83" s="173"/>
      <c r="BI83" s="173"/>
      <c r="BJ83" s="173"/>
      <c r="BK83" s="173"/>
      <c r="BL83" s="173"/>
      <c r="BM83" s="173"/>
      <c r="BN83" s="173"/>
      <c r="BO83" s="173"/>
      <c r="BP83" s="173"/>
      <c r="BQ83" s="173"/>
      <c r="BR83" s="173"/>
      <c r="BS83" s="173"/>
      <c r="BT83" s="173"/>
      <c r="BU83" s="173"/>
      <c r="BV83" s="173"/>
      <c r="BW83" s="173"/>
      <c r="BX83" s="173"/>
      <c r="BY83" s="173"/>
    </row>
    <row r="84" customFormat="false" ht="15" hidden="false" customHeight="false" outlineLevel="0" collapsed="false">
      <c r="AG84" s="238"/>
      <c r="AI84" s="239"/>
      <c r="AV84" s="173"/>
      <c r="AW84" s="173"/>
      <c r="BA84" s="173"/>
      <c r="BB84" s="173"/>
      <c r="BC84" s="173"/>
      <c r="BD84" s="173"/>
      <c r="BE84" s="173"/>
      <c r="BF84" s="173"/>
      <c r="BG84" s="173"/>
      <c r="BH84" s="173"/>
      <c r="BI84" s="173"/>
      <c r="BJ84" s="173"/>
      <c r="BK84" s="173"/>
      <c r="BL84" s="173"/>
      <c r="BM84" s="173"/>
      <c r="BN84" s="173"/>
      <c r="BO84" s="173"/>
      <c r="BP84" s="173"/>
      <c r="BQ84" s="173"/>
      <c r="BR84" s="173"/>
      <c r="BS84" s="173"/>
      <c r="BT84" s="173"/>
      <c r="BU84" s="173"/>
      <c r="BV84" s="173"/>
      <c r="BW84" s="173"/>
      <c r="BX84" s="173"/>
      <c r="BY84" s="173"/>
    </row>
    <row r="85" customFormat="false" ht="15" hidden="false" customHeight="false" outlineLevel="0" collapsed="false">
      <c r="AG85" s="238"/>
      <c r="AI85" s="239"/>
      <c r="AV85" s="173"/>
      <c r="AW85" s="173"/>
      <c r="BA85" s="173"/>
      <c r="BB85" s="173"/>
      <c r="BC85" s="173"/>
      <c r="BD85" s="173"/>
      <c r="BE85" s="173"/>
      <c r="BF85" s="173"/>
      <c r="BG85" s="173"/>
      <c r="BH85" s="173"/>
      <c r="BI85" s="173"/>
      <c r="BJ85" s="173"/>
      <c r="BK85" s="173"/>
      <c r="BL85" s="173"/>
      <c r="BM85" s="173"/>
      <c r="BN85" s="173"/>
      <c r="BO85" s="173"/>
      <c r="BP85" s="173"/>
      <c r="BQ85" s="173"/>
      <c r="BR85" s="173"/>
      <c r="BS85" s="173"/>
      <c r="BT85" s="173"/>
      <c r="BU85" s="173"/>
      <c r="BV85" s="173"/>
      <c r="BW85" s="173"/>
      <c r="BX85" s="173"/>
      <c r="BY85" s="173"/>
    </row>
    <row r="86" customFormat="false" ht="15" hidden="false" customHeight="false" outlineLevel="0" collapsed="false">
      <c r="AG86" s="238"/>
      <c r="AI86" s="239"/>
      <c r="AV86" s="173"/>
      <c r="AW86" s="173"/>
      <c r="BA86" s="173"/>
      <c r="BB86" s="173"/>
      <c r="BC86" s="173"/>
      <c r="BD86" s="173"/>
      <c r="BE86" s="173"/>
      <c r="BF86" s="173"/>
      <c r="BG86" s="173"/>
      <c r="BH86" s="173"/>
      <c r="BI86" s="173"/>
      <c r="BJ86" s="173"/>
      <c r="BK86" s="173"/>
      <c r="BL86" s="173"/>
      <c r="BM86" s="173"/>
      <c r="BN86" s="173"/>
      <c r="BO86" s="173"/>
      <c r="BP86" s="173"/>
      <c r="BQ86" s="173"/>
      <c r="BR86" s="173"/>
      <c r="BS86" s="173"/>
      <c r="BT86" s="173"/>
      <c r="BU86" s="173"/>
      <c r="BV86" s="173"/>
      <c r="BW86" s="173"/>
      <c r="BX86" s="173"/>
      <c r="BY86" s="173"/>
    </row>
    <row r="87" customFormat="false" ht="15" hidden="false" customHeight="false" outlineLevel="0" collapsed="false">
      <c r="AG87" s="238"/>
      <c r="AI87" s="239"/>
      <c r="AV87" s="173"/>
      <c r="AW87" s="173"/>
      <c r="BA87" s="173"/>
      <c r="BB87" s="173"/>
      <c r="BC87" s="173"/>
      <c r="BD87" s="173"/>
      <c r="BE87" s="173"/>
      <c r="BF87" s="173"/>
      <c r="BG87" s="173"/>
      <c r="BH87" s="173"/>
      <c r="BI87" s="173"/>
      <c r="BJ87" s="173"/>
      <c r="BK87" s="173"/>
      <c r="BL87" s="173"/>
      <c r="BM87" s="173"/>
      <c r="BN87" s="173"/>
      <c r="BO87" s="173"/>
      <c r="BP87" s="173"/>
      <c r="BQ87" s="173"/>
      <c r="BR87" s="173"/>
      <c r="BS87" s="173"/>
      <c r="BT87" s="173"/>
      <c r="BU87" s="173"/>
      <c r="BV87" s="173"/>
      <c r="BW87" s="173"/>
      <c r="BX87" s="173"/>
      <c r="BY87" s="173"/>
    </row>
    <row r="88" customFormat="false" ht="15" hidden="false" customHeight="false" outlineLevel="0" collapsed="false">
      <c r="AG88" s="238"/>
      <c r="AI88" s="239"/>
      <c r="AV88" s="173"/>
      <c r="AW88" s="173"/>
      <c r="BA88" s="173"/>
      <c r="BB88" s="173"/>
      <c r="BC88" s="173"/>
      <c r="BD88" s="173"/>
      <c r="BE88" s="173"/>
      <c r="BF88" s="173"/>
      <c r="BG88" s="173"/>
      <c r="BH88" s="173"/>
      <c r="BI88" s="173"/>
      <c r="BJ88" s="173"/>
      <c r="BK88" s="173"/>
      <c r="BL88" s="173"/>
      <c r="BM88" s="173"/>
      <c r="BN88" s="173"/>
      <c r="BO88" s="173"/>
      <c r="BP88" s="173"/>
      <c r="BQ88" s="173"/>
      <c r="BR88" s="173"/>
      <c r="BS88" s="173"/>
      <c r="BT88" s="173"/>
      <c r="BU88" s="173"/>
      <c r="BV88" s="173"/>
      <c r="BW88" s="173"/>
      <c r="BX88" s="173"/>
      <c r="BY88" s="173"/>
    </row>
    <row r="89" customFormat="false" ht="15" hidden="false" customHeight="false" outlineLevel="0" collapsed="false">
      <c r="AG89" s="238"/>
      <c r="AI89" s="239"/>
      <c r="AV89" s="173"/>
      <c r="AW89" s="173"/>
      <c r="BA89" s="173"/>
      <c r="BB89" s="173"/>
      <c r="BC89" s="173"/>
      <c r="BD89" s="173"/>
      <c r="BE89" s="173"/>
      <c r="BF89" s="173"/>
      <c r="BG89" s="173"/>
      <c r="BH89" s="173"/>
      <c r="BI89" s="173"/>
      <c r="BJ89" s="173"/>
      <c r="BK89" s="173"/>
      <c r="BL89" s="173"/>
      <c r="BM89" s="173"/>
      <c r="BN89" s="173"/>
      <c r="BO89" s="173"/>
      <c r="BP89" s="173"/>
      <c r="BQ89" s="173"/>
      <c r="BR89" s="173"/>
      <c r="BS89" s="173"/>
      <c r="BT89" s="173"/>
      <c r="BU89" s="173"/>
      <c r="BV89" s="173"/>
      <c r="BW89" s="173"/>
      <c r="BX89" s="173"/>
      <c r="BY89" s="173"/>
    </row>
    <row r="90" customFormat="false" ht="15" hidden="false" customHeight="false" outlineLevel="0" collapsed="false">
      <c r="AG90" s="238"/>
      <c r="AI90" s="239"/>
      <c r="AV90" s="173"/>
      <c r="AW90" s="173"/>
      <c r="BA90" s="173"/>
      <c r="BB90" s="173"/>
      <c r="BC90" s="173"/>
      <c r="BD90" s="173"/>
      <c r="BE90" s="173"/>
      <c r="BF90" s="173"/>
      <c r="BG90" s="173"/>
      <c r="BH90" s="173"/>
      <c r="BI90" s="173"/>
      <c r="BJ90" s="173"/>
      <c r="BK90" s="173"/>
      <c r="BL90" s="173"/>
      <c r="BM90" s="173"/>
      <c r="BN90" s="173"/>
      <c r="BO90" s="173"/>
      <c r="BP90" s="173"/>
      <c r="BQ90" s="173"/>
      <c r="BR90" s="173"/>
      <c r="BS90" s="173"/>
      <c r="BT90" s="173"/>
      <c r="BU90" s="173"/>
      <c r="BV90" s="173"/>
      <c r="BW90" s="173"/>
      <c r="BX90" s="173"/>
      <c r="BY90" s="173"/>
    </row>
    <row r="91" customFormat="false" ht="15" hidden="false" customHeight="false" outlineLevel="0" collapsed="false">
      <c r="AG91" s="238"/>
      <c r="AI91" s="239"/>
      <c r="AV91" s="173"/>
      <c r="AW91" s="173"/>
      <c r="BA91" s="173"/>
      <c r="BB91" s="173"/>
      <c r="BC91" s="173"/>
      <c r="BD91" s="173"/>
      <c r="BE91" s="173"/>
      <c r="BF91" s="173"/>
      <c r="BG91" s="173"/>
      <c r="BH91" s="173"/>
      <c r="BI91" s="173"/>
      <c r="BJ91" s="173"/>
      <c r="BK91" s="173"/>
      <c r="BL91" s="173"/>
      <c r="BM91" s="173"/>
      <c r="BN91" s="173"/>
      <c r="BO91" s="173"/>
      <c r="BP91" s="173"/>
      <c r="BQ91" s="173"/>
      <c r="BR91" s="173"/>
      <c r="BS91" s="173"/>
      <c r="BT91" s="173"/>
      <c r="BU91" s="173"/>
      <c r="BV91" s="173"/>
      <c r="BW91" s="173"/>
      <c r="BX91" s="173"/>
      <c r="BY91" s="173"/>
    </row>
    <row r="92" customFormat="false" ht="15" hidden="false" customHeight="false" outlineLevel="0" collapsed="false">
      <c r="F92" s="1" t="s">
        <v>114</v>
      </c>
      <c r="AG92" s="238"/>
      <c r="AI92" s="239"/>
      <c r="AV92" s="173"/>
      <c r="AW92" s="173"/>
      <c r="BA92" s="173"/>
      <c r="BB92" s="173"/>
      <c r="BC92" s="173"/>
      <c r="BD92" s="173"/>
      <c r="BE92" s="173"/>
      <c r="BF92" s="173"/>
      <c r="BG92" s="173"/>
      <c r="BH92" s="173"/>
      <c r="BI92" s="173"/>
      <c r="BJ92" s="173"/>
      <c r="BK92" s="173"/>
      <c r="BL92" s="173"/>
      <c r="BM92" s="173"/>
      <c r="BN92" s="173"/>
      <c r="BO92" s="173"/>
      <c r="BP92" s="173"/>
      <c r="BQ92" s="173"/>
      <c r="BR92" s="173"/>
      <c r="BS92" s="173"/>
      <c r="BT92" s="173"/>
      <c r="BU92" s="173"/>
      <c r="BV92" s="173"/>
      <c r="BW92" s="173"/>
      <c r="BX92" s="173"/>
      <c r="BY92" s="173"/>
    </row>
    <row r="93" customFormat="false" ht="15" hidden="false" customHeight="false" outlineLevel="0" collapsed="false">
      <c r="AG93" s="238"/>
      <c r="AI93" s="239"/>
      <c r="AV93" s="173"/>
      <c r="AW93" s="173"/>
      <c r="BA93" s="173"/>
      <c r="BB93" s="173"/>
      <c r="BC93" s="173"/>
      <c r="BD93" s="173"/>
      <c r="BE93" s="173"/>
      <c r="BF93" s="173"/>
      <c r="BG93" s="173"/>
      <c r="BH93" s="173"/>
      <c r="BI93" s="173"/>
      <c r="BJ93" s="173"/>
      <c r="BK93" s="173"/>
      <c r="BL93" s="173"/>
      <c r="BM93" s="173"/>
      <c r="BN93" s="173"/>
      <c r="BO93" s="173"/>
      <c r="BP93" s="173"/>
      <c r="BQ93" s="173"/>
      <c r="BR93" s="173"/>
      <c r="BS93" s="173"/>
      <c r="BT93" s="173"/>
      <c r="BU93" s="173"/>
      <c r="BV93" s="173"/>
      <c r="BW93" s="173"/>
      <c r="BX93" s="173"/>
      <c r="BY93" s="173"/>
    </row>
    <row r="94" customFormat="false" ht="15" hidden="false" customHeight="false" outlineLevel="0" collapsed="false">
      <c r="F94" s="1" t="s">
        <v>44</v>
      </c>
      <c r="G94" s="1" t="s">
        <v>115</v>
      </c>
      <c r="H94" s="1" t="s">
        <v>116</v>
      </c>
      <c r="AG94" s="238"/>
      <c r="AI94" s="239"/>
      <c r="AV94" s="173"/>
      <c r="AW94" s="173"/>
      <c r="BA94" s="173"/>
      <c r="BB94" s="173"/>
      <c r="BC94" s="173"/>
      <c r="BD94" s="173"/>
      <c r="BE94" s="173"/>
      <c r="BF94" s="173"/>
      <c r="BG94" s="173"/>
      <c r="BH94" s="173"/>
      <c r="BI94" s="173"/>
      <c r="BJ94" s="173"/>
      <c r="BK94" s="173"/>
      <c r="BL94" s="173"/>
      <c r="BM94" s="173"/>
      <c r="BN94" s="173"/>
      <c r="BO94" s="173"/>
      <c r="BP94" s="173"/>
      <c r="BQ94" s="173"/>
      <c r="BR94" s="173"/>
      <c r="BS94" s="173"/>
      <c r="BT94" s="173"/>
      <c r="BU94" s="173"/>
      <c r="BV94" s="173"/>
      <c r="BW94" s="173"/>
      <c r="BX94" s="173"/>
      <c r="BY94" s="173"/>
    </row>
    <row r="95" customFormat="false" ht="15" hidden="false" customHeight="false" outlineLevel="0" collapsed="false">
      <c r="D95" s="191" t="s">
        <v>117</v>
      </c>
      <c r="F95" s="142" t="n">
        <v>3074</v>
      </c>
      <c r="G95" s="142" t="s">
        <v>118</v>
      </c>
      <c r="H95" s="142" t="s">
        <v>118</v>
      </c>
      <c r="I95" s="240"/>
      <c r="AG95" s="238"/>
      <c r="AI95" s="239"/>
      <c r="AV95" s="173"/>
      <c r="AW95" s="173"/>
      <c r="BA95" s="173"/>
      <c r="BB95" s="173"/>
      <c r="BC95" s="173"/>
      <c r="BD95" s="173"/>
      <c r="BE95" s="173"/>
      <c r="BF95" s="173"/>
      <c r="BG95" s="173"/>
      <c r="BH95" s="173"/>
      <c r="BI95" s="173"/>
      <c r="BJ95" s="173"/>
      <c r="BK95" s="173"/>
      <c r="BL95" s="173"/>
      <c r="BM95" s="173"/>
      <c r="BN95" s="173"/>
      <c r="BO95" s="173"/>
      <c r="BP95" s="173"/>
      <c r="BQ95" s="173"/>
      <c r="BR95" s="173"/>
      <c r="BS95" s="173"/>
      <c r="BT95" s="173"/>
      <c r="BU95" s="173"/>
      <c r="BV95" s="173"/>
      <c r="BW95" s="173"/>
      <c r="BX95" s="173"/>
      <c r="BY95" s="173"/>
    </row>
    <row r="96" customFormat="false" ht="15" hidden="false" customHeight="false" outlineLevel="0" collapsed="false">
      <c r="A96" s="11"/>
      <c r="B96" s="11"/>
      <c r="D96" s="191" t="s">
        <v>119</v>
      </c>
      <c r="F96" s="142" t="n">
        <v>3074</v>
      </c>
      <c r="G96" s="142" t="s">
        <v>118</v>
      </c>
      <c r="H96" s="142" t="s">
        <v>120</v>
      </c>
      <c r="I96" s="240"/>
      <c r="AH96" s="11"/>
      <c r="AJ96" s="11"/>
      <c r="AK96" s="11"/>
      <c r="AL96" s="11"/>
      <c r="AV96" s="173"/>
      <c r="AW96" s="173"/>
      <c r="BA96" s="173"/>
      <c r="BB96" s="173"/>
      <c r="BC96" s="173"/>
      <c r="BD96" s="173"/>
      <c r="BE96" s="173"/>
      <c r="BF96" s="173"/>
      <c r="BG96" s="173"/>
      <c r="BH96" s="173"/>
      <c r="BI96" s="173"/>
      <c r="BJ96" s="173"/>
      <c r="BK96" s="173"/>
      <c r="BL96" s="173"/>
      <c r="BM96" s="173"/>
      <c r="BN96" s="173"/>
      <c r="BO96" s="173"/>
      <c r="BP96" s="173"/>
      <c r="BQ96" s="173"/>
      <c r="BR96" s="173"/>
      <c r="BS96" s="173"/>
      <c r="BT96" s="173"/>
      <c r="BU96" s="173"/>
      <c r="BV96" s="173"/>
      <c r="BW96" s="173"/>
      <c r="BX96" s="173"/>
      <c r="BY96" s="173"/>
    </row>
    <row r="97" customFormat="false" ht="15" hidden="false" customHeight="false" outlineLevel="0" collapsed="false">
      <c r="A97" s="11"/>
      <c r="B97" s="11"/>
      <c r="D97" s="191" t="s">
        <v>121</v>
      </c>
      <c r="F97" s="142"/>
      <c r="G97" s="142"/>
      <c r="H97" s="142"/>
      <c r="I97" s="240"/>
      <c r="AH97" s="11"/>
      <c r="AJ97" s="11"/>
      <c r="AK97" s="11"/>
      <c r="AL97" s="11"/>
      <c r="AV97" s="173"/>
      <c r="AW97" s="173"/>
      <c r="BA97" s="173"/>
      <c r="BB97" s="173"/>
      <c r="BC97" s="173"/>
      <c r="BD97" s="173"/>
      <c r="BE97" s="173"/>
      <c r="BF97" s="173"/>
      <c r="BG97" s="173"/>
      <c r="BH97" s="173"/>
      <c r="BI97" s="173"/>
      <c r="BJ97" s="173"/>
      <c r="BK97" s="173"/>
      <c r="BL97" s="173"/>
      <c r="BM97" s="173"/>
      <c r="BN97" s="173"/>
      <c r="BO97" s="173"/>
      <c r="BP97" s="173"/>
      <c r="BQ97" s="173"/>
      <c r="BR97" s="173"/>
      <c r="BS97" s="173"/>
      <c r="BT97" s="173"/>
      <c r="BU97" s="173"/>
      <c r="BV97" s="173"/>
      <c r="BW97" s="173"/>
      <c r="BX97" s="173"/>
      <c r="BY97" s="173"/>
    </row>
    <row r="98" customFormat="false" ht="15" hidden="false" customHeight="false" outlineLevel="0" collapsed="false">
      <c r="D98" s="191" t="s">
        <v>122</v>
      </c>
      <c r="F98" s="142"/>
      <c r="G98" s="142"/>
      <c r="H98" s="142"/>
      <c r="I98" s="240"/>
      <c r="AH98" s="11"/>
      <c r="AJ98" s="11"/>
      <c r="AK98" s="11"/>
      <c r="AL98" s="11"/>
      <c r="AV98" s="173"/>
      <c r="AW98" s="173"/>
      <c r="BA98" s="173"/>
      <c r="BB98" s="173"/>
      <c r="BC98" s="173"/>
      <c r="BD98" s="173"/>
      <c r="BE98" s="173"/>
      <c r="BF98" s="173"/>
      <c r="BG98" s="173"/>
      <c r="BH98" s="173"/>
      <c r="BI98" s="173"/>
      <c r="BJ98" s="173"/>
      <c r="BK98" s="173"/>
      <c r="BL98" s="173"/>
      <c r="BM98" s="173"/>
      <c r="BN98" s="173"/>
      <c r="BO98" s="173"/>
      <c r="BP98" s="173"/>
      <c r="BQ98" s="173"/>
      <c r="BR98" s="173"/>
      <c r="BS98" s="173"/>
      <c r="BT98" s="173"/>
      <c r="BU98" s="173"/>
      <c r="BV98" s="173"/>
      <c r="BW98" s="173"/>
      <c r="BX98" s="173"/>
      <c r="BY98" s="173"/>
    </row>
    <row r="99" customFormat="false" ht="15" hidden="false" customHeight="false" outlineLevel="0" collapsed="false">
      <c r="D99" s="191" t="s">
        <v>123</v>
      </c>
      <c r="F99" s="142" t="n">
        <v>3144</v>
      </c>
      <c r="G99" s="142" t="s">
        <v>118</v>
      </c>
      <c r="H99" s="142" t="s">
        <v>118</v>
      </c>
      <c r="I99" s="240"/>
      <c r="AH99" s="11"/>
      <c r="AJ99" s="11"/>
      <c r="AK99" s="11"/>
      <c r="AL99" s="11"/>
      <c r="AV99" s="173"/>
      <c r="AW99" s="173"/>
      <c r="BA99" s="173"/>
      <c r="BB99" s="173"/>
      <c r="BC99" s="173"/>
      <c r="BD99" s="173"/>
      <c r="BE99" s="173"/>
      <c r="BF99" s="173"/>
      <c r="BG99" s="173"/>
      <c r="BH99" s="173"/>
      <c r="BI99" s="173"/>
      <c r="BJ99" s="173"/>
      <c r="BK99" s="173"/>
      <c r="BL99" s="173"/>
      <c r="BM99" s="173"/>
      <c r="BN99" s="173"/>
      <c r="BO99" s="173"/>
      <c r="BP99" s="173"/>
      <c r="BQ99" s="173"/>
      <c r="BR99" s="173"/>
      <c r="BS99" s="173"/>
      <c r="BT99" s="173"/>
      <c r="BU99" s="173"/>
      <c r="BV99" s="173"/>
      <c r="BW99" s="173"/>
      <c r="BX99" s="173"/>
      <c r="BY99" s="173"/>
    </row>
    <row r="100" customFormat="false" ht="15" hidden="false" customHeight="false" outlineLevel="0" collapsed="false">
      <c r="D100" s="191" t="s">
        <v>124</v>
      </c>
      <c r="F100" s="142" t="n">
        <v>3097</v>
      </c>
      <c r="G100" s="142" t="s">
        <v>125</v>
      </c>
      <c r="H100" s="142" t="s">
        <v>118</v>
      </c>
      <c r="I100" s="240"/>
      <c r="J100" s="0"/>
      <c r="K100" s="0"/>
      <c r="L100" s="0"/>
      <c r="M100" s="0"/>
      <c r="N100" s="0"/>
      <c r="O100" s="0"/>
      <c r="P100" s="0"/>
      <c r="Q100" s="0"/>
      <c r="Z100" s="192"/>
      <c r="AA100" s="46" t="n">
        <f aca="false">[1]Aug!T43</f>
        <v>531.4</v>
      </c>
      <c r="AB100" s="1"/>
      <c r="AC100" s="46" t="n">
        <f aca="false">[1]Aug!V43</f>
        <v>25.0179999999999</v>
      </c>
      <c r="AH100" s="11"/>
      <c r="AJ100" s="11"/>
      <c r="AK100" s="11"/>
      <c r="AL100" s="11"/>
      <c r="AV100" s="173"/>
      <c r="AW100" s="173"/>
      <c r="BA100" s="173"/>
      <c r="BB100" s="173"/>
      <c r="BC100" s="173"/>
      <c r="BD100" s="173"/>
      <c r="BE100" s="173"/>
      <c r="BF100" s="173"/>
      <c r="BG100" s="173"/>
      <c r="BH100" s="173"/>
      <c r="BI100" s="173"/>
      <c r="BJ100" s="173"/>
      <c r="BK100" s="173"/>
      <c r="BL100" s="173"/>
      <c r="BM100" s="173"/>
      <c r="BN100" s="173"/>
      <c r="BO100" s="173"/>
      <c r="BP100" s="173"/>
      <c r="BQ100" s="173"/>
      <c r="BR100" s="173"/>
      <c r="BS100" s="173"/>
      <c r="BT100" s="173"/>
      <c r="BU100" s="173"/>
      <c r="BV100" s="173"/>
      <c r="BW100" s="173"/>
      <c r="BX100" s="173"/>
      <c r="BY100" s="173"/>
    </row>
    <row r="101" customFormat="false" ht="15" hidden="false" customHeight="false" outlineLevel="0" collapsed="false">
      <c r="D101" s="191" t="s">
        <v>126</v>
      </c>
      <c r="F101" s="142" t="n">
        <v>2935</v>
      </c>
      <c r="G101" s="142" t="s">
        <v>125</v>
      </c>
      <c r="H101" s="142" t="s">
        <v>118</v>
      </c>
      <c r="I101" s="240"/>
      <c r="J101" s="0"/>
      <c r="K101" s="0"/>
      <c r="L101" s="0"/>
      <c r="M101" s="0"/>
      <c r="N101" s="0"/>
      <c r="O101" s="0"/>
      <c r="P101" s="0"/>
      <c r="Q101" s="0"/>
      <c r="Z101" s="192"/>
      <c r="AA101" s="46" t="n">
        <f aca="false">[1]Aug!T44</f>
        <v>436.8</v>
      </c>
      <c r="AB101" s="1"/>
      <c r="AC101" s="46" t="n">
        <f aca="false">[1]Aug!V44</f>
        <v>-100.727</v>
      </c>
      <c r="AH101" s="11"/>
      <c r="AJ101" s="11"/>
      <c r="AK101" s="11"/>
      <c r="AL101" s="11"/>
      <c r="AV101" s="173"/>
      <c r="AW101" s="173"/>
      <c r="BA101" s="173"/>
      <c r="BB101" s="173"/>
      <c r="BC101" s="173"/>
      <c r="BD101" s="173"/>
      <c r="BE101" s="173"/>
      <c r="BF101" s="173"/>
      <c r="BG101" s="173"/>
      <c r="BH101" s="173"/>
      <c r="BI101" s="173"/>
      <c r="BJ101" s="173"/>
      <c r="BK101" s="173"/>
      <c r="BL101" s="173"/>
      <c r="BM101" s="173"/>
      <c r="BN101" s="173"/>
      <c r="BO101" s="173"/>
      <c r="BP101" s="173"/>
      <c r="BQ101" s="173"/>
      <c r="BR101" s="173"/>
      <c r="BS101" s="173"/>
      <c r="BT101" s="173"/>
      <c r="BU101" s="173"/>
      <c r="BV101" s="173"/>
      <c r="BW101" s="173"/>
      <c r="BX101" s="173"/>
      <c r="BY101" s="173"/>
    </row>
    <row r="102" customFormat="false" ht="15" hidden="false" customHeight="false" outlineLevel="0" collapsed="false">
      <c r="D102" s="191" t="s">
        <v>127</v>
      </c>
      <c r="F102" s="142" t="n">
        <v>3067</v>
      </c>
      <c r="G102" s="142" t="s">
        <v>118</v>
      </c>
      <c r="H102" s="142" t="s">
        <v>118</v>
      </c>
      <c r="I102" s="240"/>
      <c r="J102" s="0"/>
      <c r="K102" s="0"/>
      <c r="L102" s="0"/>
      <c r="M102" s="0"/>
      <c r="N102" s="0"/>
      <c r="O102" s="0"/>
      <c r="P102" s="0"/>
      <c r="Q102" s="0"/>
      <c r="Z102" s="192"/>
      <c r="AA102" s="46" t="n">
        <f aca="false">[1]Aug!T45</f>
        <v>185.9</v>
      </c>
      <c r="AB102" s="1"/>
      <c r="AC102" s="46" t="n">
        <f aca="false">[1]Aug!V45</f>
        <v>-195.828</v>
      </c>
      <c r="AH102" s="11"/>
      <c r="AJ102" s="11"/>
      <c r="AK102" s="11"/>
      <c r="AL102" s="11"/>
      <c r="AV102" s="173"/>
      <c r="AW102" s="173"/>
      <c r="BA102" s="173"/>
      <c r="BB102" s="173"/>
      <c r="BC102" s="173"/>
      <c r="BD102" s="173"/>
      <c r="BE102" s="173"/>
      <c r="BF102" s="173"/>
      <c r="BG102" s="173"/>
      <c r="BH102" s="173"/>
      <c r="BI102" s="173"/>
      <c r="BJ102" s="173"/>
      <c r="BK102" s="173"/>
      <c r="BL102" s="173"/>
      <c r="BM102" s="173"/>
      <c r="BN102" s="173"/>
      <c r="BO102" s="173"/>
      <c r="BP102" s="173"/>
      <c r="BQ102" s="173"/>
      <c r="BR102" s="173"/>
      <c r="BS102" s="173"/>
      <c r="BT102" s="173"/>
      <c r="BU102" s="173"/>
      <c r="BV102" s="173"/>
      <c r="BW102" s="173"/>
      <c r="BX102" s="173"/>
      <c r="BY102" s="173"/>
    </row>
    <row r="103" customFormat="false" ht="15" hidden="false" customHeight="false" outlineLevel="0" collapsed="false">
      <c r="D103" s="191" t="s">
        <v>128</v>
      </c>
      <c r="F103" s="142" t="n">
        <v>3110</v>
      </c>
      <c r="G103" s="142" t="s">
        <v>118</v>
      </c>
      <c r="H103" s="142" t="s">
        <v>118</v>
      </c>
      <c r="I103" s="240"/>
      <c r="J103" s="0"/>
      <c r="K103" s="0"/>
      <c r="L103" s="0"/>
      <c r="M103" s="0"/>
      <c r="N103" s="0"/>
      <c r="O103" s="0"/>
      <c r="P103" s="0"/>
      <c r="Q103" s="0"/>
      <c r="AA103" s="1" t="n">
        <f aca="false">[1]Aug!T46</f>
        <v>247.8</v>
      </c>
      <c r="AC103" s="46" t="n">
        <f aca="false">[1]Aug!V46</f>
        <v>-96.627</v>
      </c>
      <c r="AH103" s="11"/>
      <c r="AJ103" s="11"/>
      <c r="AK103" s="11"/>
      <c r="AL103" s="11"/>
      <c r="AV103" s="173"/>
      <c r="AW103" s="173"/>
      <c r="BA103" s="173"/>
      <c r="BB103" s="173"/>
      <c r="BC103" s="173"/>
      <c r="BD103" s="173"/>
      <c r="BE103" s="173"/>
      <c r="BF103" s="173"/>
      <c r="BG103" s="173"/>
      <c r="BH103" s="173"/>
      <c r="BI103" s="173"/>
      <c r="BJ103" s="173"/>
      <c r="BK103" s="173"/>
      <c r="BL103" s="173"/>
      <c r="BM103" s="173"/>
      <c r="BN103" s="173"/>
      <c r="BO103" s="173"/>
      <c r="BP103" s="173"/>
      <c r="BQ103" s="173"/>
      <c r="BR103" s="173"/>
      <c r="BS103" s="173"/>
      <c r="BT103" s="173"/>
      <c r="BU103" s="173"/>
      <c r="BV103" s="173"/>
      <c r="BW103" s="173"/>
      <c r="BX103" s="173"/>
      <c r="BY103" s="173"/>
    </row>
    <row r="104" customFormat="false" ht="15" hidden="false" customHeight="false" outlineLevel="0" collapsed="false">
      <c r="D104" s="191" t="s">
        <v>129</v>
      </c>
      <c r="F104" s="142"/>
      <c r="G104" s="142"/>
      <c r="H104" s="142"/>
      <c r="I104" s="142"/>
      <c r="J104" s="0"/>
      <c r="K104" s="0"/>
      <c r="L104" s="0"/>
      <c r="M104" s="0"/>
      <c r="N104" s="0"/>
      <c r="O104" s="0"/>
      <c r="P104" s="0"/>
      <c r="Q104" s="0"/>
      <c r="AA104" s="1" t="n">
        <f aca="false">[1]Aug!T47</f>
        <v>177</v>
      </c>
      <c r="AC104" s="46" t="n">
        <f aca="false">[1]Aug!V47</f>
        <v>-94.432</v>
      </c>
      <c r="AH104" s="11"/>
      <c r="AJ104" s="11"/>
      <c r="AK104" s="11"/>
      <c r="AL104" s="11"/>
      <c r="AV104" s="173"/>
      <c r="AW104" s="173"/>
      <c r="BA104" s="173"/>
      <c r="BB104" s="173"/>
      <c r="BC104" s="173"/>
      <c r="BD104" s="173"/>
      <c r="BE104" s="173"/>
      <c r="BF104" s="173"/>
      <c r="BG104" s="173"/>
      <c r="BH104" s="173"/>
      <c r="BI104" s="173"/>
      <c r="BJ104" s="173"/>
      <c r="BK104" s="173"/>
      <c r="BL104" s="173"/>
      <c r="BM104" s="173"/>
      <c r="BN104" s="173"/>
      <c r="BO104" s="173"/>
      <c r="BP104" s="173"/>
      <c r="BQ104" s="173"/>
      <c r="BR104" s="173"/>
      <c r="BS104" s="173"/>
      <c r="BT104" s="173"/>
      <c r="BU104" s="173"/>
      <c r="BV104" s="173"/>
      <c r="BW104" s="173"/>
      <c r="BX104" s="173"/>
      <c r="BY104" s="173"/>
    </row>
    <row r="105" customFormat="false" ht="15" hidden="false" customHeight="false" outlineLevel="0" collapsed="false">
      <c r="D105" s="191" t="s">
        <v>130</v>
      </c>
      <c r="F105" s="142"/>
      <c r="G105" s="142"/>
      <c r="H105" s="142"/>
      <c r="I105" s="142"/>
      <c r="J105" s="0"/>
      <c r="K105" s="0"/>
      <c r="L105" s="0"/>
      <c r="M105" s="0"/>
      <c r="N105" s="0"/>
      <c r="O105" s="0"/>
      <c r="P105" s="0"/>
      <c r="Q105" s="0"/>
      <c r="AA105" s="1" t="n">
        <f aca="false">[1]Aug!T48</f>
        <v>13.3</v>
      </c>
      <c r="AC105" s="46" t="n">
        <f aca="false">[1]Aug!V48</f>
        <v>-141.732</v>
      </c>
      <c r="AH105" s="11"/>
      <c r="AJ105" s="11"/>
      <c r="AK105" s="11"/>
      <c r="AL105" s="11"/>
      <c r="AV105" s="173"/>
      <c r="AW105" s="173"/>
      <c r="BA105" s="173"/>
      <c r="BB105" s="173"/>
      <c r="BC105" s="173"/>
      <c r="BD105" s="173"/>
      <c r="BE105" s="173"/>
      <c r="BF105" s="173"/>
      <c r="BG105" s="173"/>
      <c r="BH105" s="173"/>
      <c r="BI105" s="173"/>
      <c r="BJ105" s="173"/>
      <c r="BK105" s="173"/>
      <c r="BL105" s="173"/>
      <c r="BM105" s="173"/>
      <c r="BN105" s="173"/>
      <c r="BO105" s="173"/>
      <c r="BP105" s="173"/>
      <c r="BQ105" s="173"/>
      <c r="BR105" s="173"/>
      <c r="BS105" s="173"/>
      <c r="BT105" s="173"/>
      <c r="BU105" s="173"/>
      <c r="BV105" s="173"/>
      <c r="BW105" s="173"/>
      <c r="BX105" s="173"/>
      <c r="BY105" s="173"/>
    </row>
    <row r="106" customFormat="false" ht="15" hidden="false" customHeight="false" outlineLevel="0" collapsed="false">
      <c r="D106" s="191" t="s">
        <v>131</v>
      </c>
      <c r="F106" s="142"/>
      <c r="G106" s="142"/>
      <c r="H106" s="142"/>
      <c r="I106" s="142"/>
      <c r="J106" s="0"/>
      <c r="K106" s="0"/>
      <c r="L106" s="0"/>
      <c r="M106" s="0"/>
      <c r="N106" s="0"/>
      <c r="O106" s="0"/>
      <c r="P106" s="0"/>
      <c r="Q106" s="0"/>
      <c r="AA106" s="1" t="n">
        <f aca="false">SUM(AA100:AA105)</f>
        <v>1592.2</v>
      </c>
      <c r="AC106" s="1" t="n">
        <f aca="false">SUM(AC100:AC105)</f>
        <v>-604.328</v>
      </c>
      <c r="AH106" s="11"/>
      <c r="AJ106" s="11"/>
      <c r="AK106" s="11"/>
      <c r="AL106" s="11"/>
      <c r="AV106" s="173"/>
      <c r="AW106" s="173"/>
      <c r="BA106" s="173"/>
      <c r="BB106" s="173"/>
      <c r="BC106" s="173"/>
      <c r="BD106" s="173"/>
      <c r="BE106" s="173"/>
      <c r="BF106" s="173"/>
      <c r="BG106" s="173"/>
      <c r="BH106" s="173"/>
      <c r="BI106" s="173"/>
      <c r="BJ106" s="173"/>
      <c r="BK106" s="173"/>
      <c r="BL106" s="173"/>
      <c r="BM106" s="173"/>
      <c r="BN106" s="173"/>
      <c r="BO106" s="173"/>
      <c r="BP106" s="173"/>
      <c r="BQ106" s="173"/>
      <c r="BR106" s="173"/>
      <c r="BS106" s="173"/>
      <c r="BT106" s="173"/>
      <c r="BU106" s="173"/>
      <c r="BV106" s="173"/>
      <c r="BW106" s="173"/>
      <c r="BX106" s="173"/>
      <c r="BY106" s="173"/>
    </row>
    <row r="107" customFormat="false" ht="15" hidden="false" customHeight="false" outlineLevel="0" collapsed="false">
      <c r="D107" s="191" t="s">
        <v>132</v>
      </c>
      <c r="F107" s="142"/>
      <c r="G107" s="142"/>
      <c r="H107" s="142"/>
      <c r="I107" s="142"/>
      <c r="J107" s="0"/>
      <c r="K107" s="0"/>
      <c r="L107" s="0"/>
      <c r="M107" s="0"/>
      <c r="N107" s="0"/>
      <c r="O107" s="0"/>
      <c r="P107" s="0"/>
      <c r="Q107" s="0"/>
      <c r="AH107" s="11"/>
      <c r="AJ107" s="11"/>
      <c r="AK107" s="11"/>
      <c r="AL107" s="11"/>
      <c r="AV107" s="173"/>
      <c r="AW107" s="173"/>
      <c r="BA107" s="173"/>
      <c r="BB107" s="173"/>
      <c r="BC107" s="173"/>
      <c r="BD107" s="173"/>
      <c r="BE107" s="173"/>
      <c r="BF107" s="173"/>
      <c r="BG107" s="173"/>
      <c r="BH107" s="173"/>
      <c r="BI107" s="173"/>
      <c r="BJ107" s="173"/>
      <c r="BK107" s="173"/>
      <c r="BL107" s="173"/>
      <c r="BM107" s="173"/>
      <c r="BN107" s="173"/>
      <c r="BO107" s="173"/>
      <c r="BP107" s="173"/>
      <c r="BQ107" s="173"/>
      <c r="BR107" s="173"/>
      <c r="BS107" s="173"/>
      <c r="BT107" s="173"/>
      <c r="BU107" s="173"/>
      <c r="BV107" s="173"/>
      <c r="BW107" s="173"/>
      <c r="BX107" s="173"/>
      <c r="BY107" s="173"/>
    </row>
    <row r="108" customFormat="false" ht="15" hidden="false" customHeight="false" outlineLevel="0" collapsed="false">
      <c r="A108" s="241"/>
      <c r="B108" s="241"/>
      <c r="D108" s="191" t="s">
        <v>133</v>
      </c>
      <c r="F108" s="142"/>
      <c r="G108" s="142"/>
      <c r="H108" s="142"/>
      <c r="I108" s="142"/>
      <c r="J108" s="0"/>
      <c r="K108" s="0"/>
      <c r="L108" s="0"/>
      <c r="M108" s="0"/>
      <c r="N108" s="0"/>
      <c r="O108" s="0"/>
      <c r="P108" s="0"/>
      <c r="Q108" s="0"/>
      <c r="AH108" s="11"/>
      <c r="AJ108" s="11"/>
      <c r="AK108" s="11"/>
      <c r="AL108" s="11"/>
      <c r="AV108" s="173"/>
      <c r="AW108" s="173"/>
      <c r="BA108" s="173"/>
      <c r="BB108" s="173"/>
      <c r="BC108" s="173"/>
      <c r="BD108" s="173"/>
      <c r="BE108" s="173"/>
      <c r="BF108" s="173"/>
      <c r="BG108" s="173"/>
      <c r="BH108" s="173"/>
      <c r="BI108" s="173"/>
      <c r="BJ108" s="173"/>
      <c r="BK108" s="173"/>
      <c r="BL108" s="173"/>
      <c r="BM108" s="173"/>
      <c r="BN108" s="173"/>
      <c r="BO108" s="173"/>
      <c r="BP108" s="173"/>
      <c r="BQ108" s="173"/>
      <c r="BR108" s="173"/>
      <c r="BS108" s="173"/>
      <c r="BT108" s="173"/>
      <c r="BU108" s="173"/>
      <c r="BV108" s="173"/>
      <c r="BW108" s="173"/>
      <c r="BX108" s="173"/>
      <c r="BY108" s="173"/>
    </row>
    <row r="109" customFormat="false" ht="15" hidden="false" customHeight="false" outlineLevel="0" collapsed="false">
      <c r="A109" s="11"/>
      <c r="B109" s="11"/>
      <c r="D109" s="191" t="s">
        <v>134</v>
      </c>
      <c r="F109" s="142"/>
      <c r="G109" s="142"/>
      <c r="H109" s="142"/>
      <c r="I109" s="142"/>
      <c r="J109" s="0"/>
      <c r="K109" s="0"/>
      <c r="L109" s="0"/>
      <c r="M109" s="0"/>
      <c r="N109" s="0"/>
      <c r="O109" s="0"/>
      <c r="P109" s="0"/>
      <c r="Q109" s="0"/>
      <c r="AV109" s="173"/>
      <c r="AW109" s="173"/>
      <c r="BA109" s="173"/>
      <c r="BB109" s="173"/>
      <c r="BC109" s="173"/>
      <c r="BD109" s="173"/>
      <c r="BE109" s="173"/>
      <c r="BF109" s="173"/>
      <c r="BG109" s="173"/>
      <c r="BH109" s="173"/>
      <c r="BI109" s="173"/>
      <c r="BJ109" s="173"/>
      <c r="BK109" s="173"/>
      <c r="BL109" s="173"/>
      <c r="BM109" s="173"/>
      <c r="BN109" s="173"/>
      <c r="BO109" s="173"/>
      <c r="BP109" s="173"/>
      <c r="BQ109" s="173"/>
      <c r="BR109" s="173"/>
      <c r="BS109" s="173"/>
      <c r="BT109" s="173"/>
      <c r="BU109" s="173"/>
      <c r="BV109" s="173"/>
      <c r="BW109" s="173"/>
      <c r="BX109" s="173"/>
      <c r="BY109" s="173"/>
    </row>
    <row r="110" customFormat="false" ht="15" hidden="false" customHeight="false" outlineLevel="0" collapsed="false">
      <c r="A110" s="11"/>
      <c r="B110" s="11"/>
      <c r="D110" s="191" t="s">
        <v>135</v>
      </c>
      <c r="F110" s="142"/>
      <c r="G110" s="142"/>
      <c r="H110" s="142"/>
      <c r="I110" s="142"/>
      <c r="J110" s="0"/>
      <c r="K110" s="0"/>
      <c r="L110" s="0"/>
      <c r="M110" s="0"/>
      <c r="N110" s="0"/>
      <c r="O110" s="0"/>
      <c r="P110" s="0"/>
      <c r="Q110" s="0"/>
      <c r="AV110" s="173"/>
      <c r="AW110" s="173"/>
      <c r="BA110" s="173"/>
      <c r="BB110" s="173"/>
      <c r="BC110" s="173"/>
      <c r="BD110" s="173"/>
      <c r="BE110" s="173"/>
      <c r="BF110" s="173"/>
      <c r="BG110" s="173"/>
      <c r="BH110" s="173"/>
      <c r="BI110" s="173"/>
      <c r="BJ110" s="173"/>
      <c r="BK110" s="173"/>
      <c r="BL110" s="173"/>
      <c r="BM110" s="173"/>
      <c r="BN110" s="173"/>
      <c r="BO110" s="173"/>
      <c r="BP110" s="173"/>
      <c r="BQ110" s="173"/>
      <c r="BR110" s="173"/>
      <c r="BS110" s="173"/>
      <c r="BT110" s="173"/>
      <c r="BU110" s="173"/>
      <c r="BV110" s="173"/>
      <c r="BW110" s="173"/>
      <c r="BX110" s="173"/>
      <c r="BY110" s="173"/>
    </row>
    <row r="111" customFormat="false" ht="15" hidden="false" customHeight="false" outlineLevel="0" collapsed="false">
      <c r="A111" s="11"/>
      <c r="B111" s="11"/>
      <c r="D111" s="191" t="s">
        <v>136</v>
      </c>
      <c r="F111" s="142"/>
      <c r="G111" s="142"/>
      <c r="H111" s="142"/>
      <c r="I111" s="142"/>
      <c r="J111" s="0"/>
      <c r="K111" s="0"/>
      <c r="L111" s="0"/>
      <c r="M111" s="0"/>
      <c r="N111" s="0"/>
      <c r="O111" s="0"/>
      <c r="P111" s="0"/>
      <c r="Q111" s="0"/>
      <c r="AV111" s="173"/>
      <c r="AW111" s="173"/>
      <c r="BA111" s="173"/>
      <c r="BB111" s="173"/>
      <c r="BC111" s="173"/>
      <c r="BD111" s="173"/>
      <c r="BE111" s="173"/>
      <c r="BF111" s="173"/>
      <c r="BG111" s="173"/>
      <c r="BH111" s="173"/>
      <c r="BI111" s="173"/>
      <c r="BJ111" s="173"/>
      <c r="BK111" s="173"/>
      <c r="BL111" s="173"/>
      <c r="BM111" s="173"/>
      <c r="BN111" s="173"/>
      <c r="BO111" s="173"/>
      <c r="BP111" s="173"/>
      <c r="BQ111" s="173"/>
      <c r="BR111" s="173"/>
      <c r="BS111" s="173"/>
      <c r="BT111" s="173"/>
      <c r="BU111" s="173"/>
      <c r="BV111" s="173"/>
      <c r="BW111" s="173"/>
      <c r="BX111" s="173"/>
      <c r="BY111" s="173"/>
    </row>
    <row r="112" customFormat="false" ht="15" hidden="false" customHeight="false" outlineLevel="0" collapsed="false">
      <c r="A112" s="95"/>
      <c r="B112" s="11"/>
      <c r="D112" s="191" t="s">
        <v>137</v>
      </c>
      <c r="F112" s="142"/>
      <c r="G112" s="142"/>
      <c r="H112" s="142"/>
      <c r="I112" s="142"/>
      <c r="J112" s="0"/>
      <c r="K112" s="0"/>
      <c r="L112" s="0"/>
      <c r="M112" s="0"/>
      <c r="N112" s="0"/>
      <c r="O112" s="0"/>
      <c r="P112" s="0"/>
      <c r="Q112" s="0"/>
      <c r="AV112" s="173"/>
      <c r="AW112" s="173"/>
      <c r="BA112" s="173"/>
      <c r="BB112" s="173"/>
      <c r="BC112" s="173"/>
      <c r="BD112" s="173"/>
      <c r="BE112" s="173"/>
      <c r="BF112" s="173"/>
      <c r="BG112" s="173"/>
      <c r="BH112" s="173"/>
      <c r="BI112" s="173"/>
      <c r="BJ112" s="173"/>
      <c r="BK112" s="173"/>
      <c r="BL112" s="173"/>
      <c r="BM112" s="173"/>
      <c r="BN112" s="173"/>
      <c r="BO112" s="173"/>
      <c r="BP112" s="173"/>
      <c r="BQ112" s="173"/>
      <c r="BR112" s="173"/>
      <c r="BS112" s="173"/>
      <c r="BT112" s="173"/>
      <c r="BU112" s="173"/>
      <c r="BV112" s="173"/>
      <c r="BW112" s="173"/>
      <c r="BX112" s="173"/>
      <c r="BY112" s="173"/>
    </row>
    <row r="113" customFormat="false" ht="15" hidden="false" customHeight="false" outlineLevel="0" collapsed="false">
      <c r="A113" s="95"/>
      <c r="B113" s="11"/>
      <c r="D113" s="191" t="s">
        <v>138</v>
      </c>
      <c r="F113" s="142"/>
      <c r="G113" s="142"/>
      <c r="H113" s="142"/>
      <c r="I113" s="142"/>
      <c r="J113" s="0"/>
      <c r="K113" s="0"/>
      <c r="L113" s="0"/>
      <c r="M113" s="0"/>
      <c r="N113" s="0"/>
      <c r="O113" s="0"/>
      <c r="P113" s="0"/>
      <c r="Q113" s="0"/>
      <c r="AV113" s="173"/>
      <c r="AW113" s="173"/>
      <c r="BA113" s="173"/>
      <c r="BB113" s="173"/>
      <c r="BC113" s="173"/>
      <c r="BD113" s="173"/>
      <c r="BE113" s="173"/>
      <c r="BF113" s="173"/>
      <c r="BG113" s="173"/>
      <c r="BH113" s="173"/>
      <c r="BI113" s="173"/>
      <c r="BJ113" s="173"/>
      <c r="BK113" s="173"/>
      <c r="BL113" s="173"/>
      <c r="BM113" s="173"/>
      <c r="BN113" s="173"/>
      <c r="BO113" s="173"/>
      <c r="BP113" s="173"/>
      <c r="BQ113" s="173"/>
      <c r="BR113" s="173"/>
      <c r="BS113" s="173"/>
      <c r="BT113" s="173"/>
      <c r="BU113" s="173"/>
      <c r="BV113" s="173"/>
      <c r="BW113" s="173"/>
      <c r="BX113" s="173"/>
      <c r="BY113" s="173"/>
    </row>
    <row r="114" customFormat="false" ht="15" hidden="false" customHeight="false" outlineLevel="0" collapsed="false">
      <c r="A114" s="95"/>
      <c r="B114" s="11"/>
      <c r="D114" s="191" t="s">
        <v>139</v>
      </c>
      <c r="F114" s="142"/>
      <c r="G114" s="142"/>
      <c r="H114" s="142"/>
      <c r="I114" s="142"/>
      <c r="J114" s="0"/>
      <c r="K114" s="0"/>
      <c r="L114" s="0"/>
      <c r="M114" s="0"/>
      <c r="N114" s="0"/>
      <c r="O114" s="0"/>
      <c r="P114" s="0"/>
      <c r="Q114" s="0"/>
      <c r="AV114" s="173"/>
      <c r="AW114" s="173"/>
      <c r="BA114" s="173"/>
      <c r="BB114" s="173"/>
      <c r="BC114" s="173"/>
      <c r="BD114" s="173"/>
      <c r="BE114" s="173"/>
      <c r="BF114" s="173"/>
      <c r="BG114" s="173"/>
      <c r="BH114" s="173"/>
      <c r="BI114" s="173"/>
      <c r="BJ114" s="173"/>
      <c r="BK114" s="173"/>
      <c r="BL114" s="173"/>
      <c r="BM114" s="173"/>
      <c r="BN114" s="173"/>
      <c r="BO114" s="173"/>
      <c r="BP114" s="173"/>
      <c r="BQ114" s="173"/>
      <c r="BR114" s="173"/>
      <c r="BS114" s="173"/>
      <c r="BT114" s="173"/>
      <c r="BU114" s="173"/>
      <c r="BV114" s="173"/>
      <c r="BW114" s="173"/>
      <c r="BX114" s="173"/>
      <c r="BY114" s="173"/>
    </row>
    <row r="115" customFormat="false" ht="15" hidden="false" customHeight="false" outlineLevel="0" collapsed="false">
      <c r="A115" s="95"/>
      <c r="B115" s="11"/>
      <c r="D115" s="191" t="s">
        <v>140</v>
      </c>
      <c r="F115" s="142"/>
      <c r="G115" s="142"/>
      <c r="H115" s="142"/>
      <c r="I115" s="240"/>
      <c r="AV115" s="173"/>
      <c r="AW115" s="173"/>
      <c r="BA115" s="173"/>
      <c r="BB115" s="173"/>
      <c r="BC115" s="173"/>
      <c r="BD115" s="173"/>
      <c r="BE115" s="173"/>
      <c r="BF115" s="173"/>
      <c r="BG115" s="173"/>
      <c r="BH115" s="173"/>
      <c r="BI115" s="173"/>
      <c r="BJ115" s="173"/>
      <c r="BK115" s="173"/>
      <c r="BL115" s="173"/>
      <c r="BM115" s="173"/>
      <c r="BN115" s="173"/>
      <c r="BO115" s="173"/>
      <c r="BP115" s="173"/>
      <c r="BQ115" s="173"/>
      <c r="BR115" s="173"/>
      <c r="BS115" s="173"/>
      <c r="BT115" s="173"/>
      <c r="BU115" s="173"/>
      <c r="BV115" s="173"/>
      <c r="BW115" s="173"/>
      <c r="BX115" s="173"/>
      <c r="BY115" s="173"/>
    </row>
    <row r="116" customFormat="false" ht="15" hidden="false" customHeight="false" outlineLevel="0" collapsed="false">
      <c r="A116" s="11"/>
      <c r="B116" s="11"/>
      <c r="D116" s="191" t="s">
        <v>141</v>
      </c>
      <c r="F116" s="142"/>
      <c r="G116" s="142"/>
      <c r="H116" s="142"/>
      <c r="I116" s="240"/>
      <c r="AV116" s="173"/>
      <c r="AW116" s="173"/>
      <c r="BA116" s="173"/>
      <c r="BB116" s="173"/>
      <c r="BC116" s="173"/>
      <c r="BD116" s="173"/>
      <c r="BE116" s="173"/>
      <c r="BF116" s="173"/>
      <c r="BG116" s="173"/>
      <c r="BH116" s="173"/>
      <c r="BI116" s="173"/>
      <c r="BJ116" s="173"/>
      <c r="BK116" s="173"/>
      <c r="BL116" s="173"/>
      <c r="BM116" s="173"/>
      <c r="BN116" s="173"/>
      <c r="BO116" s="173"/>
      <c r="BP116" s="173"/>
      <c r="BQ116" s="173"/>
      <c r="BR116" s="173"/>
      <c r="BS116" s="173"/>
      <c r="BT116" s="173"/>
      <c r="BU116" s="173"/>
      <c r="BV116" s="173"/>
      <c r="BW116" s="173"/>
      <c r="BX116" s="173"/>
      <c r="BY116" s="173"/>
    </row>
    <row r="117" customFormat="false" ht="15" hidden="false" customHeight="true" outlineLevel="0" collapsed="false">
      <c r="A117" s="11"/>
      <c r="B117" s="11"/>
      <c r="D117" s="191" t="s">
        <v>142</v>
      </c>
      <c r="F117" s="142"/>
      <c r="G117" s="142"/>
      <c r="H117" s="142"/>
      <c r="I117" s="240"/>
      <c r="AV117" s="173"/>
      <c r="AW117" s="173"/>
      <c r="BA117" s="173"/>
      <c r="BB117" s="173"/>
      <c r="BC117" s="173"/>
      <c r="BD117" s="173"/>
      <c r="BE117" s="173"/>
      <c r="BF117" s="173"/>
      <c r="BG117" s="173"/>
      <c r="BH117" s="173"/>
      <c r="BI117" s="173"/>
      <c r="BJ117" s="173"/>
      <c r="BK117" s="173"/>
      <c r="BL117" s="173"/>
      <c r="BM117" s="173"/>
      <c r="BN117" s="173"/>
      <c r="BO117" s="173"/>
      <c r="BP117" s="173"/>
      <c r="BQ117" s="173"/>
      <c r="BR117" s="173"/>
      <c r="BS117" s="173"/>
      <c r="BT117" s="173"/>
      <c r="BU117" s="173"/>
      <c r="BV117" s="173"/>
      <c r="BW117" s="173"/>
      <c r="BX117" s="173"/>
      <c r="BY117" s="173"/>
    </row>
    <row r="118" customFormat="false" ht="15" hidden="false" customHeight="true" outlineLevel="0" collapsed="false">
      <c r="A118" s="11"/>
      <c r="B118" s="11"/>
      <c r="D118" s="191" t="s">
        <v>143</v>
      </c>
      <c r="F118" s="142"/>
      <c r="G118" s="142"/>
      <c r="H118" s="142"/>
      <c r="I118" s="240"/>
      <c r="AV118" s="173"/>
      <c r="AW118" s="173"/>
      <c r="BA118" s="173"/>
      <c r="BB118" s="173"/>
      <c r="BC118" s="173"/>
      <c r="BD118" s="173"/>
      <c r="BE118" s="173"/>
      <c r="BF118" s="173"/>
      <c r="BG118" s="173"/>
      <c r="BH118" s="173"/>
      <c r="BI118" s="173"/>
      <c r="BJ118" s="173"/>
      <c r="BK118" s="173"/>
      <c r="BL118" s="173"/>
      <c r="BM118" s="173"/>
      <c r="BN118" s="173"/>
      <c r="BO118" s="173"/>
      <c r="BP118" s="173"/>
      <c r="BQ118" s="173"/>
      <c r="BR118" s="173"/>
      <c r="BS118" s="173"/>
      <c r="BT118" s="173"/>
      <c r="BU118" s="173"/>
      <c r="BV118" s="173"/>
      <c r="BW118" s="173"/>
      <c r="BX118" s="173"/>
      <c r="BY118" s="173"/>
    </row>
    <row r="119" customFormat="false" ht="15" hidden="false" customHeight="true" outlineLevel="0" collapsed="false">
      <c r="A119" s="11"/>
      <c r="B119" s="11"/>
      <c r="D119" s="191" t="s">
        <v>144</v>
      </c>
      <c r="F119" s="142"/>
      <c r="G119" s="142"/>
      <c r="H119" s="142"/>
      <c r="I119" s="240"/>
      <c r="AP119" s="1"/>
      <c r="AV119" s="173"/>
      <c r="AW119" s="173"/>
      <c r="BA119" s="173"/>
      <c r="BB119" s="173"/>
      <c r="BC119" s="173"/>
      <c r="BD119" s="173"/>
      <c r="BE119" s="173"/>
      <c r="BF119" s="173"/>
      <c r="BG119" s="173"/>
      <c r="BH119" s="173"/>
      <c r="BI119" s="173"/>
      <c r="BJ119" s="173"/>
      <c r="BK119" s="173"/>
      <c r="BL119" s="173"/>
      <c r="BM119" s="173"/>
      <c r="BN119" s="173"/>
      <c r="BO119" s="173"/>
      <c r="BP119" s="173"/>
      <c r="BQ119" s="173"/>
      <c r="BR119" s="173"/>
      <c r="BS119" s="173"/>
      <c r="BT119" s="173"/>
      <c r="BU119" s="173"/>
      <c r="BV119" s="173"/>
      <c r="BW119" s="173"/>
      <c r="BX119" s="173"/>
      <c r="BY119" s="173"/>
    </row>
    <row r="120" customFormat="false" ht="15" hidden="false" customHeight="true" outlineLevel="0" collapsed="false">
      <c r="A120" s="11"/>
      <c r="B120" s="11"/>
      <c r="D120" s="191" t="s">
        <v>145</v>
      </c>
      <c r="F120" s="142"/>
      <c r="G120" s="142"/>
      <c r="H120" s="142"/>
      <c r="I120" s="240"/>
      <c r="AP120" s="1"/>
      <c r="AV120" s="173"/>
      <c r="AW120" s="173"/>
      <c r="BA120" s="173"/>
      <c r="BB120" s="173"/>
      <c r="BC120" s="173"/>
      <c r="BD120" s="173"/>
      <c r="BE120" s="173"/>
      <c r="BF120" s="173"/>
      <c r="BG120" s="173"/>
      <c r="BH120" s="173"/>
      <c r="BI120" s="173"/>
      <c r="BJ120" s="173"/>
      <c r="BK120" s="173"/>
      <c r="BL120" s="173"/>
      <c r="BM120" s="173"/>
      <c r="BN120" s="173"/>
      <c r="BO120" s="173"/>
      <c r="BP120" s="173"/>
      <c r="BQ120" s="173"/>
      <c r="BR120" s="173"/>
      <c r="BS120" s="173"/>
      <c r="BT120" s="173"/>
      <c r="BU120" s="173"/>
      <c r="BV120" s="173"/>
      <c r="BW120" s="173"/>
      <c r="BX120" s="173"/>
      <c r="BY120" s="173"/>
    </row>
    <row r="121" customFormat="false" ht="15" hidden="false" customHeight="true" outlineLevel="0" collapsed="false">
      <c r="A121" s="11"/>
      <c r="B121" s="11"/>
      <c r="D121" s="191" t="s">
        <v>146</v>
      </c>
      <c r="F121" s="142"/>
      <c r="G121" s="142"/>
      <c r="H121" s="142"/>
      <c r="I121" s="240"/>
      <c r="AO121" s="242"/>
      <c r="AP121" s="243"/>
      <c r="AV121" s="173"/>
      <c r="AW121" s="173"/>
      <c r="BA121" s="173"/>
      <c r="BB121" s="173"/>
      <c r="BC121" s="173"/>
      <c r="BD121" s="173"/>
      <c r="BE121" s="173"/>
      <c r="BF121" s="173"/>
      <c r="BG121" s="173"/>
      <c r="BH121" s="173"/>
      <c r="BI121" s="173"/>
      <c r="BJ121" s="173"/>
      <c r="BK121" s="173"/>
      <c r="BL121" s="173"/>
      <c r="BM121" s="173"/>
      <c r="BN121" s="173"/>
      <c r="BO121" s="173"/>
      <c r="BP121" s="173"/>
      <c r="BQ121" s="173"/>
      <c r="BR121" s="173"/>
      <c r="BS121" s="173"/>
      <c r="BT121" s="173"/>
      <c r="BU121" s="173"/>
      <c r="BV121" s="173"/>
      <c r="BW121" s="173"/>
      <c r="BX121" s="173"/>
      <c r="BY121" s="173"/>
    </row>
    <row r="122" customFormat="false" ht="15" hidden="false" customHeight="true" outlineLevel="0" collapsed="false">
      <c r="A122" s="11"/>
      <c r="B122" s="11"/>
      <c r="D122" s="191" t="s">
        <v>147</v>
      </c>
      <c r="F122" s="142"/>
      <c r="G122" s="142"/>
      <c r="H122" s="142"/>
      <c r="I122" s="240"/>
      <c r="AO122" s="243"/>
      <c r="AP122" s="243"/>
      <c r="AQ122" s="244"/>
      <c r="AV122" s="173"/>
      <c r="AW122" s="173"/>
      <c r="BA122" s="173"/>
      <c r="BB122" s="173"/>
      <c r="BC122" s="173"/>
      <c r="BD122" s="173"/>
      <c r="BE122" s="173"/>
      <c r="BF122" s="173"/>
      <c r="BG122" s="173"/>
      <c r="BH122" s="173"/>
      <c r="BI122" s="173"/>
      <c r="BJ122" s="173"/>
      <c r="BK122" s="173"/>
      <c r="BL122" s="173"/>
      <c r="BM122" s="173"/>
      <c r="BN122" s="173"/>
      <c r="BO122" s="173"/>
      <c r="BP122" s="173"/>
      <c r="BQ122" s="173"/>
      <c r="BR122" s="173"/>
      <c r="BS122" s="173"/>
      <c r="BT122" s="173"/>
      <c r="BU122" s="173"/>
      <c r="BV122" s="173"/>
      <c r="BW122" s="173"/>
      <c r="BX122" s="173"/>
      <c r="BY122" s="173"/>
    </row>
    <row r="123" customFormat="false" ht="15" hidden="false" customHeight="true" outlineLevel="0" collapsed="false">
      <c r="A123" s="11"/>
      <c r="B123" s="11"/>
      <c r="D123" s="191" t="s">
        <v>148</v>
      </c>
      <c r="F123" s="142"/>
      <c r="G123" s="142"/>
      <c r="H123" s="142"/>
      <c r="I123" s="240"/>
      <c r="J123" s="7"/>
      <c r="K123" s="7"/>
      <c r="L123" s="7"/>
      <c r="M123" s="7"/>
      <c r="N123" s="7"/>
      <c r="O123" s="7"/>
      <c r="AO123" s="242"/>
      <c r="AP123" s="243"/>
      <c r="AV123" s="173"/>
      <c r="AW123" s="173"/>
      <c r="BA123" s="173"/>
      <c r="BB123" s="173"/>
      <c r="BC123" s="173"/>
      <c r="BD123" s="173"/>
      <c r="BE123" s="173"/>
      <c r="BF123" s="173"/>
      <c r="BG123" s="173"/>
      <c r="BH123" s="173"/>
      <c r="BI123" s="173"/>
      <c r="BJ123" s="173"/>
      <c r="BK123" s="173"/>
      <c r="BL123" s="173"/>
      <c r="BM123" s="173"/>
      <c r="BN123" s="173"/>
      <c r="BO123" s="173"/>
      <c r="BP123" s="173"/>
      <c r="BQ123" s="173"/>
      <c r="BR123" s="173"/>
      <c r="BS123" s="173"/>
      <c r="BT123" s="173"/>
      <c r="BU123" s="173"/>
      <c r="BV123" s="173"/>
      <c r="BW123" s="173"/>
      <c r="BX123" s="173"/>
      <c r="BY123" s="173"/>
    </row>
    <row r="124" customFormat="false" ht="15" hidden="false" customHeight="false" outlineLevel="0" collapsed="false">
      <c r="A124" s="11"/>
      <c r="B124" s="11"/>
      <c r="D124" s="191" t="s">
        <v>149</v>
      </c>
      <c r="F124" s="142"/>
      <c r="G124" s="142"/>
      <c r="H124" s="142"/>
      <c r="I124" s="240"/>
      <c r="AH124" s="191"/>
      <c r="AJ124" s="191"/>
      <c r="AK124" s="191"/>
      <c r="AL124" s="191"/>
      <c r="AO124" s="242"/>
      <c r="AP124" s="243"/>
      <c r="AV124" s="173"/>
      <c r="AW124" s="173"/>
      <c r="BA124" s="173"/>
      <c r="BB124" s="173"/>
      <c r="BC124" s="173"/>
      <c r="BD124" s="173"/>
      <c r="BE124" s="173"/>
      <c r="BF124" s="173"/>
      <c r="BG124" s="173"/>
      <c r="BH124" s="173"/>
      <c r="BI124" s="173"/>
      <c r="BJ124" s="173"/>
      <c r="BK124" s="173"/>
      <c r="BL124" s="173"/>
      <c r="BM124" s="173"/>
      <c r="BN124" s="173"/>
      <c r="BO124" s="173"/>
      <c r="BP124" s="173"/>
      <c r="BQ124" s="173"/>
      <c r="BR124" s="173"/>
      <c r="BS124" s="173"/>
      <c r="BT124" s="173"/>
      <c r="BU124" s="173"/>
      <c r="BV124" s="173"/>
      <c r="BW124" s="173"/>
      <c r="BX124" s="173"/>
      <c r="BY124" s="173"/>
    </row>
    <row r="125" customFormat="false" ht="15" hidden="false" customHeight="false" outlineLevel="0" collapsed="false">
      <c r="A125" s="11"/>
      <c r="B125" s="11"/>
      <c r="D125" s="191" t="s">
        <v>150</v>
      </c>
      <c r="F125" s="142"/>
      <c r="G125" s="142"/>
      <c r="H125" s="142"/>
      <c r="I125" s="240"/>
      <c r="AO125" s="242"/>
      <c r="AP125" s="243"/>
      <c r="AV125" s="173"/>
      <c r="AW125" s="173"/>
      <c r="BA125" s="173"/>
      <c r="BB125" s="173"/>
      <c r="BC125" s="173"/>
      <c r="BD125" s="173"/>
      <c r="BE125" s="173"/>
      <c r="BF125" s="173"/>
      <c r="BG125" s="173"/>
      <c r="BH125" s="173"/>
      <c r="BI125" s="173"/>
      <c r="BJ125" s="173"/>
      <c r="BK125" s="173"/>
      <c r="BL125" s="173"/>
      <c r="BM125" s="173"/>
      <c r="BN125" s="173"/>
      <c r="BO125" s="173"/>
      <c r="BP125" s="173"/>
      <c r="BQ125" s="173"/>
      <c r="BR125" s="173"/>
      <c r="BS125" s="173"/>
      <c r="BT125" s="173"/>
      <c r="BU125" s="173"/>
      <c r="BV125" s="173"/>
      <c r="BW125" s="173"/>
      <c r="BX125" s="173"/>
      <c r="BY125" s="173"/>
    </row>
    <row r="126" customFormat="false" ht="15" hidden="false" customHeight="false" outlineLevel="0" collapsed="false">
      <c r="A126" s="11"/>
      <c r="B126" s="11"/>
      <c r="I126" s="240"/>
      <c r="AO126" s="242"/>
      <c r="AP126" s="243"/>
      <c r="AV126" s="173"/>
      <c r="AW126" s="173"/>
      <c r="BA126" s="173"/>
      <c r="BB126" s="173"/>
      <c r="BC126" s="173"/>
      <c r="BD126" s="173"/>
      <c r="BE126" s="173"/>
      <c r="BF126" s="173"/>
      <c r="BG126" s="173"/>
      <c r="BH126" s="173"/>
      <c r="BI126" s="173"/>
      <c r="BJ126" s="173"/>
      <c r="BK126" s="173"/>
      <c r="BL126" s="173"/>
      <c r="BM126" s="173"/>
      <c r="BN126" s="173"/>
      <c r="BO126" s="173"/>
      <c r="BP126" s="173"/>
      <c r="BQ126" s="173"/>
      <c r="BR126" s="173"/>
      <c r="BS126" s="173"/>
      <c r="BT126" s="173"/>
      <c r="BU126" s="173"/>
      <c r="BV126" s="173"/>
      <c r="BW126" s="173"/>
      <c r="BX126" s="173"/>
      <c r="BY126" s="173"/>
    </row>
    <row r="127" customFormat="false" ht="15" hidden="false" customHeight="false" outlineLevel="0" collapsed="false">
      <c r="A127" s="11"/>
      <c r="AO127" s="242"/>
      <c r="AP127" s="243"/>
      <c r="AV127" s="173"/>
      <c r="AW127" s="173"/>
      <c r="BA127" s="173"/>
      <c r="BB127" s="173"/>
      <c r="BC127" s="173"/>
      <c r="BD127" s="173"/>
      <c r="BE127" s="173"/>
      <c r="BF127" s="173"/>
      <c r="BG127" s="173"/>
      <c r="BH127" s="173"/>
      <c r="BI127" s="173"/>
      <c r="BJ127" s="173"/>
      <c r="BK127" s="173"/>
      <c r="BL127" s="173"/>
      <c r="BM127" s="173"/>
      <c r="BN127" s="173"/>
      <c r="BO127" s="173"/>
      <c r="BP127" s="173"/>
      <c r="BQ127" s="173"/>
      <c r="BR127" s="173"/>
      <c r="BS127" s="173"/>
      <c r="BT127" s="173"/>
      <c r="BU127" s="173"/>
      <c r="BV127" s="173"/>
      <c r="BW127" s="173"/>
      <c r="BX127" s="173"/>
      <c r="BY127" s="173"/>
    </row>
    <row r="128" customFormat="false" ht="15" hidden="false" customHeight="false" outlineLevel="0" collapsed="false">
      <c r="A128" s="11"/>
      <c r="AO128" s="242"/>
      <c r="AP128" s="243"/>
      <c r="AV128" s="173"/>
      <c r="AW128" s="173"/>
      <c r="BA128" s="173"/>
      <c r="BB128" s="173"/>
      <c r="BC128" s="173"/>
      <c r="BD128" s="173"/>
      <c r="BE128" s="173"/>
      <c r="BF128" s="173"/>
      <c r="BG128" s="173"/>
      <c r="BH128" s="173"/>
      <c r="BI128" s="173"/>
      <c r="BJ128" s="173"/>
      <c r="BK128" s="173"/>
      <c r="BL128" s="173"/>
      <c r="BM128" s="173"/>
      <c r="BN128" s="173"/>
      <c r="BO128" s="173"/>
      <c r="BP128" s="173"/>
      <c r="BQ128" s="173"/>
      <c r="BR128" s="173"/>
      <c r="BS128" s="173"/>
      <c r="BT128" s="173"/>
      <c r="BU128" s="173"/>
      <c r="BV128" s="173"/>
      <c r="BW128" s="173"/>
      <c r="BX128" s="173"/>
      <c r="BY128" s="173"/>
    </row>
    <row r="129" customFormat="false" ht="15" hidden="false" customHeight="false" outlineLevel="0" collapsed="false">
      <c r="A129" s="11"/>
      <c r="AO129" s="242"/>
      <c r="AP129" s="243"/>
      <c r="AV129" s="173"/>
      <c r="AW129" s="173"/>
      <c r="BA129" s="173"/>
      <c r="BB129" s="173"/>
      <c r="BC129" s="173"/>
      <c r="BD129" s="173"/>
      <c r="BE129" s="173"/>
      <c r="BF129" s="173"/>
      <c r="BG129" s="173"/>
      <c r="BH129" s="173"/>
      <c r="BI129" s="173"/>
      <c r="BJ129" s="173"/>
      <c r="BK129" s="173"/>
      <c r="BL129" s="173"/>
      <c r="BM129" s="173"/>
      <c r="BN129" s="173"/>
      <c r="BO129" s="173"/>
      <c r="BP129" s="173"/>
      <c r="BQ129" s="173"/>
      <c r="BR129" s="173"/>
      <c r="BS129" s="173"/>
      <c r="BT129" s="173"/>
      <c r="BU129" s="173"/>
      <c r="BV129" s="173"/>
      <c r="BW129" s="173"/>
      <c r="BX129" s="173"/>
      <c r="BY129" s="173"/>
    </row>
    <row r="130" customFormat="false" ht="15" hidden="false" customHeight="false" outlineLevel="0" collapsed="false">
      <c r="A130" s="11"/>
      <c r="AO130" s="242"/>
      <c r="AP130" s="243"/>
      <c r="AV130" s="173"/>
      <c r="AW130" s="173"/>
      <c r="BA130" s="173"/>
      <c r="BB130" s="173"/>
      <c r="BC130" s="173"/>
      <c r="BD130" s="173"/>
      <c r="BE130" s="173"/>
      <c r="BF130" s="173"/>
      <c r="BG130" s="173"/>
      <c r="BH130" s="173"/>
      <c r="BI130" s="173"/>
      <c r="BJ130" s="173"/>
      <c r="BK130" s="173"/>
      <c r="BL130" s="173"/>
      <c r="BM130" s="173"/>
      <c r="BN130" s="173"/>
      <c r="BO130" s="173"/>
      <c r="BP130" s="173"/>
      <c r="BQ130" s="173"/>
      <c r="BR130" s="173"/>
      <c r="BS130" s="173"/>
      <c r="BT130" s="173"/>
      <c r="BU130" s="173"/>
      <c r="BV130" s="173"/>
      <c r="BW130" s="173"/>
      <c r="BX130" s="173"/>
      <c r="BY130" s="173"/>
    </row>
    <row r="131" customFormat="false" ht="15" hidden="false" customHeight="false" outlineLevel="0" collapsed="false">
      <c r="A131" s="11"/>
      <c r="P131" s="11"/>
      <c r="AV131" s="173"/>
      <c r="AW131" s="173"/>
      <c r="BA131" s="173"/>
      <c r="BB131" s="173"/>
      <c r="BC131" s="173"/>
      <c r="BD131" s="173"/>
      <c r="BE131" s="173"/>
      <c r="BF131" s="173"/>
      <c r="BG131" s="173"/>
      <c r="BH131" s="173"/>
      <c r="BI131" s="173"/>
      <c r="BJ131" s="173"/>
      <c r="BK131" s="173"/>
      <c r="BL131" s="173"/>
      <c r="BM131" s="173"/>
      <c r="BN131" s="173"/>
      <c r="BO131" s="173"/>
      <c r="BP131" s="173"/>
      <c r="BQ131" s="173"/>
      <c r="BR131" s="173"/>
      <c r="BS131" s="173"/>
      <c r="BT131" s="173"/>
      <c r="BU131" s="173"/>
      <c r="BV131" s="173"/>
      <c r="BW131" s="173"/>
      <c r="BX131" s="173"/>
      <c r="BY131" s="173"/>
    </row>
    <row r="132" customFormat="false" ht="15" hidden="false" customHeight="false" outlineLevel="0" collapsed="false">
      <c r="A132" s="11"/>
      <c r="P132" s="11"/>
      <c r="AP132" s="1"/>
      <c r="AV132" s="173"/>
      <c r="AW132" s="173"/>
      <c r="BA132" s="173"/>
      <c r="BB132" s="173"/>
      <c r="BC132" s="173"/>
      <c r="BD132" s="173"/>
      <c r="BE132" s="173"/>
      <c r="BF132" s="173"/>
      <c r="BG132" s="173"/>
      <c r="BH132" s="173"/>
      <c r="BI132" s="173"/>
      <c r="BJ132" s="173"/>
      <c r="BK132" s="173"/>
      <c r="BL132" s="173"/>
      <c r="BM132" s="173"/>
      <c r="BN132" s="173"/>
      <c r="BO132" s="173"/>
      <c r="BP132" s="173"/>
      <c r="BQ132" s="173"/>
      <c r="BR132" s="173"/>
      <c r="BS132" s="173"/>
      <c r="BT132" s="173"/>
      <c r="BU132" s="173"/>
      <c r="BV132" s="173"/>
      <c r="BW132" s="173"/>
      <c r="BX132" s="173"/>
      <c r="BY132" s="173"/>
    </row>
    <row r="133" customFormat="false" ht="15" hidden="false" customHeight="false" outlineLevel="0" collapsed="false">
      <c r="A133" s="11"/>
      <c r="B133" s="11"/>
      <c r="P133" s="11"/>
      <c r="Q133" s="191"/>
      <c r="R133" s="192"/>
      <c r="S133" s="192"/>
      <c r="AP133" s="1"/>
      <c r="AV133" s="173"/>
      <c r="AW133" s="173"/>
      <c r="BA133" s="173"/>
      <c r="BB133" s="173"/>
      <c r="BC133" s="173"/>
      <c r="BD133" s="173"/>
      <c r="BE133" s="173"/>
      <c r="BF133" s="173"/>
      <c r="BG133" s="173"/>
      <c r="BH133" s="173"/>
      <c r="BI133" s="173"/>
      <c r="BJ133" s="173"/>
      <c r="BK133" s="173"/>
      <c r="BL133" s="173"/>
      <c r="BM133" s="173"/>
      <c r="BN133" s="173"/>
      <c r="BO133" s="173"/>
      <c r="BP133" s="173"/>
      <c r="BQ133" s="173"/>
      <c r="BR133" s="173"/>
      <c r="BS133" s="173"/>
      <c r="BT133" s="173"/>
      <c r="BU133" s="173"/>
      <c r="BV133" s="173"/>
      <c r="BW133" s="173"/>
      <c r="BX133" s="173"/>
      <c r="BY133" s="173"/>
    </row>
    <row r="134" customFormat="false" ht="15" hidden="false" customHeight="false" outlineLevel="0" collapsed="false">
      <c r="A134" s="11"/>
      <c r="B134" s="11"/>
      <c r="P134" s="11"/>
      <c r="AP134" s="1"/>
      <c r="AV134" s="173"/>
      <c r="AW134" s="173"/>
      <c r="BA134" s="173"/>
      <c r="BB134" s="173"/>
      <c r="BC134" s="173"/>
      <c r="BD134" s="173"/>
      <c r="BE134" s="173"/>
      <c r="BF134" s="173"/>
      <c r="BG134" s="173"/>
      <c r="BH134" s="173"/>
      <c r="BI134" s="173"/>
      <c r="BJ134" s="173"/>
      <c r="BK134" s="173"/>
      <c r="BL134" s="173"/>
      <c r="BM134" s="173"/>
      <c r="BN134" s="173"/>
      <c r="BO134" s="173"/>
      <c r="BP134" s="173"/>
      <c r="BQ134" s="173"/>
      <c r="BR134" s="173"/>
      <c r="BS134" s="173"/>
      <c r="BT134" s="173"/>
      <c r="BU134" s="173"/>
      <c r="BV134" s="173"/>
      <c r="BW134" s="173"/>
      <c r="BX134" s="173"/>
      <c r="BY134" s="173"/>
    </row>
    <row r="135" customFormat="false" ht="15" hidden="false" customHeight="false" outlineLevel="0" collapsed="false">
      <c r="A135" s="11"/>
      <c r="B135" s="11"/>
      <c r="P135" s="11"/>
      <c r="Q135" s="191"/>
      <c r="R135" s="192"/>
      <c r="S135" s="192"/>
      <c r="AP135" s="1"/>
      <c r="AV135" s="173"/>
      <c r="AW135" s="173"/>
      <c r="BA135" s="173"/>
      <c r="BB135" s="173"/>
      <c r="BC135" s="173"/>
      <c r="BD135" s="173"/>
      <c r="BE135" s="173"/>
      <c r="BF135" s="173"/>
      <c r="BG135" s="173"/>
      <c r="BH135" s="173"/>
      <c r="BI135" s="173"/>
      <c r="BJ135" s="173"/>
      <c r="BK135" s="173"/>
      <c r="BL135" s="173"/>
      <c r="BM135" s="173"/>
      <c r="BN135" s="173"/>
      <c r="BO135" s="173"/>
      <c r="BP135" s="173"/>
      <c r="BQ135" s="173"/>
      <c r="BR135" s="173"/>
      <c r="BS135" s="173"/>
      <c r="BT135" s="173"/>
      <c r="BU135" s="173"/>
      <c r="BV135" s="173"/>
      <c r="BW135" s="173"/>
      <c r="BX135" s="173"/>
      <c r="BY135" s="173"/>
    </row>
    <row r="136" customFormat="false" ht="15" hidden="false" customHeight="false" outlineLevel="0" collapsed="false">
      <c r="A136" s="11"/>
      <c r="B136" s="11"/>
      <c r="P136" s="11"/>
      <c r="Q136" s="191"/>
      <c r="R136" s="192"/>
      <c r="S136" s="192"/>
      <c r="AP136" s="1"/>
      <c r="AV136" s="173"/>
      <c r="AW136" s="173"/>
      <c r="BA136" s="173"/>
      <c r="BB136" s="173"/>
      <c r="BC136" s="173"/>
      <c r="BD136" s="173"/>
      <c r="BE136" s="173"/>
      <c r="BF136" s="173"/>
      <c r="BG136" s="173"/>
      <c r="BH136" s="173"/>
      <c r="BI136" s="173"/>
      <c r="BJ136" s="173"/>
      <c r="BK136" s="173"/>
      <c r="BL136" s="173"/>
      <c r="BM136" s="173"/>
      <c r="BN136" s="173"/>
      <c r="BO136" s="173"/>
      <c r="BP136" s="173"/>
      <c r="BQ136" s="173"/>
      <c r="BR136" s="173"/>
      <c r="BS136" s="173"/>
      <c r="BT136" s="173"/>
      <c r="BU136" s="173"/>
      <c r="BV136" s="173"/>
      <c r="BW136" s="173"/>
      <c r="BX136" s="173"/>
      <c r="BY136" s="173"/>
    </row>
    <row r="137" customFormat="false" ht="15" hidden="false" customHeight="false" outlineLevel="0" collapsed="false">
      <c r="A137" s="11"/>
      <c r="B137" s="11"/>
      <c r="P137" s="11"/>
      <c r="Q137" s="191"/>
      <c r="R137" s="192"/>
      <c r="S137" s="192"/>
      <c r="AP137" s="1"/>
      <c r="AV137" s="173"/>
      <c r="AW137" s="173"/>
      <c r="BA137" s="173"/>
      <c r="BB137" s="173"/>
      <c r="BC137" s="173"/>
      <c r="BD137" s="173"/>
      <c r="BE137" s="173"/>
      <c r="BF137" s="173"/>
      <c r="BG137" s="173"/>
      <c r="BH137" s="173"/>
      <c r="BI137" s="173"/>
      <c r="BJ137" s="173"/>
      <c r="BK137" s="173"/>
      <c r="BL137" s="173"/>
      <c r="BM137" s="173"/>
      <c r="BN137" s="173"/>
      <c r="BO137" s="173"/>
      <c r="BP137" s="173"/>
      <c r="BQ137" s="173"/>
      <c r="BR137" s="173"/>
      <c r="BS137" s="173"/>
      <c r="BT137" s="173"/>
      <c r="BU137" s="173"/>
      <c r="BV137" s="173"/>
      <c r="BW137" s="173"/>
      <c r="BX137" s="173"/>
      <c r="BY137" s="173"/>
    </row>
    <row r="138" customFormat="false" ht="15" hidden="false" customHeight="false" outlineLevel="0" collapsed="false">
      <c r="A138" s="11"/>
      <c r="B138" s="11"/>
      <c r="P138" s="11"/>
      <c r="AP138" s="1"/>
      <c r="AV138" s="173"/>
      <c r="AW138" s="173"/>
      <c r="BA138" s="173"/>
      <c r="BB138" s="173"/>
      <c r="BC138" s="173"/>
      <c r="BD138" s="173"/>
      <c r="BE138" s="173"/>
      <c r="BF138" s="173"/>
      <c r="BG138" s="173"/>
      <c r="BH138" s="173"/>
      <c r="BI138" s="173"/>
      <c r="BJ138" s="173"/>
      <c r="BK138" s="173"/>
      <c r="BL138" s="173"/>
      <c r="BM138" s="173"/>
      <c r="BN138" s="173"/>
      <c r="BO138" s="173"/>
      <c r="BP138" s="173"/>
      <c r="BQ138" s="173"/>
      <c r="BR138" s="173"/>
      <c r="BS138" s="173"/>
      <c r="BT138" s="173"/>
      <c r="BU138" s="173"/>
      <c r="BV138" s="173"/>
      <c r="BW138" s="173"/>
      <c r="BX138" s="173"/>
      <c r="BY138" s="173"/>
    </row>
    <row r="139" customFormat="false" ht="15" hidden="false" customHeight="false" outlineLevel="0" collapsed="false">
      <c r="A139" s="11"/>
      <c r="B139" s="11"/>
      <c r="P139" s="98"/>
      <c r="AP139" s="1"/>
      <c r="AV139" s="173"/>
      <c r="AW139" s="173"/>
      <c r="BA139" s="173"/>
      <c r="BB139" s="173"/>
      <c r="BC139" s="173"/>
      <c r="BD139" s="173"/>
      <c r="BE139" s="173"/>
      <c r="BF139" s="173"/>
      <c r="BG139" s="173"/>
      <c r="BH139" s="173"/>
      <c r="BI139" s="173"/>
      <c r="BJ139" s="173"/>
      <c r="BK139" s="173"/>
      <c r="BL139" s="173"/>
      <c r="BM139" s="173"/>
      <c r="BN139" s="173"/>
      <c r="BO139" s="173"/>
      <c r="BP139" s="173"/>
      <c r="BQ139" s="173"/>
      <c r="BR139" s="173"/>
      <c r="BS139" s="173"/>
      <c r="BT139" s="173"/>
      <c r="BU139" s="173"/>
      <c r="BV139" s="173"/>
      <c r="BW139" s="173"/>
      <c r="BX139" s="173"/>
      <c r="BY139" s="173"/>
    </row>
    <row r="140" customFormat="false" ht="15" hidden="false" customHeight="false" outlineLevel="0" collapsed="false">
      <c r="A140" s="11"/>
      <c r="B140" s="11"/>
      <c r="P140" s="11"/>
      <c r="AP140" s="1"/>
      <c r="AV140" s="173"/>
      <c r="AW140" s="173"/>
      <c r="BA140" s="173"/>
      <c r="BB140" s="173"/>
      <c r="BC140" s="173"/>
      <c r="BD140" s="173"/>
      <c r="BE140" s="173"/>
      <c r="BF140" s="173"/>
      <c r="BG140" s="173"/>
      <c r="BH140" s="173"/>
      <c r="BI140" s="173"/>
      <c r="BJ140" s="173"/>
      <c r="BK140" s="173"/>
      <c r="BL140" s="173"/>
      <c r="BM140" s="173"/>
      <c r="BN140" s="173"/>
      <c r="BO140" s="173"/>
      <c r="BP140" s="173"/>
      <c r="BQ140" s="173"/>
      <c r="BR140" s="173"/>
      <c r="BS140" s="173"/>
      <c r="BT140" s="173"/>
      <c r="BU140" s="173"/>
      <c r="BV140" s="173"/>
      <c r="BW140" s="173"/>
      <c r="BX140" s="173"/>
      <c r="BY140" s="173"/>
    </row>
    <row r="141" customFormat="false" ht="15" hidden="false" customHeight="false" outlineLevel="0" collapsed="false">
      <c r="A141" s="11"/>
      <c r="B141" s="11"/>
      <c r="P141" s="11"/>
      <c r="AP141" s="1"/>
      <c r="AV141" s="173"/>
      <c r="AW141" s="173"/>
      <c r="BA141" s="173"/>
      <c r="BB141" s="173"/>
      <c r="BC141" s="173"/>
      <c r="BD141" s="173"/>
      <c r="BE141" s="173"/>
      <c r="BF141" s="173"/>
      <c r="BG141" s="173"/>
      <c r="BH141" s="173"/>
      <c r="BI141" s="173"/>
      <c r="BJ141" s="173"/>
      <c r="BK141" s="173"/>
      <c r="BL141" s="173"/>
      <c r="BM141" s="173"/>
      <c r="BN141" s="173"/>
      <c r="BO141" s="173"/>
      <c r="BP141" s="173"/>
      <c r="BQ141" s="173"/>
      <c r="BR141" s="173"/>
      <c r="BS141" s="173"/>
      <c r="BT141" s="173"/>
      <c r="BU141" s="173"/>
      <c r="BV141" s="173"/>
      <c r="BW141" s="173"/>
      <c r="BX141" s="173"/>
      <c r="BY141" s="173"/>
    </row>
    <row r="142" customFormat="false" ht="15" hidden="false" customHeight="false" outlineLevel="0" collapsed="false">
      <c r="A142" s="11"/>
      <c r="B142" s="11"/>
      <c r="P142" s="11"/>
      <c r="AP142" s="1"/>
      <c r="AV142" s="173"/>
      <c r="AW142" s="173"/>
      <c r="BA142" s="173"/>
      <c r="BB142" s="173"/>
      <c r="BC142" s="173"/>
      <c r="BD142" s="173"/>
      <c r="BE142" s="173"/>
      <c r="BF142" s="173"/>
      <c r="BG142" s="173"/>
      <c r="BH142" s="173"/>
      <c r="BI142" s="173"/>
      <c r="BJ142" s="173"/>
      <c r="BK142" s="173"/>
      <c r="BL142" s="173"/>
      <c r="BM142" s="173"/>
      <c r="BN142" s="173"/>
      <c r="BO142" s="173"/>
      <c r="BP142" s="173"/>
      <c r="BQ142" s="173"/>
      <c r="BR142" s="173"/>
      <c r="BS142" s="173"/>
      <c r="BT142" s="173"/>
      <c r="BU142" s="173"/>
      <c r="BV142" s="173"/>
      <c r="BW142" s="173"/>
      <c r="BX142" s="173"/>
      <c r="BY142" s="173"/>
    </row>
    <row r="143" customFormat="false" ht="15" hidden="false" customHeight="false" outlineLevel="0" collapsed="false">
      <c r="A143" s="11"/>
      <c r="B143" s="11"/>
      <c r="P143" s="11"/>
      <c r="Q143" s="191"/>
      <c r="R143" s="192"/>
      <c r="S143" s="192"/>
      <c r="AP143" s="1"/>
      <c r="AV143" s="173"/>
      <c r="AW143" s="173"/>
      <c r="BA143" s="173"/>
      <c r="BB143" s="173"/>
      <c r="BC143" s="173"/>
      <c r="BD143" s="173"/>
      <c r="BE143" s="173"/>
      <c r="BF143" s="173"/>
      <c r="BG143" s="173"/>
      <c r="BH143" s="173"/>
      <c r="BI143" s="173"/>
      <c r="BJ143" s="173"/>
      <c r="BK143" s="173"/>
      <c r="BL143" s="173"/>
      <c r="BM143" s="173"/>
      <c r="BN143" s="173"/>
      <c r="BO143" s="173"/>
      <c r="BP143" s="173"/>
      <c r="BQ143" s="173"/>
      <c r="BR143" s="173"/>
      <c r="BS143" s="173"/>
      <c r="BT143" s="173"/>
      <c r="BU143" s="173"/>
      <c r="BV143" s="173"/>
      <c r="BW143" s="173"/>
      <c r="BX143" s="173"/>
      <c r="BY143" s="173"/>
    </row>
    <row r="144" customFormat="false" ht="15" hidden="false" customHeight="false" outlineLevel="0" collapsed="false">
      <c r="AP144" s="1"/>
      <c r="AV144" s="173"/>
      <c r="AW144" s="173"/>
      <c r="BA144" s="173"/>
      <c r="BB144" s="173"/>
      <c r="BC144" s="173"/>
      <c r="BD144" s="173"/>
      <c r="BE144" s="173"/>
      <c r="BF144" s="173"/>
      <c r="BG144" s="173"/>
      <c r="BH144" s="173"/>
      <c r="BI144" s="173"/>
      <c r="BJ144" s="173"/>
      <c r="BK144" s="173"/>
      <c r="BL144" s="173"/>
      <c r="BM144" s="173"/>
      <c r="BN144" s="173"/>
      <c r="BO144" s="173"/>
      <c r="BP144" s="173"/>
      <c r="BQ144" s="173"/>
      <c r="BR144" s="173"/>
      <c r="BS144" s="173"/>
      <c r="BT144" s="173"/>
      <c r="BU144" s="173"/>
      <c r="BV144" s="173"/>
      <c r="BW144" s="173"/>
      <c r="BX144" s="173"/>
      <c r="BY144" s="173"/>
    </row>
    <row r="145" customFormat="false" ht="15" hidden="false" customHeight="false" outlineLevel="0" collapsed="false">
      <c r="A145" s="11"/>
      <c r="B145" s="11"/>
      <c r="P145" s="11"/>
      <c r="AP145" s="1"/>
      <c r="AV145" s="173"/>
      <c r="AW145" s="173"/>
      <c r="BA145" s="173"/>
      <c r="BB145" s="173"/>
      <c r="BC145" s="173"/>
      <c r="BD145" s="173"/>
      <c r="BE145" s="173"/>
      <c r="BF145" s="173"/>
      <c r="BG145" s="173"/>
      <c r="BH145" s="173"/>
      <c r="BI145" s="173"/>
      <c r="BJ145" s="173"/>
      <c r="BK145" s="173"/>
      <c r="BL145" s="173"/>
      <c r="BM145" s="173"/>
      <c r="BN145" s="173"/>
      <c r="BO145" s="173"/>
      <c r="BP145" s="173"/>
      <c r="BQ145" s="173"/>
      <c r="BR145" s="173"/>
      <c r="BS145" s="173"/>
      <c r="BT145" s="173"/>
      <c r="BU145" s="173"/>
      <c r="BV145" s="173"/>
      <c r="BW145" s="173"/>
      <c r="BX145" s="173"/>
      <c r="BY145" s="173"/>
    </row>
    <row r="146" customFormat="false" ht="15" hidden="false" customHeight="false" outlineLevel="0" collapsed="false">
      <c r="AP146" s="1"/>
      <c r="AV146" s="173"/>
      <c r="AW146" s="173"/>
      <c r="BA146" s="173"/>
      <c r="BB146" s="173"/>
      <c r="BC146" s="173"/>
      <c r="BD146" s="173"/>
      <c r="BE146" s="173"/>
      <c r="BF146" s="173"/>
      <c r="BG146" s="173"/>
      <c r="BH146" s="173"/>
      <c r="BI146" s="173"/>
      <c r="BJ146" s="173"/>
      <c r="BK146" s="173"/>
      <c r="BL146" s="173"/>
      <c r="BM146" s="173"/>
      <c r="BN146" s="173"/>
      <c r="BO146" s="173"/>
      <c r="BP146" s="173"/>
      <c r="BQ146" s="173"/>
      <c r="BR146" s="173"/>
      <c r="BS146" s="173"/>
      <c r="BT146" s="173"/>
      <c r="BU146" s="173"/>
      <c r="BV146" s="173"/>
      <c r="BW146" s="173"/>
      <c r="BX146" s="173"/>
      <c r="BY146" s="173"/>
    </row>
    <row r="147" customFormat="false" ht="15" hidden="false" customHeight="false" outlineLevel="0" collapsed="false">
      <c r="AP147" s="1"/>
      <c r="AV147" s="173"/>
      <c r="AW147" s="173"/>
      <c r="BA147" s="173"/>
      <c r="BB147" s="173"/>
      <c r="BC147" s="173"/>
      <c r="BD147" s="173"/>
      <c r="BE147" s="173"/>
      <c r="BF147" s="173"/>
      <c r="BG147" s="173"/>
      <c r="BH147" s="173"/>
      <c r="BI147" s="173"/>
      <c r="BJ147" s="173"/>
      <c r="BK147" s="173"/>
      <c r="BL147" s="173"/>
      <c r="BM147" s="173"/>
      <c r="BN147" s="173"/>
      <c r="BO147" s="173"/>
      <c r="BP147" s="173"/>
      <c r="BQ147" s="173"/>
      <c r="BR147" s="173"/>
      <c r="BS147" s="173"/>
      <c r="BT147" s="173"/>
      <c r="BU147" s="173"/>
      <c r="BV147" s="173"/>
      <c r="BW147" s="173"/>
      <c r="BX147" s="173"/>
      <c r="BY147" s="173"/>
    </row>
    <row r="148" customFormat="false" ht="15" hidden="false" customHeight="false" outlineLevel="0" collapsed="false">
      <c r="AP148" s="1"/>
      <c r="AV148" s="173"/>
      <c r="AW148" s="173"/>
      <c r="BA148" s="173"/>
      <c r="BB148" s="173"/>
      <c r="BC148" s="173"/>
      <c r="BD148" s="173"/>
      <c r="BE148" s="173"/>
      <c r="BF148" s="173"/>
      <c r="BG148" s="173"/>
      <c r="BH148" s="173"/>
      <c r="BI148" s="173"/>
      <c r="BJ148" s="173"/>
      <c r="BK148" s="173"/>
      <c r="BL148" s="173"/>
      <c r="BM148" s="173"/>
      <c r="BN148" s="173"/>
      <c r="BO148" s="173"/>
      <c r="BP148" s="173"/>
      <c r="BQ148" s="173"/>
      <c r="BR148" s="173"/>
      <c r="BS148" s="173"/>
      <c r="BT148" s="173"/>
      <c r="BU148" s="173"/>
      <c r="BV148" s="173"/>
      <c r="BW148" s="173"/>
      <c r="BX148" s="173"/>
      <c r="BY148" s="173"/>
    </row>
    <row r="149" customFormat="false" ht="15" hidden="false" customHeight="false" outlineLevel="0" collapsed="false">
      <c r="AP149" s="1"/>
      <c r="AV149" s="173"/>
      <c r="AW149" s="173"/>
      <c r="BA149" s="173"/>
      <c r="BB149" s="173"/>
      <c r="BC149" s="173"/>
      <c r="BD149" s="173"/>
      <c r="BE149" s="173"/>
      <c r="BF149" s="173"/>
      <c r="BG149" s="173"/>
      <c r="BH149" s="173"/>
      <c r="BI149" s="173"/>
      <c r="BJ149" s="173"/>
      <c r="BK149" s="173"/>
      <c r="BL149" s="173"/>
      <c r="BM149" s="173"/>
      <c r="BN149" s="173"/>
      <c r="BO149" s="173"/>
      <c r="BP149" s="173"/>
      <c r="BQ149" s="173"/>
      <c r="BR149" s="173"/>
      <c r="BS149" s="173"/>
      <c r="BT149" s="173"/>
      <c r="BU149" s="173"/>
      <c r="BV149" s="173"/>
      <c r="BW149" s="173"/>
      <c r="BX149" s="173"/>
      <c r="BY149" s="173"/>
    </row>
    <row r="150" customFormat="false" ht="15" hidden="false" customHeight="false" outlineLevel="0" collapsed="false">
      <c r="AP150" s="1"/>
      <c r="AV150" s="173"/>
      <c r="AW150" s="173"/>
      <c r="BA150" s="173"/>
      <c r="BB150" s="173"/>
      <c r="BC150" s="173"/>
      <c r="BD150" s="173"/>
      <c r="BE150" s="173"/>
      <c r="BF150" s="173"/>
      <c r="BG150" s="173"/>
      <c r="BH150" s="173"/>
      <c r="BI150" s="173"/>
      <c r="BJ150" s="173"/>
      <c r="BK150" s="173"/>
      <c r="BL150" s="173"/>
      <c r="BM150" s="173"/>
      <c r="BN150" s="173"/>
      <c r="BO150" s="173"/>
      <c r="BP150" s="173"/>
      <c r="BQ150" s="173"/>
      <c r="BR150" s="173"/>
      <c r="BS150" s="173"/>
      <c r="BT150" s="173"/>
      <c r="BU150" s="173"/>
      <c r="BV150" s="173"/>
      <c r="BW150" s="173"/>
      <c r="BX150" s="173"/>
      <c r="BY150" s="173"/>
    </row>
    <row r="151" customFormat="false" ht="15" hidden="false" customHeight="false" outlineLevel="0" collapsed="false">
      <c r="AP151" s="1"/>
      <c r="AV151" s="173"/>
      <c r="AW151" s="173"/>
      <c r="BA151" s="173"/>
      <c r="BB151" s="173"/>
      <c r="BC151" s="173"/>
      <c r="BD151" s="173"/>
      <c r="BE151" s="173"/>
      <c r="BF151" s="173"/>
      <c r="BG151" s="173"/>
      <c r="BH151" s="173"/>
      <c r="BI151" s="173"/>
      <c r="BJ151" s="173"/>
      <c r="BK151" s="173"/>
      <c r="BL151" s="173"/>
      <c r="BM151" s="173"/>
      <c r="BN151" s="173"/>
      <c r="BO151" s="173"/>
      <c r="BP151" s="173"/>
      <c r="BQ151" s="173"/>
      <c r="BR151" s="173"/>
      <c r="BS151" s="173"/>
      <c r="BT151" s="173"/>
      <c r="BU151" s="173"/>
      <c r="BV151" s="173"/>
      <c r="BW151" s="173"/>
      <c r="BX151" s="173"/>
      <c r="BY151" s="173"/>
    </row>
    <row r="152" customFormat="false" ht="15" hidden="false" customHeight="false" outlineLevel="0" collapsed="false">
      <c r="AP152" s="1"/>
      <c r="AV152" s="173"/>
      <c r="AW152" s="173"/>
      <c r="BA152" s="173"/>
      <c r="BB152" s="173"/>
      <c r="BC152" s="173"/>
      <c r="BD152" s="173"/>
      <c r="BE152" s="173"/>
      <c r="BF152" s="173"/>
      <c r="BG152" s="173"/>
      <c r="BH152" s="173"/>
      <c r="BI152" s="173"/>
      <c r="BJ152" s="173"/>
      <c r="BK152" s="173"/>
      <c r="BL152" s="173"/>
      <c r="BM152" s="173"/>
      <c r="BN152" s="173"/>
      <c r="BO152" s="173"/>
      <c r="BP152" s="173"/>
      <c r="BQ152" s="173"/>
      <c r="BR152" s="173"/>
      <c r="BS152" s="173"/>
      <c r="BT152" s="173"/>
      <c r="BU152" s="173"/>
      <c r="BV152" s="173"/>
      <c r="BW152" s="173"/>
      <c r="BX152" s="173"/>
      <c r="BY152" s="173"/>
    </row>
    <row r="153" customFormat="false" ht="15" hidden="false" customHeight="false" outlineLevel="0" collapsed="false">
      <c r="AG153" s="245"/>
      <c r="AP153" s="1"/>
      <c r="AV153" s="173"/>
      <c r="AW153" s="173"/>
      <c r="BA153" s="173"/>
      <c r="BB153" s="173"/>
      <c r="BC153" s="173"/>
      <c r="BD153" s="173"/>
      <c r="BE153" s="173"/>
      <c r="BF153" s="173"/>
      <c r="BG153" s="173"/>
      <c r="BH153" s="173"/>
      <c r="BI153" s="173"/>
      <c r="BJ153" s="173"/>
      <c r="BK153" s="173"/>
      <c r="BL153" s="173"/>
      <c r="BM153" s="173"/>
      <c r="BN153" s="173"/>
      <c r="BO153" s="173"/>
      <c r="BP153" s="173"/>
      <c r="BQ153" s="173"/>
      <c r="BR153" s="173"/>
      <c r="BS153" s="173"/>
      <c r="BT153" s="173"/>
      <c r="BU153" s="173"/>
      <c r="BV153" s="173"/>
      <c r="BW153" s="173"/>
      <c r="BX153" s="173"/>
      <c r="BY153" s="173"/>
    </row>
    <row r="154" customFormat="false" ht="15" hidden="false" customHeight="false" outlineLevel="0" collapsed="false">
      <c r="A154" s="0"/>
      <c r="B154" s="0"/>
      <c r="C154" s="0"/>
      <c r="D154" s="0"/>
      <c r="E154" s="0"/>
      <c r="F154" s="0"/>
      <c r="G154" s="0"/>
      <c r="H154" s="0"/>
      <c r="I154" s="246"/>
      <c r="AG154" s="245"/>
      <c r="AP154" s="1"/>
      <c r="AV154" s="173"/>
      <c r="AW154" s="173"/>
      <c r="BA154" s="173"/>
      <c r="BB154" s="173"/>
      <c r="BC154" s="173"/>
      <c r="BD154" s="173"/>
      <c r="BE154" s="173"/>
      <c r="BF154" s="173"/>
      <c r="BG154" s="173"/>
      <c r="BH154" s="173"/>
      <c r="BI154" s="173"/>
      <c r="BJ154" s="173"/>
      <c r="BK154" s="173"/>
      <c r="BL154" s="173"/>
      <c r="BM154" s="173"/>
      <c r="BN154" s="173"/>
      <c r="BO154" s="173"/>
      <c r="BP154" s="173"/>
      <c r="BQ154" s="173"/>
      <c r="BR154" s="173"/>
      <c r="BS154" s="173"/>
      <c r="BT154" s="173"/>
      <c r="BU154" s="173"/>
      <c r="BV154" s="173"/>
      <c r="BW154" s="173"/>
      <c r="BX154" s="173"/>
      <c r="BY154" s="173"/>
    </row>
    <row r="155" customFormat="false" ht="15" hidden="false" customHeight="false" outlineLevel="0" collapsed="false">
      <c r="A155" s="0"/>
      <c r="B155" s="0"/>
      <c r="C155" s="0"/>
      <c r="D155" s="0"/>
      <c r="E155" s="0"/>
      <c r="F155" s="0"/>
      <c r="G155" s="0"/>
      <c r="H155" s="0"/>
      <c r="I155" s="246"/>
      <c r="AG155" s="245"/>
      <c r="AP155" s="1"/>
      <c r="AV155" s="173"/>
      <c r="AW155" s="173"/>
      <c r="BA155" s="173"/>
      <c r="BB155" s="173"/>
      <c r="BC155" s="173"/>
      <c r="BD155" s="173"/>
      <c r="BE155" s="173"/>
      <c r="BF155" s="173"/>
      <c r="BG155" s="173"/>
      <c r="BH155" s="173"/>
      <c r="BI155" s="173"/>
      <c r="BJ155" s="173"/>
      <c r="BK155" s="173"/>
      <c r="BL155" s="173"/>
      <c r="BM155" s="173"/>
      <c r="BN155" s="173"/>
      <c r="BO155" s="173"/>
      <c r="BP155" s="173"/>
      <c r="BQ155" s="173"/>
      <c r="BR155" s="173"/>
      <c r="BS155" s="173"/>
      <c r="BT155" s="173"/>
      <c r="BU155" s="173"/>
      <c r="BV155" s="173"/>
      <c r="BW155" s="173"/>
      <c r="BX155" s="173"/>
      <c r="BY155" s="173"/>
    </row>
    <row r="156" customFormat="false" ht="15" hidden="false" customHeight="false" outlineLevel="0" collapsed="false">
      <c r="C156" s="247" t="s">
        <v>151</v>
      </c>
      <c r="D156" s="247" t="s">
        <v>151</v>
      </c>
      <c r="E156" s="247"/>
      <c r="F156" s="11"/>
      <c r="G156" s="11"/>
      <c r="H156" s="11"/>
      <c r="I156" s="12"/>
      <c r="J156" s="11"/>
      <c r="K156" s="11"/>
      <c r="L156" s="11"/>
      <c r="M156" s="11"/>
      <c r="N156" s="11"/>
      <c r="O156" s="11"/>
      <c r="P156" s="11"/>
      <c r="Q156" s="11"/>
      <c r="R156" s="13"/>
      <c r="S156" s="13"/>
      <c r="AG156" s="245"/>
      <c r="AP156" s="1"/>
      <c r="AV156" s="173"/>
      <c r="AW156" s="173"/>
      <c r="BA156" s="173"/>
      <c r="BB156" s="173"/>
      <c r="BC156" s="173"/>
      <c r="BD156" s="173"/>
      <c r="BE156" s="173"/>
      <c r="BF156" s="173"/>
      <c r="BG156" s="173"/>
      <c r="BH156" s="173"/>
      <c r="BI156" s="173"/>
      <c r="BJ156" s="173"/>
      <c r="BK156" s="173"/>
      <c r="BL156" s="173"/>
      <c r="BM156" s="173"/>
      <c r="BN156" s="173"/>
      <c r="BO156" s="173"/>
      <c r="BP156" s="173"/>
      <c r="BQ156" s="173"/>
      <c r="BR156" s="173"/>
      <c r="BS156" s="173"/>
      <c r="BT156" s="173"/>
      <c r="BU156" s="173"/>
      <c r="BV156" s="173"/>
      <c r="BW156" s="173"/>
      <c r="BX156" s="173"/>
      <c r="BY156" s="173"/>
    </row>
    <row r="157" customFormat="false" ht="15" hidden="false" customHeight="false" outlineLevel="0" collapsed="false">
      <c r="C157" s="11"/>
      <c r="D157" s="11"/>
      <c r="E157" s="11"/>
      <c r="F157" s="11"/>
      <c r="G157" s="11"/>
      <c r="H157" s="11"/>
      <c r="I157" s="12"/>
      <c r="J157" s="11"/>
      <c r="K157" s="11"/>
      <c r="L157" s="11"/>
      <c r="M157" s="11"/>
      <c r="N157" s="11"/>
      <c r="O157" s="11"/>
      <c r="P157" s="11"/>
      <c r="Q157" s="11"/>
      <c r="R157" s="13"/>
      <c r="S157" s="13"/>
      <c r="AG157" s="245"/>
      <c r="AP157" s="1"/>
      <c r="AV157" s="173"/>
      <c r="AW157" s="173"/>
      <c r="BA157" s="173"/>
      <c r="BB157" s="173"/>
      <c r="BC157" s="173"/>
      <c r="BD157" s="173"/>
      <c r="BE157" s="173"/>
      <c r="BF157" s="173"/>
      <c r="BG157" s="173"/>
      <c r="BH157" s="173"/>
      <c r="BI157" s="173"/>
      <c r="BJ157" s="173"/>
      <c r="BK157" s="173"/>
      <c r="BL157" s="173"/>
      <c r="BM157" s="173"/>
      <c r="BN157" s="173"/>
      <c r="BO157" s="173"/>
      <c r="BP157" s="173"/>
      <c r="BQ157" s="173"/>
      <c r="BR157" s="173"/>
      <c r="BS157" s="173"/>
      <c r="BT157" s="173"/>
      <c r="BU157" s="173"/>
      <c r="BV157" s="173"/>
      <c r="BW157" s="173"/>
      <c r="BX157" s="173"/>
      <c r="BY157" s="173"/>
    </row>
    <row r="158" customFormat="false" ht="15" hidden="false" customHeight="false" outlineLevel="0" collapsed="false">
      <c r="C158" s="11"/>
      <c r="D158" s="11"/>
      <c r="E158" s="11"/>
      <c r="F158" s="11"/>
      <c r="G158" s="11"/>
      <c r="H158" s="11"/>
      <c r="I158" s="12"/>
      <c r="J158" s="11"/>
      <c r="K158" s="11"/>
      <c r="L158" s="11"/>
      <c r="M158" s="11"/>
      <c r="N158" s="11"/>
      <c r="O158" s="11"/>
      <c r="P158" s="11"/>
      <c r="Q158" s="11"/>
      <c r="R158" s="13"/>
      <c r="S158" s="13"/>
      <c r="AG158" s="245"/>
      <c r="AP158" s="1"/>
      <c r="AV158" s="173"/>
      <c r="AW158" s="173"/>
      <c r="BA158" s="173"/>
      <c r="BB158" s="173"/>
      <c r="BC158" s="173"/>
      <c r="BD158" s="173"/>
      <c r="BE158" s="173"/>
      <c r="BF158" s="173"/>
      <c r="BG158" s="173"/>
      <c r="BH158" s="173"/>
      <c r="BI158" s="173"/>
      <c r="BJ158" s="173"/>
      <c r="BK158" s="173"/>
      <c r="BL158" s="173"/>
      <c r="BM158" s="173"/>
      <c r="BN158" s="173"/>
      <c r="BO158" s="173"/>
      <c r="BP158" s="173"/>
      <c r="BQ158" s="173"/>
      <c r="BR158" s="173"/>
      <c r="BS158" s="173"/>
      <c r="BT158" s="173"/>
      <c r="BU158" s="173"/>
      <c r="BV158" s="173"/>
      <c r="BW158" s="173"/>
      <c r="BX158" s="173"/>
      <c r="BY158" s="173"/>
    </row>
    <row r="159" customFormat="false" ht="15" hidden="false" customHeight="false" outlineLevel="0" collapsed="false">
      <c r="C159" s="11"/>
      <c r="D159" s="11"/>
      <c r="E159" s="11"/>
      <c r="F159" s="11"/>
      <c r="G159" s="11"/>
      <c r="H159" s="11"/>
      <c r="I159" s="12"/>
      <c r="J159" s="11"/>
      <c r="K159" s="11"/>
      <c r="L159" s="11"/>
      <c r="M159" s="11"/>
      <c r="N159" s="11"/>
      <c r="O159" s="11"/>
      <c r="P159" s="11"/>
      <c r="Q159" s="11"/>
      <c r="R159" s="13"/>
      <c r="S159" s="13"/>
      <c r="AG159" s="245"/>
      <c r="AP159" s="1"/>
      <c r="AV159" s="173"/>
      <c r="AW159" s="173"/>
      <c r="BA159" s="173"/>
      <c r="BB159" s="173"/>
      <c r="BC159" s="173"/>
      <c r="BD159" s="173"/>
      <c r="BE159" s="173"/>
      <c r="BF159" s="173"/>
      <c r="BG159" s="173"/>
      <c r="BH159" s="173"/>
      <c r="BI159" s="173"/>
      <c r="BJ159" s="173"/>
      <c r="BK159" s="173"/>
      <c r="BL159" s="173"/>
      <c r="BM159" s="173"/>
      <c r="BN159" s="173"/>
      <c r="BO159" s="173"/>
      <c r="BP159" s="173"/>
      <c r="BQ159" s="173"/>
      <c r="BR159" s="173"/>
      <c r="BS159" s="173"/>
      <c r="BT159" s="173"/>
      <c r="BU159" s="173"/>
      <c r="BV159" s="173"/>
      <c r="BW159" s="173"/>
      <c r="BX159" s="173"/>
      <c r="BY159" s="173"/>
    </row>
    <row r="160" customFormat="false" ht="15" hidden="false" customHeight="false" outlineLevel="0" collapsed="false">
      <c r="AG160" s="245"/>
      <c r="AP160" s="1"/>
      <c r="AV160" s="173"/>
      <c r="AW160" s="173"/>
      <c r="BA160" s="173"/>
      <c r="BB160" s="173"/>
      <c r="BC160" s="173"/>
      <c r="BD160" s="173"/>
      <c r="BE160" s="173"/>
      <c r="BF160" s="173"/>
      <c r="BG160" s="173"/>
      <c r="BH160" s="173"/>
      <c r="BI160" s="173"/>
      <c r="BJ160" s="173"/>
      <c r="BK160" s="173"/>
      <c r="BL160" s="173"/>
      <c r="BM160" s="173"/>
      <c r="BN160" s="173"/>
      <c r="BO160" s="173"/>
      <c r="BP160" s="173"/>
      <c r="BQ160" s="173"/>
      <c r="BR160" s="173"/>
      <c r="BS160" s="173"/>
      <c r="BT160" s="173"/>
      <c r="BU160" s="173"/>
      <c r="BV160" s="173"/>
      <c r="BW160" s="173"/>
      <c r="BX160" s="173"/>
      <c r="BY160" s="173"/>
    </row>
    <row r="161" customFormat="false" ht="15" hidden="false" customHeight="false" outlineLevel="0" collapsed="false">
      <c r="AG161" s="245"/>
      <c r="AP161" s="1"/>
      <c r="AV161" s="173"/>
      <c r="AW161" s="173"/>
      <c r="BA161" s="173"/>
      <c r="BB161" s="173"/>
      <c r="BC161" s="173"/>
      <c r="BD161" s="173"/>
      <c r="BE161" s="173"/>
      <c r="BF161" s="173"/>
      <c r="BG161" s="173"/>
      <c r="BH161" s="173"/>
      <c r="BI161" s="173"/>
      <c r="BJ161" s="173"/>
      <c r="BK161" s="173"/>
      <c r="BL161" s="173"/>
      <c r="BM161" s="173"/>
      <c r="BN161" s="173"/>
      <c r="BO161" s="173"/>
      <c r="BP161" s="173"/>
      <c r="BQ161" s="173"/>
      <c r="BR161" s="173"/>
      <c r="BS161" s="173"/>
      <c r="BT161" s="173"/>
      <c r="BU161" s="173"/>
      <c r="BV161" s="173"/>
      <c r="BW161" s="173"/>
      <c r="BX161" s="173"/>
      <c r="BY161" s="173"/>
    </row>
    <row r="162" customFormat="false" ht="15" hidden="false" customHeight="false" outlineLevel="0" collapsed="false">
      <c r="AG162" s="245"/>
      <c r="AP162" s="1"/>
      <c r="AV162" s="173"/>
      <c r="AW162" s="173"/>
      <c r="BA162" s="173"/>
      <c r="BB162" s="173"/>
      <c r="BC162" s="173"/>
      <c r="BD162" s="173"/>
      <c r="BE162" s="173"/>
      <c r="BF162" s="173"/>
      <c r="BG162" s="173"/>
      <c r="BH162" s="173"/>
      <c r="BI162" s="173"/>
      <c r="BJ162" s="173"/>
      <c r="BK162" s="173"/>
      <c r="BL162" s="173"/>
      <c r="BM162" s="173"/>
      <c r="BN162" s="173"/>
      <c r="BO162" s="173"/>
      <c r="BP162" s="173"/>
      <c r="BQ162" s="173"/>
      <c r="BR162" s="173"/>
      <c r="BS162" s="173"/>
      <c r="BT162" s="173"/>
      <c r="BU162" s="173"/>
      <c r="BV162" s="173"/>
      <c r="BW162" s="173"/>
      <c r="BX162" s="173"/>
      <c r="BY162" s="173"/>
    </row>
    <row r="163" customFormat="false" ht="15" hidden="false" customHeight="false" outlineLevel="0" collapsed="false">
      <c r="AG163" s="245"/>
      <c r="AP163" s="1"/>
      <c r="AV163" s="173"/>
      <c r="AW163" s="173"/>
      <c r="BA163" s="173"/>
      <c r="BB163" s="173"/>
      <c r="BC163" s="173"/>
      <c r="BD163" s="173"/>
      <c r="BE163" s="173"/>
      <c r="BF163" s="173"/>
      <c r="BG163" s="173"/>
      <c r="BH163" s="173"/>
      <c r="BI163" s="173"/>
      <c r="BJ163" s="173"/>
      <c r="BK163" s="173"/>
      <c r="BL163" s="173"/>
      <c r="BM163" s="173"/>
      <c r="BN163" s="173"/>
      <c r="BO163" s="173"/>
      <c r="BP163" s="173"/>
      <c r="BQ163" s="173"/>
      <c r="BR163" s="173"/>
      <c r="BS163" s="173"/>
      <c r="BT163" s="173"/>
      <c r="BU163" s="173"/>
      <c r="BV163" s="173"/>
      <c r="BW163" s="173"/>
      <c r="BX163" s="173"/>
      <c r="BY163" s="173"/>
    </row>
    <row r="164" customFormat="false" ht="15" hidden="false" customHeight="false" outlineLevel="0" collapsed="false">
      <c r="AG164" s="245"/>
      <c r="AP164" s="1"/>
      <c r="AV164" s="173"/>
      <c r="AW164" s="173"/>
      <c r="BA164" s="173"/>
      <c r="BB164" s="173"/>
      <c r="BC164" s="173"/>
      <c r="BD164" s="173"/>
      <c r="BE164" s="173"/>
      <c r="BF164" s="173"/>
      <c r="BG164" s="173"/>
      <c r="BH164" s="173"/>
      <c r="BI164" s="173"/>
      <c r="BJ164" s="173"/>
      <c r="BK164" s="173"/>
      <c r="BL164" s="173"/>
      <c r="BM164" s="173"/>
      <c r="BN164" s="173"/>
      <c r="BO164" s="173"/>
      <c r="BP164" s="173"/>
      <c r="BQ164" s="173"/>
      <c r="BR164" s="173"/>
      <c r="BS164" s="173"/>
      <c r="BT164" s="173"/>
      <c r="BU164" s="173"/>
      <c r="BV164" s="173"/>
      <c r="BW164" s="173"/>
      <c r="BX164" s="173"/>
      <c r="BY164" s="173"/>
    </row>
    <row r="165" customFormat="false" ht="15" hidden="false" customHeight="false" outlineLevel="0" collapsed="false">
      <c r="AG165" s="245"/>
      <c r="AP165" s="1"/>
      <c r="AV165" s="173"/>
      <c r="AW165" s="173"/>
      <c r="BA165" s="173"/>
      <c r="BB165" s="173"/>
      <c r="BC165" s="173"/>
      <c r="BD165" s="173"/>
      <c r="BE165" s="173"/>
      <c r="BF165" s="173"/>
      <c r="BG165" s="173"/>
      <c r="BH165" s="173"/>
      <c r="BI165" s="173"/>
      <c r="BJ165" s="173"/>
      <c r="BK165" s="173"/>
      <c r="BL165" s="173"/>
      <c r="BM165" s="173"/>
      <c r="BN165" s="173"/>
      <c r="BO165" s="173"/>
      <c r="BP165" s="173"/>
      <c r="BQ165" s="173"/>
      <c r="BR165" s="173"/>
      <c r="BS165" s="173"/>
      <c r="BT165" s="173"/>
      <c r="BU165" s="173"/>
      <c r="BV165" s="173"/>
      <c r="BW165" s="173"/>
      <c r="BX165" s="173"/>
      <c r="BY165" s="173"/>
    </row>
    <row r="166" customFormat="false" ht="15" hidden="false" customHeight="false" outlineLevel="0" collapsed="false">
      <c r="AG166" s="245"/>
      <c r="AP166" s="1"/>
      <c r="AV166" s="173"/>
      <c r="AW166" s="173"/>
      <c r="BA166" s="173"/>
      <c r="BB166" s="173"/>
      <c r="BC166" s="173"/>
      <c r="BD166" s="173"/>
      <c r="BE166" s="173"/>
      <c r="BF166" s="173"/>
      <c r="BG166" s="173"/>
      <c r="BH166" s="173"/>
      <c r="BI166" s="173"/>
      <c r="BJ166" s="173"/>
      <c r="BK166" s="173"/>
      <c r="BL166" s="173"/>
      <c r="BM166" s="173"/>
      <c r="BN166" s="173"/>
      <c r="BO166" s="173"/>
      <c r="BP166" s="173"/>
      <c r="BQ166" s="173"/>
      <c r="BR166" s="173"/>
      <c r="BS166" s="173"/>
      <c r="BT166" s="173"/>
      <c r="BU166" s="173"/>
      <c r="BV166" s="173"/>
      <c r="BW166" s="173"/>
      <c r="BX166" s="173"/>
      <c r="BY166" s="173"/>
    </row>
    <row r="167" customFormat="false" ht="15" hidden="false" customHeight="false" outlineLevel="0" collapsed="false">
      <c r="A167" s="247" t="s">
        <v>151</v>
      </c>
      <c r="B167" s="0"/>
      <c r="C167" s="0"/>
      <c r="D167" s="0"/>
      <c r="E167" s="0"/>
      <c r="F167" s="0"/>
      <c r="G167" s="0"/>
      <c r="H167" s="0"/>
      <c r="I167" s="246"/>
      <c r="J167" s="0"/>
      <c r="K167" s="0"/>
      <c r="L167" s="0"/>
      <c r="M167" s="0"/>
      <c r="N167" s="0"/>
      <c r="O167" s="0"/>
      <c r="AG167" s="245"/>
      <c r="AP167" s="1"/>
      <c r="AV167" s="173"/>
      <c r="AW167" s="173"/>
      <c r="BA167" s="173"/>
      <c r="BB167" s="173"/>
      <c r="BC167" s="173"/>
      <c r="BD167" s="173"/>
      <c r="BE167" s="173"/>
      <c r="BF167" s="173"/>
      <c r="BG167" s="173"/>
      <c r="BH167" s="173"/>
      <c r="BI167" s="173"/>
      <c r="BJ167" s="173"/>
      <c r="BK167" s="173"/>
      <c r="BL167" s="173"/>
      <c r="BM167" s="173"/>
      <c r="BN167" s="173"/>
      <c r="BO167" s="173"/>
      <c r="BP167" s="173"/>
      <c r="BQ167" s="173"/>
      <c r="BR167" s="173"/>
      <c r="BS167" s="173"/>
      <c r="BT167" s="173"/>
      <c r="BU167" s="173"/>
      <c r="BV167" s="173"/>
      <c r="BW167" s="173"/>
      <c r="BX167" s="173"/>
      <c r="BY167" s="173"/>
    </row>
    <row r="168" customFormat="false" ht="15" hidden="false" customHeight="false" outlineLevel="0" collapsed="false">
      <c r="A168" s="11"/>
      <c r="B168" s="0"/>
      <c r="C168" s="0"/>
      <c r="D168" s="0"/>
      <c r="E168" s="0"/>
      <c r="F168" s="0"/>
      <c r="G168" s="0"/>
      <c r="H168" s="0"/>
      <c r="I168" s="246"/>
      <c r="J168" s="0"/>
      <c r="K168" s="0"/>
      <c r="L168" s="0"/>
      <c r="M168" s="0"/>
      <c r="N168" s="0"/>
      <c r="O168" s="0"/>
      <c r="AG168" s="245"/>
      <c r="AP168" s="1"/>
      <c r="AV168" s="173"/>
      <c r="AW168" s="173"/>
      <c r="BA168" s="173"/>
      <c r="BB168" s="173"/>
      <c r="BC168" s="173"/>
      <c r="BD168" s="173"/>
      <c r="BE168" s="173"/>
      <c r="BF168" s="173"/>
      <c r="BG168" s="173"/>
      <c r="BH168" s="173"/>
      <c r="BI168" s="173"/>
      <c r="BJ168" s="173"/>
      <c r="BK168" s="173"/>
      <c r="BL168" s="173"/>
      <c r="BM168" s="173"/>
      <c r="BN168" s="173"/>
      <c r="BO168" s="173"/>
      <c r="BP168" s="173"/>
      <c r="BQ168" s="173"/>
      <c r="BR168" s="173"/>
      <c r="BS168" s="173"/>
      <c r="BT168" s="173"/>
      <c r="BU168" s="173"/>
      <c r="BV168" s="173"/>
      <c r="BW168" s="173"/>
      <c r="BX168" s="173"/>
      <c r="BY168" s="173"/>
    </row>
    <row r="169" customFormat="false" ht="15" hidden="false" customHeight="false" outlineLevel="0" collapsed="false">
      <c r="A169" s="11"/>
      <c r="B169" s="0"/>
      <c r="C169" s="0"/>
      <c r="D169" s="0"/>
      <c r="E169" s="0"/>
      <c r="F169" s="0"/>
      <c r="G169" s="0"/>
      <c r="H169" s="0"/>
      <c r="I169" s="246"/>
      <c r="J169" s="0"/>
      <c r="K169" s="0"/>
      <c r="L169" s="0"/>
      <c r="M169" s="0"/>
      <c r="N169" s="0"/>
      <c r="O169" s="0"/>
      <c r="AG169" s="245"/>
      <c r="AP169" s="1"/>
      <c r="AV169" s="173"/>
      <c r="AW169" s="173"/>
      <c r="BA169" s="173"/>
      <c r="BB169" s="173"/>
      <c r="BC169" s="173"/>
      <c r="BD169" s="173"/>
      <c r="BE169" s="173"/>
      <c r="BF169" s="173"/>
      <c r="BG169" s="173"/>
      <c r="BH169" s="173"/>
      <c r="BI169" s="173"/>
      <c r="BJ169" s="173"/>
      <c r="BK169" s="173"/>
      <c r="BL169" s="173"/>
      <c r="BM169" s="173"/>
      <c r="BN169" s="173"/>
      <c r="BO169" s="173"/>
      <c r="BP169" s="173"/>
      <c r="BQ169" s="173"/>
      <c r="BR169" s="173"/>
      <c r="BS169" s="173"/>
      <c r="BT169" s="173"/>
      <c r="BU169" s="173"/>
      <c r="BV169" s="173"/>
      <c r="BW169" s="173"/>
      <c r="BX169" s="173"/>
      <c r="BY169" s="173"/>
    </row>
    <row r="170" customFormat="false" ht="15" hidden="false" customHeight="false" outlineLevel="0" collapsed="false">
      <c r="A170" s="11"/>
      <c r="B170" s="0"/>
      <c r="C170" s="0"/>
      <c r="D170" s="0"/>
      <c r="E170" s="0"/>
      <c r="F170" s="0"/>
      <c r="G170" s="0"/>
      <c r="H170" s="0"/>
      <c r="I170" s="246"/>
      <c r="J170" s="0"/>
      <c r="K170" s="0"/>
      <c r="L170" s="0"/>
      <c r="M170" s="0"/>
      <c r="N170" s="0"/>
      <c r="O170" s="0"/>
      <c r="AG170" s="245"/>
      <c r="AP170" s="1"/>
      <c r="AV170" s="173"/>
      <c r="AW170" s="173"/>
      <c r="BA170" s="173"/>
      <c r="BB170" s="173"/>
      <c r="BC170" s="173"/>
      <c r="BD170" s="173"/>
      <c r="BE170" s="173"/>
      <c r="BF170" s="173"/>
      <c r="BG170" s="173"/>
      <c r="BH170" s="173"/>
      <c r="BI170" s="173"/>
      <c r="BJ170" s="173"/>
      <c r="BK170" s="173"/>
      <c r="BL170" s="173"/>
      <c r="BM170" s="173"/>
      <c r="BN170" s="173"/>
      <c r="BO170" s="173"/>
      <c r="BP170" s="173"/>
      <c r="BQ170" s="173"/>
      <c r="BR170" s="173"/>
      <c r="BS170" s="173"/>
      <c r="BT170" s="173"/>
      <c r="BU170" s="173"/>
      <c r="BV170" s="173"/>
      <c r="BW170" s="173"/>
      <c r="BX170" s="173"/>
      <c r="BY170" s="173"/>
    </row>
    <row r="171" customFormat="false" ht="15" hidden="false" customHeight="false" outlineLevel="0" collapsed="false">
      <c r="A171" s="95" t="s">
        <v>151</v>
      </c>
      <c r="B171" s="0"/>
      <c r="C171" s="0"/>
      <c r="D171" s="0"/>
      <c r="E171" s="0"/>
      <c r="F171" s="0"/>
      <c r="G171" s="0"/>
      <c r="H171" s="0"/>
      <c r="I171" s="246"/>
      <c r="J171" s="0"/>
      <c r="K171" s="0"/>
      <c r="L171" s="0"/>
      <c r="M171" s="0"/>
      <c r="N171" s="0"/>
      <c r="O171" s="0"/>
      <c r="AG171" s="245"/>
      <c r="AP171" s="1"/>
      <c r="AV171" s="173"/>
      <c r="AW171" s="173"/>
      <c r="BA171" s="173"/>
      <c r="BB171" s="173"/>
      <c r="BC171" s="173"/>
      <c r="BD171" s="173"/>
      <c r="BE171" s="173"/>
      <c r="BF171" s="173"/>
      <c r="BG171" s="173"/>
      <c r="BH171" s="173"/>
      <c r="BI171" s="173"/>
      <c r="BJ171" s="173"/>
      <c r="BK171" s="173"/>
      <c r="BL171" s="173"/>
      <c r="BM171" s="173"/>
      <c r="BN171" s="173"/>
      <c r="BO171" s="173"/>
      <c r="BP171" s="173"/>
      <c r="BQ171" s="173"/>
      <c r="BR171" s="173"/>
      <c r="BS171" s="173"/>
      <c r="BT171" s="173"/>
      <c r="BU171" s="173"/>
      <c r="BV171" s="173"/>
      <c r="BW171" s="173"/>
      <c r="BX171" s="173"/>
      <c r="BY171" s="173"/>
    </row>
    <row r="172" customFormat="false" ht="15" hidden="false" customHeight="false" outlineLevel="0" collapsed="false">
      <c r="A172" s="95" t="s">
        <v>151</v>
      </c>
      <c r="B172" s="0"/>
      <c r="C172" s="0"/>
      <c r="D172" s="0"/>
      <c r="E172" s="0"/>
      <c r="F172" s="0"/>
      <c r="G172" s="0"/>
      <c r="H172" s="0"/>
      <c r="I172" s="246"/>
      <c r="J172" s="0"/>
      <c r="K172" s="0"/>
      <c r="L172" s="0"/>
      <c r="M172" s="0"/>
      <c r="N172" s="0"/>
      <c r="O172" s="0"/>
      <c r="AG172" s="245"/>
      <c r="AP172" s="1"/>
      <c r="AV172" s="173"/>
      <c r="AW172" s="173"/>
      <c r="BA172" s="173"/>
      <c r="BB172" s="173"/>
      <c r="BC172" s="173"/>
      <c r="BD172" s="173"/>
      <c r="BE172" s="173"/>
      <c r="BF172" s="173"/>
      <c r="BG172" s="173"/>
      <c r="BH172" s="173"/>
      <c r="BI172" s="173"/>
      <c r="BJ172" s="173"/>
      <c r="BK172" s="173"/>
      <c r="BL172" s="173"/>
      <c r="BM172" s="173"/>
      <c r="BN172" s="173"/>
      <c r="BO172" s="173"/>
      <c r="BP172" s="173"/>
      <c r="BQ172" s="173"/>
      <c r="BR172" s="173"/>
      <c r="BS172" s="173"/>
      <c r="BT172" s="173"/>
      <c r="BU172" s="173"/>
      <c r="BV172" s="173"/>
      <c r="BW172" s="173"/>
      <c r="BX172" s="173"/>
      <c r="BY172" s="173"/>
    </row>
    <row r="173" customFormat="false" ht="15" hidden="false" customHeight="false" outlineLevel="0" collapsed="false">
      <c r="A173" s="95" t="s">
        <v>151</v>
      </c>
      <c r="B173" s="0"/>
      <c r="C173" s="0"/>
      <c r="D173" s="0"/>
      <c r="E173" s="0"/>
      <c r="F173" s="0"/>
      <c r="G173" s="0"/>
      <c r="H173" s="0"/>
      <c r="I173" s="246"/>
      <c r="J173" s="0"/>
      <c r="K173" s="0"/>
      <c r="L173" s="0"/>
      <c r="M173" s="0"/>
      <c r="N173" s="0"/>
      <c r="O173" s="0"/>
      <c r="AG173" s="245"/>
      <c r="AP173" s="1"/>
      <c r="AV173" s="173"/>
      <c r="AW173" s="173"/>
      <c r="BA173" s="173"/>
      <c r="BB173" s="173"/>
      <c r="BC173" s="173"/>
      <c r="BD173" s="173"/>
      <c r="BE173" s="173"/>
      <c r="BF173" s="173"/>
      <c r="BG173" s="173"/>
      <c r="BH173" s="173"/>
      <c r="BI173" s="173"/>
      <c r="BJ173" s="173"/>
      <c r="BK173" s="173"/>
      <c r="BL173" s="173"/>
      <c r="BM173" s="173"/>
      <c r="BN173" s="173"/>
      <c r="BO173" s="173"/>
      <c r="BP173" s="173"/>
      <c r="BQ173" s="173"/>
      <c r="BR173" s="173"/>
      <c r="BS173" s="173"/>
      <c r="BT173" s="173"/>
      <c r="BU173" s="173"/>
      <c r="BV173" s="173"/>
      <c r="BW173" s="173"/>
      <c r="BX173" s="173"/>
      <c r="BY173" s="173"/>
    </row>
    <row r="174" customFormat="false" ht="15" hidden="false" customHeight="false" outlineLevel="0" collapsed="false">
      <c r="A174" s="11"/>
      <c r="B174" s="0"/>
      <c r="C174" s="0"/>
      <c r="D174" s="0"/>
      <c r="E174" s="0"/>
      <c r="F174" s="0"/>
      <c r="G174" s="0"/>
      <c r="H174" s="0"/>
      <c r="I174" s="246"/>
      <c r="J174" s="0"/>
      <c r="K174" s="0"/>
      <c r="L174" s="0"/>
      <c r="M174" s="0"/>
      <c r="N174" s="0"/>
      <c r="O174" s="0"/>
      <c r="AG174" s="245"/>
      <c r="AP174" s="1"/>
      <c r="AV174" s="173"/>
      <c r="AW174" s="173"/>
      <c r="BA174" s="173"/>
      <c r="BB174" s="173"/>
      <c r="BC174" s="173"/>
      <c r="BD174" s="173"/>
      <c r="BE174" s="173"/>
      <c r="BF174" s="173"/>
      <c r="BG174" s="173"/>
      <c r="BH174" s="173"/>
      <c r="BI174" s="173"/>
      <c r="BJ174" s="173"/>
      <c r="BK174" s="173"/>
      <c r="BL174" s="173"/>
      <c r="BM174" s="173"/>
      <c r="BN174" s="173"/>
      <c r="BO174" s="173"/>
      <c r="BP174" s="173"/>
      <c r="BQ174" s="173"/>
      <c r="BR174" s="173"/>
      <c r="BS174" s="173"/>
      <c r="BT174" s="173"/>
      <c r="BU174" s="173"/>
      <c r="BV174" s="173"/>
      <c r="BW174" s="173"/>
      <c r="BX174" s="173"/>
      <c r="BY174" s="173"/>
    </row>
    <row r="175" customFormat="false" ht="15" hidden="false" customHeight="false" outlineLevel="0" collapsed="false">
      <c r="A175" s="11"/>
      <c r="B175" s="0"/>
      <c r="C175" s="0"/>
      <c r="D175" s="0"/>
      <c r="E175" s="0"/>
      <c r="F175" s="0"/>
      <c r="G175" s="0"/>
      <c r="H175" s="0"/>
      <c r="I175" s="246"/>
      <c r="J175" s="0"/>
      <c r="K175" s="0"/>
      <c r="L175" s="0"/>
      <c r="M175" s="0"/>
      <c r="N175" s="0"/>
      <c r="O175" s="0"/>
      <c r="AG175" s="245"/>
      <c r="AP175" s="1"/>
      <c r="AV175" s="173"/>
      <c r="AW175" s="173"/>
      <c r="BA175" s="173"/>
      <c r="BB175" s="173"/>
      <c r="BC175" s="173"/>
      <c r="BD175" s="173"/>
      <c r="BE175" s="173"/>
      <c r="BF175" s="173"/>
      <c r="BG175" s="173"/>
      <c r="BH175" s="173"/>
      <c r="BI175" s="173"/>
      <c r="BJ175" s="173"/>
      <c r="BK175" s="173"/>
      <c r="BL175" s="173"/>
      <c r="BM175" s="173"/>
      <c r="BN175" s="173"/>
      <c r="BO175" s="173"/>
      <c r="BP175" s="173"/>
      <c r="BQ175" s="173"/>
      <c r="BR175" s="173"/>
      <c r="BS175" s="173"/>
      <c r="BT175" s="173"/>
      <c r="BU175" s="173"/>
      <c r="BV175" s="173"/>
      <c r="BW175" s="173"/>
      <c r="BX175" s="173"/>
      <c r="BY175" s="173"/>
    </row>
    <row r="176" customFormat="false" ht="15" hidden="false" customHeight="false" outlineLevel="0" collapsed="false">
      <c r="A176" s="11"/>
      <c r="B176" s="0"/>
      <c r="C176" s="0"/>
      <c r="D176" s="0"/>
      <c r="E176" s="0"/>
      <c r="F176" s="0"/>
      <c r="G176" s="0"/>
      <c r="H176" s="0"/>
      <c r="I176" s="246"/>
      <c r="J176" s="0"/>
      <c r="K176" s="0"/>
      <c r="L176" s="0"/>
      <c r="M176" s="0"/>
      <c r="N176" s="0"/>
      <c r="O176" s="0"/>
      <c r="AG176" s="245"/>
      <c r="AP176" s="1"/>
      <c r="AV176" s="173"/>
      <c r="AW176" s="173"/>
      <c r="BA176" s="173"/>
      <c r="BB176" s="173"/>
      <c r="BC176" s="173"/>
      <c r="BD176" s="173"/>
      <c r="BE176" s="173"/>
      <c r="BF176" s="173"/>
      <c r="BG176" s="173"/>
      <c r="BH176" s="173"/>
      <c r="BI176" s="173"/>
      <c r="BJ176" s="173"/>
      <c r="BK176" s="173"/>
      <c r="BL176" s="173"/>
      <c r="BM176" s="173"/>
      <c r="BN176" s="173"/>
      <c r="BO176" s="173"/>
      <c r="BP176" s="173"/>
      <c r="BQ176" s="173"/>
      <c r="BR176" s="173"/>
      <c r="BS176" s="173"/>
      <c r="BT176" s="173"/>
      <c r="BU176" s="173"/>
      <c r="BV176" s="173"/>
      <c r="BW176" s="173"/>
      <c r="BX176" s="173"/>
      <c r="BY176" s="173"/>
    </row>
    <row r="177" customFormat="false" ht="15" hidden="false" customHeight="false" outlineLevel="0" collapsed="false">
      <c r="A177" s="11"/>
      <c r="B177" s="0"/>
      <c r="C177" s="0"/>
      <c r="D177" s="0"/>
      <c r="E177" s="0"/>
      <c r="F177" s="0"/>
      <c r="G177" s="0"/>
      <c r="H177" s="0"/>
      <c r="I177" s="246"/>
      <c r="J177" s="0"/>
      <c r="K177" s="0"/>
      <c r="L177" s="0"/>
      <c r="M177" s="0"/>
      <c r="N177" s="0"/>
      <c r="O177" s="0"/>
      <c r="AG177" s="245"/>
      <c r="AP177" s="1"/>
      <c r="AV177" s="173"/>
      <c r="AW177" s="173"/>
      <c r="BA177" s="173"/>
      <c r="BB177" s="173"/>
      <c r="BC177" s="173"/>
      <c r="BD177" s="173"/>
      <c r="BE177" s="173"/>
      <c r="BF177" s="173"/>
      <c r="BG177" s="173"/>
      <c r="BH177" s="173"/>
      <c r="BI177" s="173"/>
      <c r="BJ177" s="173"/>
      <c r="BK177" s="173"/>
      <c r="BL177" s="173"/>
      <c r="BM177" s="173"/>
      <c r="BN177" s="173"/>
      <c r="BO177" s="173"/>
      <c r="BP177" s="173"/>
      <c r="BQ177" s="173"/>
      <c r="BR177" s="173"/>
      <c r="BS177" s="173"/>
      <c r="BT177" s="173"/>
      <c r="BU177" s="173"/>
      <c r="BV177" s="173"/>
      <c r="BW177" s="173"/>
      <c r="BX177" s="173"/>
      <c r="BY177" s="173"/>
    </row>
    <row r="178" customFormat="false" ht="15" hidden="false" customHeight="false" outlineLevel="0" collapsed="false">
      <c r="A178" s="11"/>
      <c r="B178" s="0"/>
      <c r="C178" s="0"/>
      <c r="D178" s="0"/>
      <c r="E178" s="0"/>
      <c r="F178" s="0"/>
      <c r="G178" s="0"/>
      <c r="H178" s="0"/>
      <c r="I178" s="246"/>
      <c r="J178" s="0"/>
      <c r="K178" s="0"/>
      <c r="L178" s="0"/>
      <c r="M178" s="0"/>
      <c r="N178" s="0"/>
      <c r="O178" s="0"/>
      <c r="AG178" s="245"/>
      <c r="AP178" s="1"/>
      <c r="AV178" s="173"/>
      <c r="AW178" s="173"/>
      <c r="BA178" s="173"/>
      <c r="BB178" s="173"/>
      <c r="BC178" s="173"/>
      <c r="BD178" s="173"/>
      <c r="BE178" s="173"/>
      <c r="BF178" s="173"/>
      <c r="BG178" s="173"/>
      <c r="BH178" s="173"/>
      <c r="BI178" s="173"/>
      <c r="BJ178" s="173"/>
      <c r="BK178" s="173"/>
      <c r="BL178" s="173"/>
      <c r="BM178" s="173"/>
      <c r="BN178" s="173"/>
      <c r="BO178" s="173"/>
      <c r="BP178" s="173"/>
      <c r="BQ178" s="173"/>
      <c r="BR178" s="173"/>
      <c r="BS178" s="173"/>
      <c r="BT178" s="173"/>
      <c r="BU178" s="173"/>
      <c r="BV178" s="173"/>
      <c r="BW178" s="173"/>
      <c r="BX178" s="173"/>
      <c r="BY178" s="173"/>
    </row>
    <row r="179" customFormat="false" ht="15" hidden="false" customHeight="false" outlineLevel="0" collapsed="false">
      <c r="A179" s="11"/>
      <c r="B179" s="0"/>
      <c r="C179" s="0"/>
      <c r="D179" s="0"/>
      <c r="E179" s="0"/>
      <c r="F179" s="0"/>
      <c r="G179" s="0"/>
      <c r="H179" s="0"/>
      <c r="I179" s="246"/>
      <c r="J179" s="0"/>
      <c r="K179" s="0"/>
      <c r="L179" s="0"/>
      <c r="M179" s="0"/>
      <c r="N179" s="0"/>
      <c r="O179" s="0"/>
      <c r="AG179" s="245"/>
      <c r="AP179" s="1"/>
      <c r="AV179" s="173"/>
      <c r="AW179" s="173"/>
      <c r="BA179" s="173"/>
      <c r="BB179" s="173"/>
      <c r="BC179" s="173"/>
      <c r="BD179" s="173"/>
      <c r="BE179" s="173"/>
      <c r="BF179" s="173"/>
      <c r="BG179" s="173"/>
      <c r="BH179" s="173"/>
      <c r="BI179" s="173"/>
      <c r="BJ179" s="173"/>
      <c r="BK179" s="173"/>
      <c r="BL179" s="173"/>
      <c r="BM179" s="173"/>
      <c r="BN179" s="173"/>
      <c r="BO179" s="173"/>
      <c r="BP179" s="173"/>
      <c r="BQ179" s="173"/>
      <c r="BR179" s="173"/>
      <c r="BS179" s="173"/>
      <c r="BT179" s="173"/>
      <c r="BU179" s="173"/>
      <c r="BV179" s="173"/>
      <c r="BW179" s="173"/>
      <c r="BX179" s="173"/>
      <c r="BY179" s="173"/>
    </row>
    <row r="180" customFormat="false" ht="15" hidden="false" customHeight="false" outlineLevel="0" collapsed="false">
      <c r="A180" s="11"/>
      <c r="B180" s="0"/>
      <c r="C180" s="0"/>
      <c r="D180" s="0"/>
      <c r="E180" s="0"/>
      <c r="F180" s="0"/>
      <c r="G180" s="0"/>
      <c r="H180" s="0"/>
      <c r="I180" s="246"/>
      <c r="J180" s="0"/>
      <c r="K180" s="0"/>
      <c r="L180" s="0"/>
      <c r="M180" s="0"/>
      <c r="N180" s="0"/>
      <c r="O180" s="0"/>
      <c r="AG180" s="245"/>
      <c r="AP180" s="1"/>
      <c r="AV180" s="173"/>
      <c r="AW180" s="173"/>
      <c r="BA180" s="173"/>
      <c r="BB180" s="173"/>
      <c r="BC180" s="173"/>
      <c r="BD180" s="173"/>
      <c r="BE180" s="173"/>
      <c r="BF180" s="173"/>
      <c r="BG180" s="173"/>
      <c r="BH180" s="173"/>
      <c r="BI180" s="173"/>
      <c r="BJ180" s="173"/>
      <c r="BK180" s="173"/>
      <c r="BL180" s="173"/>
      <c r="BM180" s="173"/>
      <c r="BN180" s="173"/>
      <c r="BO180" s="173"/>
      <c r="BP180" s="173"/>
      <c r="BQ180" s="173"/>
      <c r="BR180" s="173"/>
      <c r="BS180" s="173"/>
      <c r="BT180" s="173"/>
      <c r="BU180" s="173"/>
      <c r="BV180" s="173"/>
      <c r="BW180" s="173"/>
      <c r="BX180" s="173"/>
      <c r="BY180" s="173"/>
    </row>
    <row r="181" customFormat="false" ht="15" hidden="false" customHeight="false" outlineLevel="0" collapsed="false">
      <c r="A181" s="11"/>
      <c r="B181" s="0"/>
      <c r="C181" s="0"/>
      <c r="D181" s="0"/>
      <c r="E181" s="0"/>
      <c r="F181" s="0"/>
      <c r="G181" s="0"/>
      <c r="H181" s="0"/>
      <c r="I181" s="246"/>
      <c r="J181" s="0"/>
      <c r="K181" s="0"/>
      <c r="L181" s="0"/>
      <c r="M181" s="0"/>
      <c r="N181" s="0"/>
      <c r="O181" s="0"/>
      <c r="AG181" s="245"/>
      <c r="AP181" s="1"/>
      <c r="AV181" s="173"/>
      <c r="AW181" s="173"/>
      <c r="BA181" s="173"/>
      <c r="BB181" s="173"/>
      <c r="BC181" s="173"/>
      <c r="BD181" s="173"/>
      <c r="BE181" s="173"/>
      <c r="BF181" s="173"/>
      <c r="BG181" s="173"/>
      <c r="BH181" s="173"/>
      <c r="BI181" s="173"/>
      <c r="BJ181" s="173"/>
      <c r="BK181" s="173"/>
      <c r="BL181" s="173"/>
      <c r="BM181" s="173"/>
      <c r="BN181" s="173"/>
      <c r="BO181" s="173"/>
      <c r="BP181" s="173"/>
      <c r="BQ181" s="173"/>
      <c r="BR181" s="173"/>
      <c r="BS181" s="173"/>
      <c r="BT181" s="173"/>
      <c r="BU181" s="173"/>
      <c r="BV181" s="173"/>
      <c r="BW181" s="173"/>
      <c r="BX181" s="173"/>
      <c r="BY181" s="173"/>
    </row>
    <row r="182" customFormat="false" ht="15" hidden="false" customHeight="false" outlineLevel="0" collapsed="false">
      <c r="A182" s="11"/>
      <c r="B182" s="0"/>
      <c r="C182" s="0"/>
      <c r="D182" s="0"/>
      <c r="E182" s="0"/>
      <c r="F182" s="0"/>
      <c r="G182" s="0"/>
      <c r="H182" s="0"/>
      <c r="I182" s="246"/>
      <c r="J182" s="0"/>
      <c r="K182" s="0"/>
      <c r="L182" s="0"/>
      <c r="M182" s="0"/>
      <c r="N182" s="0"/>
      <c r="O182" s="0"/>
      <c r="AG182" s="245"/>
      <c r="AP182" s="1"/>
      <c r="AV182" s="173"/>
      <c r="AW182" s="173"/>
      <c r="BA182" s="173"/>
      <c r="BB182" s="173"/>
      <c r="BC182" s="173"/>
      <c r="BD182" s="173"/>
      <c r="BE182" s="173"/>
      <c r="BF182" s="173"/>
      <c r="BG182" s="173"/>
      <c r="BH182" s="173"/>
      <c r="BI182" s="173"/>
      <c r="BJ182" s="173"/>
      <c r="BK182" s="173"/>
      <c r="BL182" s="173"/>
      <c r="BM182" s="173"/>
      <c r="BN182" s="173"/>
      <c r="BO182" s="173"/>
      <c r="BP182" s="173"/>
      <c r="BQ182" s="173"/>
      <c r="BR182" s="173"/>
      <c r="BS182" s="173"/>
      <c r="BT182" s="173"/>
      <c r="BU182" s="173"/>
      <c r="BV182" s="173"/>
      <c r="BW182" s="173"/>
      <c r="BX182" s="173"/>
      <c r="BY182" s="173"/>
    </row>
    <row r="183" customFormat="false" ht="15" hidden="false" customHeight="false" outlineLevel="0" collapsed="false">
      <c r="A183" s="11"/>
      <c r="B183" s="0"/>
      <c r="C183" s="0"/>
      <c r="D183" s="0"/>
      <c r="E183" s="0"/>
      <c r="F183" s="0"/>
      <c r="G183" s="0"/>
      <c r="H183" s="0"/>
      <c r="I183" s="246"/>
      <c r="J183" s="0"/>
      <c r="K183" s="0"/>
      <c r="L183" s="0"/>
      <c r="M183" s="0"/>
      <c r="N183" s="0"/>
      <c r="O183" s="0"/>
      <c r="AG183" s="245"/>
      <c r="AP183" s="1"/>
      <c r="AV183" s="173"/>
      <c r="AW183" s="173"/>
      <c r="BA183" s="173"/>
      <c r="BB183" s="173"/>
      <c r="BC183" s="173"/>
      <c r="BD183" s="173"/>
      <c r="BE183" s="173"/>
      <c r="BF183" s="173"/>
      <c r="BG183" s="173"/>
      <c r="BH183" s="173"/>
      <c r="BI183" s="173"/>
      <c r="BJ183" s="173"/>
      <c r="BK183" s="173"/>
      <c r="BL183" s="173"/>
      <c r="BM183" s="173"/>
      <c r="BN183" s="173"/>
      <c r="BO183" s="173"/>
      <c r="BP183" s="173"/>
      <c r="BQ183" s="173"/>
      <c r="BR183" s="173"/>
      <c r="BS183" s="173"/>
      <c r="BT183" s="173"/>
      <c r="BU183" s="173"/>
      <c r="BV183" s="173"/>
      <c r="BW183" s="173"/>
      <c r="BX183" s="173"/>
      <c r="BY183" s="173"/>
    </row>
    <row r="184" customFormat="false" ht="15" hidden="false" customHeight="false" outlineLevel="0" collapsed="false">
      <c r="A184" s="11"/>
      <c r="B184" s="0"/>
      <c r="C184" s="0"/>
      <c r="D184" s="0"/>
      <c r="E184" s="0"/>
      <c r="F184" s="0"/>
      <c r="G184" s="0"/>
      <c r="H184" s="0"/>
      <c r="I184" s="246"/>
      <c r="J184" s="0"/>
      <c r="K184" s="0"/>
      <c r="L184" s="0"/>
      <c r="M184" s="0"/>
      <c r="N184" s="0"/>
      <c r="O184" s="0"/>
      <c r="AG184" s="245"/>
      <c r="AV184" s="173"/>
      <c r="AW184" s="173"/>
      <c r="BA184" s="173"/>
      <c r="BB184" s="173"/>
      <c r="BC184" s="173"/>
      <c r="BD184" s="173"/>
      <c r="BE184" s="173"/>
      <c r="BF184" s="173"/>
      <c r="BG184" s="173"/>
      <c r="BH184" s="173"/>
      <c r="BI184" s="173"/>
      <c r="BJ184" s="173"/>
      <c r="BK184" s="173"/>
      <c r="BL184" s="173"/>
      <c r="BM184" s="173"/>
      <c r="BN184" s="173"/>
      <c r="BO184" s="173"/>
      <c r="BP184" s="173"/>
      <c r="BQ184" s="173"/>
      <c r="BR184" s="173"/>
      <c r="BS184" s="173"/>
      <c r="BT184" s="173"/>
      <c r="BU184" s="173"/>
      <c r="BV184" s="173"/>
      <c r="BW184" s="173"/>
      <c r="BX184" s="173"/>
      <c r="BY184" s="173"/>
    </row>
    <row r="185" customFormat="false" ht="15" hidden="false" customHeight="false" outlineLevel="0" collapsed="false">
      <c r="A185" s="11"/>
      <c r="B185" s="0"/>
      <c r="C185" s="0"/>
      <c r="D185" s="0"/>
      <c r="E185" s="0"/>
      <c r="F185" s="0"/>
      <c r="G185" s="0"/>
      <c r="H185" s="0"/>
      <c r="I185" s="246"/>
      <c r="J185" s="0"/>
      <c r="K185" s="0"/>
      <c r="L185" s="0"/>
      <c r="M185" s="0"/>
      <c r="N185" s="0"/>
      <c r="O185" s="0"/>
      <c r="AG185" s="245"/>
      <c r="AV185" s="173"/>
      <c r="AW185" s="173"/>
      <c r="BA185" s="173"/>
      <c r="BB185" s="173"/>
      <c r="BC185" s="173"/>
      <c r="BD185" s="173"/>
      <c r="BE185" s="173"/>
      <c r="BF185" s="173"/>
      <c r="BG185" s="173"/>
      <c r="BH185" s="173"/>
      <c r="BI185" s="173"/>
      <c r="BJ185" s="173"/>
      <c r="BK185" s="173"/>
      <c r="BL185" s="173"/>
      <c r="BM185" s="173"/>
      <c r="BN185" s="173"/>
      <c r="BO185" s="173"/>
      <c r="BP185" s="173"/>
      <c r="BQ185" s="173"/>
      <c r="BR185" s="173"/>
      <c r="BS185" s="173"/>
      <c r="BT185" s="173"/>
      <c r="BU185" s="173"/>
      <c r="BV185" s="173"/>
      <c r="BW185" s="173"/>
      <c r="BX185" s="173"/>
      <c r="BY185" s="173"/>
    </row>
    <row r="186" customFormat="false" ht="15" hidden="false" customHeight="false" outlineLevel="0" collapsed="false">
      <c r="A186" s="11"/>
      <c r="B186" s="0"/>
      <c r="C186" s="0"/>
      <c r="D186" s="0"/>
      <c r="E186" s="0"/>
      <c r="F186" s="0"/>
      <c r="G186" s="0"/>
      <c r="H186" s="0"/>
      <c r="I186" s="246"/>
      <c r="J186" s="0"/>
      <c r="K186" s="0"/>
      <c r="L186" s="0"/>
      <c r="M186" s="0"/>
      <c r="N186" s="0"/>
      <c r="O186" s="0"/>
      <c r="AG186" s="245"/>
      <c r="AV186" s="173"/>
      <c r="AW186" s="173"/>
      <c r="BA186" s="173"/>
      <c r="BB186" s="173"/>
      <c r="BC186" s="173"/>
      <c r="BD186" s="173"/>
      <c r="BE186" s="173"/>
      <c r="BF186" s="173"/>
      <c r="BG186" s="173"/>
      <c r="BH186" s="173"/>
      <c r="BI186" s="173"/>
      <c r="BJ186" s="173"/>
      <c r="BK186" s="173"/>
      <c r="BL186" s="173"/>
      <c r="BM186" s="173"/>
      <c r="BN186" s="173"/>
      <c r="BO186" s="173"/>
      <c r="BP186" s="173"/>
      <c r="BQ186" s="173"/>
      <c r="BR186" s="173"/>
      <c r="BS186" s="173"/>
      <c r="BT186" s="173"/>
      <c r="BU186" s="173"/>
      <c r="BV186" s="173"/>
      <c r="BW186" s="173"/>
      <c r="BX186" s="173"/>
      <c r="BY186" s="173"/>
    </row>
    <row r="187" customFormat="false" ht="15" hidden="false" customHeight="false" outlineLevel="0" collapsed="false">
      <c r="A187" s="11"/>
      <c r="B187" s="0"/>
      <c r="C187" s="0"/>
      <c r="D187" s="0"/>
      <c r="E187" s="0"/>
      <c r="F187" s="0"/>
      <c r="G187" s="0"/>
      <c r="H187" s="0"/>
      <c r="I187" s="246"/>
      <c r="J187" s="0"/>
      <c r="K187" s="0"/>
      <c r="L187" s="0"/>
      <c r="M187" s="0"/>
      <c r="N187" s="0"/>
      <c r="O187" s="0"/>
      <c r="AG187" s="245"/>
      <c r="AU187" s="27"/>
      <c r="AV187" s="0"/>
      <c r="AW187" s="0"/>
      <c r="AX187" s="27"/>
      <c r="AY187" s="27"/>
      <c r="AZ187" s="27"/>
      <c r="BA187" s="0"/>
      <c r="BB187" s="0"/>
      <c r="BC187" s="173"/>
      <c r="BD187" s="173"/>
      <c r="BE187" s="173"/>
      <c r="BF187" s="173"/>
      <c r="BG187" s="173"/>
      <c r="BH187" s="173"/>
      <c r="BI187" s="173"/>
      <c r="BJ187" s="173"/>
      <c r="BK187" s="173"/>
      <c r="BL187" s="173"/>
      <c r="BM187" s="173"/>
      <c r="BN187" s="173"/>
      <c r="BO187" s="173"/>
      <c r="BP187" s="173"/>
      <c r="BQ187" s="173"/>
      <c r="BR187" s="173"/>
      <c r="BS187" s="173"/>
      <c r="BT187" s="173"/>
      <c r="BU187" s="173"/>
      <c r="BV187" s="173"/>
      <c r="BW187" s="173"/>
      <c r="BX187" s="173"/>
      <c r="BY187" s="173"/>
    </row>
    <row r="188" customFormat="false" ht="15" hidden="false" customHeight="false" outlineLevel="0" collapsed="false">
      <c r="A188" s="11"/>
      <c r="B188" s="0"/>
      <c r="C188" s="0"/>
      <c r="D188" s="0"/>
      <c r="E188" s="0"/>
      <c r="F188" s="0"/>
      <c r="G188" s="0"/>
      <c r="H188" s="0"/>
      <c r="I188" s="246"/>
      <c r="J188" s="0"/>
      <c r="K188" s="0"/>
      <c r="L188" s="0"/>
      <c r="M188" s="0"/>
      <c r="N188" s="0"/>
      <c r="O188" s="0"/>
      <c r="AG188" s="245"/>
      <c r="AV188" s="173"/>
      <c r="AW188" s="173"/>
      <c r="BA188" s="173"/>
      <c r="BB188" s="173"/>
      <c r="BC188" s="173"/>
      <c r="BD188" s="173"/>
      <c r="BE188" s="173"/>
      <c r="BF188" s="173"/>
      <c r="BG188" s="173"/>
      <c r="BH188" s="173"/>
      <c r="BI188" s="173"/>
      <c r="BJ188" s="173"/>
      <c r="BK188" s="173"/>
      <c r="BL188" s="173"/>
      <c r="BM188" s="173"/>
      <c r="BN188" s="173"/>
      <c r="BO188" s="173"/>
      <c r="BP188" s="173"/>
      <c r="BQ188" s="173"/>
      <c r="BR188" s="173"/>
      <c r="BS188" s="173"/>
      <c r="BT188" s="173"/>
      <c r="BU188" s="173"/>
      <c r="BV188" s="173"/>
      <c r="BW188" s="173"/>
      <c r="BX188" s="173"/>
      <c r="BY188" s="173"/>
    </row>
    <row r="189" customFormat="false" ht="15" hidden="false" customHeight="false" outlineLevel="0" collapsed="false">
      <c r="A189" s="11"/>
      <c r="B189" s="0"/>
      <c r="C189" s="0"/>
      <c r="D189" s="0"/>
      <c r="E189" s="0"/>
      <c r="F189" s="0"/>
      <c r="G189" s="0"/>
      <c r="H189" s="0"/>
      <c r="I189" s="246"/>
      <c r="J189" s="0"/>
      <c r="K189" s="0"/>
      <c r="L189" s="0"/>
      <c r="M189" s="0"/>
      <c r="N189" s="0"/>
      <c r="O189" s="0"/>
      <c r="AG189" s="245"/>
      <c r="AV189" s="173"/>
      <c r="AW189" s="173"/>
      <c r="BA189" s="173"/>
      <c r="BB189" s="173"/>
      <c r="BC189" s="173"/>
      <c r="BD189" s="173"/>
      <c r="BE189" s="173"/>
      <c r="BF189" s="173"/>
      <c r="BG189" s="173"/>
      <c r="BH189" s="173"/>
      <c r="BI189" s="173"/>
      <c r="BJ189" s="173"/>
      <c r="BK189" s="173"/>
      <c r="BL189" s="173"/>
      <c r="BM189" s="173"/>
      <c r="BN189" s="173"/>
      <c r="BO189" s="173"/>
      <c r="BP189" s="173"/>
      <c r="BQ189" s="173"/>
      <c r="BR189" s="173"/>
      <c r="BS189" s="173"/>
      <c r="BT189" s="173"/>
      <c r="BU189" s="173"/>
      <c r="BV189" s="173"/>
      <c r="BW189" s="173"/>
      <c r="BX189" s="173"/>
      <c r="BY189" s="173"/>
    </row>
    <row r="190" customFormat="false" ht="15" hidden="false" customHeight="false" outlineLevel="0" collapsed="false">
      <c r="A190" s="11"/>
      <c r="B190" s="0"/>
      <c r="C190" s="0"/>
      <c r="D190" s="0"/>
      <c r="E190" s="0"/>
      <c r="F190" s="0"/>
      <c r="G190" s="0"/>
      <c r="H190" s="0"/>
      <c r="I190" s="246"/>
      <c r="J190" s="0"/>
      <c r="K190" s="0"/>
      <c r="L190" s="0"/>
      <c r="M190" s="0"/>
      <c r="N190" s="0"/>
      <c r="O190" s="0"/>
      <c r="AG190" s="245"/>
      <c r="AV190" s="173"/>
      <c r="AW190" s="173"/>
      <c r="BA190" s="173"/>
      <c r="BB190" s="173"/>
      <c r="BC190" s="173"/>
      <c r="BD190" s="173"/>
      <c r="BE190" s="173"/>
      <c r="BF190" s="173"/>
      <c r="BG190" s="173"/>
      <c r="BH190" s="173"/>
      <c r="BI190" s="173"/>
      <c r="BJ190" s="173"/>
      <c r="BK190" s="173"/>
      <c r="BL190" s="173"/>
      <c r="BM190" s="173"/>
      <c r="BN190" s="173"/>
      <c r="BO190" s="173"/>
      <c r="BP190" s="173"/>
      <c r="BQ190" s="173"/>
      <c r="BR190" s="173"/>
      <c r="BS190" s="173"/>
      <c r="BT190" s="173"/>
      <c r="BU190" s="173"/>
      <c r="BV190" s="173"/>
      <c r="BW190" s="173"/>
      <c r="BX190" s="173"/>
      <c r="BY190" s="173"/>
    </row>
    <row r="191" customFormat="false" ht="15" hidden="false" customHeight="false" outlineLevel="0" collapsed="false">
      <c r="A191" s="11"/>
      <c r="B191" s="0"/>
      <c r="C191" s="0"/>
      <c r="D191" s="0"/>
      <c r="E191" s="0"/>
      <c r="F191" s="0"/>
      <c r="G191" s="0"/>
      <c r="H191" s="0"/>
      <c r="I191" s="246"/>
      <c r="J191" s="0"/>
      <c r="K191" s="0"/>
      <c r="L191" s="0"/>
      <c r="M191" s="0"/>
      <c r="N191" s="0"/>
      <c r="O191" s="0"/>
      <c r="AG191" s="245"/>
      <c r="AV191" s="173"/>
      <c r="AW191" s="173"/>
      <c r="BA191" s="173"/>
      <c r="BB191" s="173"/>
      <c r="BC191" s="173"/>
      <c r="BD191" s="173"/>
      <c r="BE191" s="173"/>
      <c r="BF191" s="173"/>
      <c r="BG191" s="173"/>
      <c r="BH191" s="173"/>
      <c r="BI191" s="173"/>
      <c r="BJ191" s="173"/>
      <c r="BK191" s="173"/>
      <c r="BL191" s="173"/>
      <c r="BM191" s="173"/>
      <c r="BN191" s="173"/>
      <c r="BO191" s="173"/>
      <c r="BP191" s="173"/>
      <c r="BQ191" s="173"/>
      <c r="BR191" s="173"/>
      <c r="BS191" s="173"/>
      <c r="BT191" s="173"/>
      <c r="BU191" s="173"/>
      <c r="BV191" s="173"/>
      <c r="BW191" s="173"/>
      <c r="BX191" s="173"/>
      <c r="BY191" s="173"/>
    </row>
    <row r="192" customFormat="false" ht="15" hidden="false" customHeight="false" outlineLevel="0" collapsed="false">
      <c r="A192" s="11"/>
      <c r="B192" s="0"/>
      <c r="C192" s="0"/>
      <c r="D192" s="0"/>
      <c r="E192" s="0"/>
      <c r="F192" s="0"/>
      <c r="G192" s="0"/>
      <c r="H192" s="0"/>
      <c r="I192" s="246"/>
      <c r="J192" s="0"/>
      <c r="K192" s="0"/>
      <c r="L192" s="0"/>
      <c r="M192" s="0"/>
      <c r="N192" s="0"/>
      <c r="O192" s="0"/>
      <c r="AG192" s="245"/>
      <c r="AV192" s="173"/>
      <c r="AW192" s="173"/>
      <c r="BA192" s="173"/>
      <c r="BB192" s="173"/>
      <c r="BC192" s="173"/>
      <c r="BD192" s="173"/>
      <c r="BE192" s="173"/>
      <c r="BF192" s="173"/>
      <c r="BG192" s="173"/>
      <c r="BH192" s="173"/>
      <c r="BI192" s="173"/>
      <c r="BJ192" s="173"/>
      <c r="BK192" s="173"/>
      <c r="BL192" s="173"/>
      <c r="BM192" s="173"/>
      <c r="BN192" s="173"/>
      <c r="BO192" s="173"/>
      <c r="BP192" s="173"/>
      <c r="BQ192" s="173"/>
      <c r="BR192" s="173"/>
      <c r="BS192" s="173"/>
      <c r="BT192" s="173"/>
      <c r="BU192" s="173"/>
      <c r="BV192" s="173"/>
      <c r="BW192" s="173"/>
      <c r="BX192" s="173"/>
      <c r="BY192" s="173"/>
    </row>
    <row r="193" customFormat="false" ht="15" hidden="false" customHeight="false" outlineLevel="0" collapsed="false">
      <c r="A193" s="11"/>
      <c r="B193" s="0"/>
      <c r="C193" s="0"/>
      <c r="D193" s="0"/>
      <c r="E193" s="0"/>
      <c r="F193" s="0"/>
      <c r="G193" s="0"/>
      <c r="H193" s="0"/>
      <c r="I193" s="246"/>
      <c r="J193" s="0"/>
      <c r="K193" s="0"/>
      <c r="L193" s="0"/>
      <c r="M193" s="0"/>
      <c r="N193" s="0"/>
      <c r="O193" s="0"/>
      <c r="AG193" s="245"/>
      <c r="AV193" s="173"/>
      <c r="AW193" s="173"/>
      <c r="BA193" s="173"/>
      <c r="BB193" s="173"/>
      <c r="BC193" s="173"/>
      <c r="BD193" s="173"/>
      <c r="BE193" s="173"/>
      <c r="BF193" s="173"/>
      <c r="BG193" s="173"/>
      <c r="BH193" s="173"/>
      <c r="BI193" s="173"/>
      <c r="BJ193" s="173"/>
      <c r="BK193" s="173"/>
      <c r="BL193" s="173"/>
      <c r="BM193" s="173"/>
      <c r="BN193" s="173"/>
      <c r="BO193" s="173"/>
      <c r="BP193" s="173"/>
      <c r="BQ193" s="173"/>
      <c r="BR193" s="173"/>
      <c r="BS193" s="173"/>
      <c r="BT193" s="173"/>
      <c r="BU193" s="173"/>
      <c r="BV193" s="173"/>
      <c r="BW193" s="173"/>
      <c r="BX193" s="173"/>
      <c r="BY193" s="173"/>
    </row>
    <row r="194" customFormat="false" ht="15" hidden="false" customHeight="false" outlineLevel="0" collapsed="false">
      <c r="AG194" s="245"/>
    </row>
    <row r="195" customFormat="false" ht="15" hidden="false" customHeight="false" outlineLevel="0" collapsed="false">
      <c r="AG195" s="245"/>
    </row>
    <row r="196" customFormat="false" ht="15" hidden="false" customHeight="false" outlineLevel="0" collapsed="false">
      <c r="AG196" s="245"/>
    </row>
    <row r="197" customFormat="false" ht="15" hidden="false" customHeight="false" outlineLevel="0" collapsed="false">
      <c r="AG197" s="245"/>
    </row>
    <row r="198" customFormat="false" ht="15" hidden="false" customHeight="false" outlineLevel="0" collapsed="false">
      <c r="AG198" s="245"/>
    </row>
    <row r="199" customFormat="false" ht="15" hidden="false" customHeight="false" outlineLevel="0" collapsed="false">
      <c r="AG199" s="245"/>
    </row>
    <row r="200" customFormat="false" ht="15" hidden="false" customHeight="false" outlineLevel="0" collapsed="false">
      <c r="AG200" s="245"/>
    </row>
    <row r="201" customFormat="false" ht="15" hidden="false" customHeight="false" outlineLevel="0" collapsed="false">
      <c r="AG201" s="245"/>
    </row>
    <row r="202" customFormat="false" ht="15" hidden="false" customHeight="false" outlineLevel="0" collapsed="false">
      <c r="AG202" s="245"/>
    </row>
    <row r="203" customFormat="false" ht="15" hidden="false" customHeight="false" outlineLevel="0" collapsed="false">
      <c r="AG203" s="245"/>
    </row>
    <row r="204" customFormat="false" ht="15" hidden="false" customHeight="false" outlineLevel="0" collapsed="false">
      <c r="AG204" s="245"/>
    </row>
    <row r="205" customFormat="false" ht="15" hidden="false" customHeight="false" outlineLevel="0" collapsed="false">
      <c r="AG205" s="245"/>
    </row>
    <row r="206" customFormat="false" ht="15" hidden="false" customHeight="false" outlineLevel="0" collapsed="false">
      <c r="AG206" s="245"/>
    </row>
    <row r="207" customFormat="false" ht="15" hidden="false" customHeight="false" outlineLevel="0" collapsed="false">
      <c r="AG207" s="245"/>
    </row>
    <row r="208" customFormat="false" ht="15" hidden="false" customHeight="false" outlineLevel="0" collapsed="false">
      <c r="AG208" s="245"/>
    </row>
    <row r="209" customFormat="false" ht="15" hidden="false" customHeight="false" outlineLevel="0" collapsed="false">
      <c r="AG209" s="245"/>
    </row>
    <row r="210" customFormat="false" ht="15" hidden="false" customHeight="false" outlineLevel="0" collapsed="false">
      <c r="AG210" s="245"/>
    </row>
    <row r="211" customFormat="false" ht="15" hidden="false" customHeight="false" outlineLevel="0" collapsed="false">
      <c r="AG211" s="245"/>
    </row>
    <row r="212" customFormat="false" ht="15" hidden="false" customHeight="false" outlineLevel="0" collapsed="false">
      <c r="AG212" s="245"/>
    </row>
    <row r="213" customFormat="false" ht="15" hidden="false" customHeight="false" outlineLevel="0" collapsed="false">
      <c r="AG213" s="245"/>
    </row>
    <row r="214" customFormat="false" ht="15" hidden="false" customHeight="false" outlineLevel="0" collapsed="false">
      <c r="AG214" s="245"/>
    </row>
    <row r="215" customFormat="false" ht="15" hidden="false" customHeight="false" outlineLevel="0" collapsed="false">
      <c r="AG215" s="245"/>
    </row>
    <row r="216" customFormat="false" ht="15" hidden="false" customHeight="false" outlineLevel="0" collapsed="false">
      <c r="AG216" s="245"/>
    </row>
    <row r="217" customFormat="false" ht="15" hidden="false" customHeight="false" outlineLevel="0" collapsed="false">
      <c r="AG217" s="245"/>
    </row>
    <row r="218" customFormat="false" ht="15" hidden="false" customHeight="false" outlineLevel="0" collapsed="false">
      <c r="AG218" s="245"/>
    </row>
    <row r="219" customFormat="false" ht="15" hidden="false" customHeight="false" outlineLevel="0" collapsed="false">
      <c r="AG219" s="245"/>
    </row>
    <row r="220" customFormat="false" ht="15" hidden="false" customHeight="false" outlineLevel="0" collapsed="false">
      <c r="AG220" s="245"/>
    </row>
    <row r="221" customFormat="false" ht="15" hidden="false" customHeight="false" outlineLevel="0" collapsed="false">
      <c r="AG221" s="245"/>
    </row>
    <row r="222" customFormat="false" ht="15" hidden="false" customHeight="false" outlineLevel="0" collapsed="false">
      <c r="AG222" s="245"/>
    </row>
    <row r="223" customFormat="false" ht="15" hidden="false" customHeight="false" outlineLevel="0" collapsed="false">
      <c r="AG223" s="245"/>
    </row>
    <row r="224" customFormat="false" ht="15" hidden="false" customHeight="false" outlineLevel="0" collapsed="false">
      <c r="AG224" s="245"/>
    </row>
    <row r="225" customFormat="false" ht="15" hidden="false" customHeight="false" outlineLevel="0" collapsed="false">
      <c r="AG225" s="245"/>
    </row>
    <row r="226" customFormat="false" ht="15" hidden="false" customHeight="false" outlineLevel="0" collapsed="false">
      <c r="AG226" s="245"/>
    </row>
    <row r="227" customFormat="false" ht="15" hidden="false" customHeight="false" outlineLevel="0" collapsed="false">
      <c r="AG227" s="245"/>
    </row>
    <row r="228" customFormat="false" ht="15" hidden="false" customHeight="false" outlineLevel="0" collapsed="false">
      <c r="AG228" s="245"/>
    </row>
    <row r="229" customFormat="false" ht="15" hidden="false" customHeight="false" outlineLevel="0" collapsed="false">
      <c r="AG229" s="245"/>
    </row>
    <row r="230" customFormat="false" ht="15" hidden="false" customHeight="false" outlineLevel="0" collapsed="false">
      <c r="AG230" s="245"/>
    </row>
    <row r="231" customFormat="false" ht="15" hidden="false" customHeight="false" outlineLevel="0" collapsed="false">
      <c r="AG231" s="245"/>
    </row>
    <row r="232" customFormat="false" ht="15" hidden="false" customHeight="false" outlineLevel="0" collapsed="false">
      <c r="AG232" s="245"/>
    </row>
    <row r="233" customFormat="false" ht="15" hidden="false" customHeight="false" outlineLevel="0" collapsed="false">
      <c r="AG233" s="245"/>
    </row>
    <row r="234" customFormat="false" ht="15" hidden="false" customHeight="false" outlineLevel="0" collapsed="false">
      <c r="AG234" s="245"/>
    </row>
    <row r="235" customFormat="false" ht="15" hidden="false" customHeight="false" outlineLevel="0" collapsed="false">
      <c r="AG235" s="245"/>
    </row>
    <row r="236" customFormat="false" ht="15" hidden="false" customHeight="false" outlineLevel="0" collapsed="false">
      <c r="AG236" s="245"/>
    </row>
    <row r="237" customFormat="false" ht="15" hidden="false" customHeight="false" outlineLevel="0" collapsed="false">
      <c r="AG237" s="245"/>
    </row>
    <row r="238" customFormat="false" ht="15" hidden="false" customHeight="false" outlineLevel="0" collapsed="false">
      <c r="AG238" s="245"/>
    </row>
    <row r="239" customFormat="false" ht="15" hidden="false" customHeight="false" outlineLevel="0" collapsed="false">
      <c r="AG239" s="245"/>
    </row>
    <row r="240" customFormat="false" ht="15" hidden="false" customHeight="false" outlineLevel="0" collapsed="false">
      <c r="AG240" s="245"/>
    </row>
    <row r="241" customFormat="false" ht="15" hidden="false" customHeight="false" outlineLevel="0" collapsed="false">
      <c r="AG241" s="245"/>
    </row>
    <row r="242" customFormat="false" ht="15" hidden="false" customHeight="false" outlineLevel="0" collapsed="false">
      <c r="AG242" s="245"/>
    </row>
    <row r="243" customFormat="false" ht="15" hidden="false" customHeight="false" outlineLevel="0" collapsed="false">
      <c r="AG243" s="245"/>
    </row>
    <row r="244" customFormat="false" ht="15" hidden="false" customHeight="false" outlineLevel="0" collapsed="false">
      <c r="AG244" s="245"/>
    </row>
    <row r="245" customFormat="false" ht="15" hidden="false" customHeight="false" outlineLevel="0" collapsed="false">
      <c r="AG245" s="245"/>
    </row>
    <row r="246" customFormat="false" ht="15" hidden="false" customHeight="false" outlineLevel="0" collapsed="false">
      <c r="AG246" s="245"/>
    </row>
    <row r="247" customFormat="false" ht="15" hidden="false" customHeight="false" outlineLevel="0" collapsed="false">
      <c r="AG247" s="245"/>
    </row>
    <row r="248" customFormat="false" ht="15" hidden="false" customHeight="false" outlineLevel="0" collapsed="false">
      <c r="AG248" s="245"/>
    </row>
    <row r="249" customFormat="false" ht="15" hidden="false" customHeight="false" outlineLevel="0" collapsed="false">
      <c r="AG249" s="245"/>
    </row>
    <row r="250" customFormat="false" ht="15" hidden="false" customHeight="false" outlineLevel="0" collapsed="false">
      <c r="AG250" s="245"/>
    </row>
    <row r="251" customFormat="false" ht="15" hidden="false" customHeight="false" outlineLevel="0" collapsed="false">
      <c r="AG251" s="245"/>
    </row>
  </sheetData>
  <mergeCells count="9">
    <mergeCell ref="F13:G13"/>
    <mergeCell ref="J13:K13"/>
    <mergeCell ref="M13:N13"/>
    <mergeCell ref="AO15:AR15"/>
    <mergeCell ref="BC15:BG15"/>
    <mergeCell ref="J51:K51"/>
    <mergeCell ref="G52:H52"/>
    <mergeCell ref="J52:O52"/>
    <mergeCell ref="AC52:AD52"/>
  </mergeCells>
  <printOptions headings="false" gridLines="false" gridLinesSet="true" horizontalCentered="false" verticalCentered="false"/>
  <pageMargins left="0" right="0" top="0.5" bottom="0.25" header="0.25" footer="0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>&amp;LOCTOBER 2001 &amp;R&amp;D &amp;T</oddHeader>
    <oddFooter>&amp;L&amp;12 1-800-991-9019 - 6648482#&amp;R&amp;F</oddFooter>
  </headerFooter>
  <drawing r:id="rId1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91" zoomScaleNormal="91" zoomScalePageLayoutView="100" workbookViewId="0">
      <selection pane="topLeft" activeCell="A1" activeCellId="0" sqref="A1"/>
    </sheetView>
  </sheetViews>
  <sheetFormatPr defaultColWidth="11.53515625" defaultRowHeight="12.8" customHeight="true" zeroHeight="false" outlineLevelRow="0" outlineLevelCol="0"/>
  <sheetData/>
  <printOptions headings="false" gridLines="false" gridLinesSet="true" horizontalCentered="false" verticalCentered="false"/>
  <pageMargins left="0.747916666666667" right="0.747916666666667" top="0.984027777777778" bottom="0.984027777777778" header="0.5" footer="0.5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>&amp;C&amp;A</oddHeader>
    <oddFooter>&amp;CPage &amp;P</oddFooter>
  </headerFooter>
  <drawing r:id="rId1"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BO93"/>
  <sheetViews>
    <sheetView showFormulas="false" showGridLines="true" showRowColHeaders="true" showZeros="true" rightToLeft="false" tabSelected="false" showOutlineSymbols="true" defaultGridColor="true" view="normal" topLeftCell="AM13" colorId="64" zoomScale="100" zoomScaleNormal="100" zoomScalePageLayoutView="100" workbookViewId="0">
      <selection pane="topLeft" activeCell="AG31" activeCellId="0" sqref="AG31:AR33"/>
    </sheetView>
  </sheetViews>
  <sheetFormatPr defaultColWidth="12.70703125" defaultRowHeight="12.75" customHeight="true" zeroHeight="false" outlineLevelRow="0" outlineLevelCol="0"/>
  <cols>
    <col collapsed="false" customWidth="true" hidden="false" outlineLevel="0" max="1" min="1" style="0" width="8.7"/>
    <col collapsed="false" customWidth="true" hidden="false" outlineLevel="0" max="2" min="2" style="0" width="5.71"/>
    <col collapsed="false" customWidth="true" hidden="false" outlineLevel="0" max="4" min="4" style="0" width="13.7"/>
    <col collapsed="false" customWidth="true" hidden="false" outlineLevel="0" max="6" min="6" style="0" width="15.7"/>
    <col collapsed="false" customWidth="true" hidden="false" outlineLevel="0" max="8" min="8" style="0" width="13.7"/>
    <col collapsed="false" customWidth="true" hidden="false" outlineLevel="0" max="9" min="9" style="0" width="14.7"/>
    <col collapsed="false" customWidth="true" hidden="false" outlineLevel="0" max="10" min="10" style="0" width="13.7"/>
    <col collapsed="false" customWidth="true" hidden="false" outlineLevel="0" max="17" min="11" style="0" width="14.7"/>
    <col collapsed="false" customWidth="true" hidden="false" outlineLevel="0" max="19" min="19" style="393" width="4.7"/>
    <col collapsed="false" customWidth="false" hidden="false" outlineLevel="0" max="22" min="20" style="394" width="12.7"/>
    <col collapsed="false" customWidth="true" hidden="false" outlineLevel="0" max="23" min="23" style="0" width="14.7"/>
    <col collapsed="false" customWidth="false" hidden="false" outlineLevel="0" max="24" min="24" style="394" width="12.7"/>
    <col collapsed="false" customWidth="true" hidden="false" outlineLevel="0" max="25" min="25" style="0" width="14.7"/>
    <col collapsed="false" customWidth="false" hidden="false" outlineLevel="0" max="31" min="26" style="394" width="12.7"/>
    <col collapsed="false" customWidth="true" hidden="false" outlineLevel="0" max="34" min="32" style="394" width="15.41"/>
    <col collapsed="false" customWidth="true" hidden="false" outlineLevel="0" max="36" min="35" style="394" width="18.14"/>
    <col collapsed="false" customWidth="true" hidden="false" outlineLevel="0" max="38" min="37" style="394" width="15.41"/>
    <col collapsed="false" customWidth="true" hidden="false" outlineLevel="0" max="39" min="39" style="394" width="16.56"/>
    <col collapsed="false" customWidth="true" hidden="false" outlineLevel="0" max="41" min="40" style="394" width="15.41"/>
    <col collapsed="false" customWidth="true" hidden="false" outlineLevel="0" max="42" min="42" style="394" width="15.99"/>
    <col collapsed="false" customWidth="true" hidden="false" outlineLevel="0" max="44" min="43" style="394" width="15.41"/>
    <col collapsed="false" customWidth="true" hidden="false" outlineLevel="0" max="45" min="45" style="394" width="8.28"/>
    <col collapsed="false" customWidth="true" hidden="false" outlineLevel="0" max="48" min="47" style="0" width="8.7"/>
    <col collapsed="false" customWidth="true" hidden="false" outlineLevel="0" max="51" min="49" style="0" width="10.13"/>
    <col collapsed="false" customWidth="true" hidden="false" outlineLevel="0" max="52" min="52" style="0" width="8.7"/>
    <col collapsed="false" customWidth="true" hidden="false" outlineLevel="0" max="58" min="57" style="0" width="8.7"/>
  </cols>
  <sheetData>
    <row r="1" customFormat="false" ht="12.75" hidden="false" customHeight="false" outlineLevel="0" collapsed="false">
      <c r="A1" s="395" t="s">
        <v>252</v>
      </c>
      <c r="B1" s="396" t="n">
        <v>31</v>
      </c>
      <c r="C1" s="397"/>
      <c r="D1" s="397"/>
      <c r="E1" s="397"/>
      <c r="F1" s="397"/>
      <c r="G1" s="397"/>
      <c r="H1" s="397"/>
      <c r="I1" s="397"/>
      <c r="J1" s="397"/>
      <c r="K1" s="397"/>
      <c r="L1" s="397"/>
      <c r="M1" s="397"/>
      <c r="N1" s="397"/>
      <c r="O1" s="397"/>
      <c r="P1" s="397"/>
      <c r="Q1" s="397"/>
      <c r="R1" s="397"/>
      <c r="S1" s="397"/>
      <c r="T1" s="398"/>
      <c r="U1" s="398"/>
      <c r="V1" s="397"/>
      <c r="W1" s="397"/>
      <c r="X1" s="398"/>
      <c r="Y1" s="397"/>
      <c r="Z1" s="398"/>
      <c r="AA1" s="398"/>
      <c r="AB1" s="398"/>
      <c r="AC1" s="398"/>
      <c r="AD1" s="398"/>
      <c r="AE1" s="398"/>
      <c r="AF1" s="398"/>
      <c r="AG1" s="398"/>
      <c r="AH1" s="398"/>
      <c r="AI1" s="398"/>
      <c r="AJ1" s="398"/>
      <c r="AK1" s="398"/>
      <c r="AL1" s="398"/>
      <c r="AM1" s="398"/>
      <c r="AN1" s="398"/>
      <c r="AO1" s="398"/>
      <c r="AP1" s="398"/>
      <c r="AQ1" s="398"/>
      <c r="AR1" s="398"/>
      <c r="AS1" s="398"/>
      <c r="AT1" s="397"/>
      <c r="AU1" s="397"/>
      <c r="AV1" s="397"/>
      <c r="AW1" s="397"/>
      <c r="AX1" s="397"/>
      <c r="AY1" s="397"/>
      <c r="AZ1" s="397"/>
      <c r="BA1" s="397"/>
      <c r="BB1" s="397"/>
      <c r="BC1" s="397"/>
      <c r="BD1" s="397"/>
      <c r="BE1" s="397"/>
      <c r="BF1" s="397"/>
      <c r="BG1" s="397"/>
      <c r="BH1" s="397"/>
      <c r="BI1" s="397"/>
      <c r="BJ1" s="399" t="s">
        <v>151</v>
      </c>
      <c r="BK1" s="400" t="s">
        <v>151</v>
      </c>
      <c r="BL1" s="397"/>
      <c r="BM1" s="397"/>
      <c r="BN1" s="397"/>
      <c r="BO1" s="397"/>
    </row>
    <row r="2" customFormat="false" ht="12.75" hidden="false" customHeight="false" outlineLevel="0" collapsed="false">
      <c r="A2" s="395" t="s">
        <v>0</v>
      </c>
      <c r="B2" s="396" t="n">
        <f aca="false">COUNTA(E15:E45)</f>
        <v>19</v>
      </c>
      <c r="C2" s="396" t="n">
        <f aca="false">COUNTA(E34:E45)</f>
        <v>0</v>
      </c>
      <c r="D2" s="397"/>
      <c r="E2" s="397"/>
      <c r="F2" s="397"/>
      <c r="G2" s="397"/>
      <c r="H2" s="397"/>
      <c r="I2" s="397"/>
      <c r="J2" s="397"/>
      <c r="K2" s="397"/>
      <c r="L2" s="397"/>
      <c r="M2" s="397"/>
      <c r="N2" s="397"/>
      <c r="O2" s="397"/>
      <c r="P2" s="397"/>
      <c r="Q2" s="397"/>
      <c r="R2" s="397"/>
      <c r="S2" s="397"/>
      <c r="T2" s="398"/>
      <c r="U2" s="398"/>
      <c r="V2" s="397"/>
      <c r="W2" s="397"/>
      <c r="X2" s="398"/>
      <c r="Y2" s="397"/>
      <c r="Z2" s="398"/>
      <c r="AA2" s="398"/>
      <c r="AB2" s="398"/>
      <c r="AC2" s="398"/>
      <c r="AD2" s="398"/>
      <c r="AE2" s="398"/>
      <c r="AF2" s="398"/>
      <c r="AG2" s="398"/>
      <c r="AH2" s="398"/>
      <c r="AI2" s="398"/>
      <c r="AJ2" s="398"/>
      <c r="AK2" s="398"/>
      <c r="AL2" s="398"/>
      <c r="AM2" s="398"/>
      <c r="AN2" s="398"/>
      <c r="AO2" s="398"/>
      <c r="AP2" s="398"/>
      <c r="AQ2" s="398"/>
      <c r="AR2" s="398"/>
      <c r="AS2" s="398"/>
      <c r="AT2" s="397"/>
      <c r="AU2" s="397"/>
      <c r="AV2" s="397"/>
      <c r="AW2" s="397"/>
      <c r="AX2" s="397"/>
      <c r="AY2" s="397"/>
      <c r="AZ2" s="397"/>
      <c r="BA2" s="397"/>
      <c r="BB2" s="397"/>
      <c r="BC2" s="397"/>
      <c r="BD2" s="397"/>
      <c r="BE2" s="397"/>
      <c r="BF2" s="397"/>
      <c r="BG2" s="397"/>
      <c r="BH2" s="397"/>
      <c r="BI2" s="397"/>
      <c r="BJ2" s="397"/>
      <c r="BK2" s="400" t="s">
        <v>151</v>
      </c>
      <c r="BL2" s="397"/>
      <c r="BM2" s="397"/>
      <c r="BN2" s="397"/>
      <c r="BO2" s="397"/>
    </row>
    <row r="3" customFormat="false" ht="12.75" hidden="false" customHeight="false" outlineLevel="0" collapsed="false">
      <c r="A3" s="395"/>
      <c r="B3" s="396"/>
      <c r="C3" s="396"/>
      <c r="D3" s="397"/>
      <c r="E3" s="397"/>
      <c r="F3" s="397"/>
      <c r="G3" s="397"/>
      <c r="H3" s="397"/>
      <c r="I3" s="397"/>
      <c r="J3" s="397"/>
      <c r="K3" s="397"/>
      <c r="L3" s="397"/>
      <c r="M3" s="397"/>
      <c r="N3" s="397"/>
      <c r="O3" s="397"/>
      <c r="P3" s="397"/>
      <c r="Q3" s="397"/>
      <c r="R3" s="397"/>
      <c r="S3" s="397"/>
      <c r="V3" s="0"/>
      <c r="X3" s="0"/>
      <c r="Z3" s="0"/>
      <c r="AA3" s="0"/>
      <c r="AB3" s="0"/>
      <c r="AC3" s="0"/>
      <c r="AD3" s="0"/>
      <c r="AE3" s="0"/>
      <c r="AF3" s="398"/>
      <c r="AG3" s="398"/>
      <c r="AH3" s="398"/>
      <c r="AI3" s="398"/>
      <c r="AJ3" s="398"/>
      <c r="AK3" s="398"/>
      <c r="AL3" s="398"/>
      <c r="AM3" s="398"/>
      <c r="AN3" s="398"/>
      <c r="AO3" s="398"/>
      <c r="AP3" s="398"/>
      <c r="AQ3" s="398"/>
      <c r="AR3" s="398"/>
      <c r="AS3" s="398"/>
      <c r="AT3" s="397"/>
      <c r="AU3" s="397"/>
      <c r="AV3" s="397"/>
      <c r="AW3" s="397"/>
      <c r="AX3" s="397"/>
      <c r="AY3" s="397"/>
      <c r="AZ3" s="397"/>
      <c r="BA3" s="397"/>
      <c r="BB3" s="397"/>
      <c r="BC3" s="397"/>
      <c r="BD3" s="397"/>
      <c r="BE3" s="397"/>
      <c r="BF3" s="397"/>
      <c r="BG3" s="397"/>
      <c r="BH3" s="397"/>
      <c r="BI3" s="397"/>
      <c r="BJ3" s="397"/>
      <c r="BK3" s="400" t="s">
        <v>151</v>
      </c>
      <c r="BL3" s="397"/>
      <c r="BM3" s="397"/>
      <c r="BN3" s="397"/>
      <c r="BO3" s="397"/>
    </row>
    <row r="4" customFormat="false" ht="12.75" hidden="false" customHeight="false" outlineLevel="0" collapsed="false">
      <c r="A4" s="397"/>
      <c r="B4" s="396" t="n">
        <f aca="false">COUNTA(E30:E45)</f>
        <v>4</v>
      </c>
      <c r="D4" s="401" t="n">
        <v>0</v>
      </c>
      <c r="E4" s="401" t="n">
        <v>0</v>
      </c>
      <c r="F4" s="401" t="n">
        <v>0</v>
      </c>
      <c r="G4" s="401" t="n">
        <v>0</v>
      </c>
      <c r="H4" s="401" t="n">
        <v>0</v>
      </c>
      <c r="I4" s="401" t="n">
        <v>0</v>
      </c>
      <c r="J4" s="401" t="n">
        <v>0</v>
      </c>
      <c r="K4" s="401" t="n">
        <v>0</v>
      </c>
      <c r="L4" s="401" t="n">
        <v>0</v>
      </c>
      <c r="M4" s="401" t="n">
        <v>0</v>
      </c>
      <c r="N4" s="401" t="s">
        <v>19</v>
      </c>
      <c r="R4" s="402"/>
      <c r="S4" s="403" t="s">
        <v>151</v>
      </c>
      <c r="T4" s="401" t="n">
        <f aca="false">OCTOBER!F7</f>
        <v>0</v>
      </c>
      <c r="U4" s="401" t="n">
        <f aca="false">OCTOBER!G7</f>
        <v>0</v>
      </c>
      <c r="V4" s="401" t="n">
        <f aca="false">OCTOBER!H7</f>
        <v>0</v>
      </c>
      <c r="W4" s="401" t="n">
        <f aca="false">OCTOBER!J7</f>
        <v>0</v>
      </c>
      <c r="X4" s="401" t="n">
        <f aca="false">OCTOBER!K7</f>
        <v>0</v>
      </c>
      <c r="Y4" s="401" t="n">
        <f aca="false">OCTOBER!L7</f>
        <v>0</v>
      </c>
      <c r="Z4" s="401" t="n">
        <f aca="false">OCTOBER!M7</f>
        <v>0</v>
      </c>
      <c r="AA4" s="401" t="n">
        <f aca="false">OCTOBER!N7</f>
        <v>0</v>
      </c>
      <c r="AB4" s="401" t="n">
        <f aca="false">OCTOBER!O7</f>
        <v>0</v>
      </c>
      <c r="AC4" s="401" t="n">
        <f aca="false">OCTOBER!P7</f>
        <v>0</v>
      </c>
      <c r="AD4" s="401" t="str">
        <f aca="false">OCTOBER!Q7</f>
        <v>TOTAL</v>
      </c>
      <c r="AE4" s="401"/>
      <c r="AF4" s="0"/>
      <c r="AG4" s="0"/>
      <c r="AH4" s="0"/>
      <c r="AI4" s="0"/>
      <c r="AJ4" s="0"/>
      <c r="AK4" s="0"/>
      <c r="AL4" s="0"/>
      <c r="AM4" s="0"/>
      <c r="AN4" s="0"/>
      <c r="AO4" s="0"/>
      <c r="AP4" s="0"/>
      <c r="AQ4" s="0"/>
      <c r="AR4" s="0"/>
      <c r="AS4" s="0"/>
      <c r="AT4" s="397"/>
      <c r="AU4" s="397"/>
      <c r="AV4" s="397"/>
      <c r="AW4" s="397"/>
      <c r="AX4" s="397"/>
      <c r="AY4" s="397"/>
      <c r="AZ4" s="397"/>
      <c r="BA4" s="397"/>
      <c r="BB4" s="397"/>
      <c r="BC4" s="397"/>
      <c r="BD4" s="397"/>
      <c r="BE4" s="397"/>
      <c r="BF4" s="397"/>
      <c r="BG4" s="397"/>
      <c r="BH4" s="397"/>
      <c r="BI4" s="397"/>
      <c r="BJ4" s="397"/>
      <c r="BK4" s="397" t="s">
        <v>151</v>
      </c>
      <c r="BL4" s="397"/>
      <c r="BM4" s="397"/>
      <c r="BN4" s="397"/>
      <c r="BO4" s="404" t="s">
        <v>151</v>
      </c>
    </row>
    <row r="5" customFormat="false" ht="12.75" hidden="false" customHeight="false" outlineLevel="0" collapsed="false">
      <c r="A5" s="397"/>
      <c r="B5" s="397"/>
      <c r="C5" s="405"/>
      <c r="D5" s="401" t="s">
        <v>26</v>
      </c>
      <c r="E5" s="401" t="s">
        <v>27</v>
      </c>
      <c r="F5" s="401" t="s">
        <v>28</v>
      </c>
      <c r="G5" s="401" t="s">
        <v>29</v>
      </c>
      <c r="H5" s="401" t="s">
        <v>27</v>
      </c>
      <c r="I5" s="401" t="s">
        <v>28</v>
      </c>
      <c r="J5" s="401" t="n">
        <v>0</v>
      </c>
      <c r="K5" s="401" t="n">
        <v>0</v>
      </c>
      <c r="L5" s="401" t="n">
        <v>0</v>
      </c>
      <c r="M5" s="401" t="s">
        <v>28</v>
      </c>
      <c r="N5" s="401" t="s">
        <v>30</v>
      </c>
      <c r="O5" s="403"/>
      <c r="P5" s="403"/>
      <c r="Q5" s="403"/>
      <c r="R5" s="402"/>
      <c r="S5" s="402"/>
      <c r="T5" s="401" t="str">
        <f aca="false">OCTOBER!F8</f>
        <v>FDD----------</v>
      </c>
      <c r="U5" s="401" t="str">
        <f aca="false">OCTOBER!G8</f>
        <v>-</v>
      </c>
      <c r="V5" s="401" t="str">
        <f aca="false">OCTOBER!H8</f>
        <v>NET</v>
      </c>
      <c r="W5" s="401" t="str">
        <f aca="false">OCTOBER!J8</f>
        <v>IDD---------</v>
      </c>
      <c r="X5" s="401" t="str">
        <f aca="false">OCTOBER!K8</f>
        <v>-</v>
      </c>
      <c r="Y5" s="401" t="str">
        <f aca="false">OCTOBER!L8</f>
        <v>NET</v>
      </c>
      <c r="Z5" s="401" t="n">
        <f aca="false">OCTOBER!M8</f>
        <v>0</v>
      </c>
      <c r="AA5" s="401" t="n">
        <f aca="false">OCTOBER!N8</f>
        <v>0</v>
      </c>
      <c r="AB5" s="401" t="n">
        <f aca="false">OCTOBER!O8</f>
        <v>0</v>
      </c>
      <c r="AC5" s="401" t="str">
        <f aca="false">OCTOBER!P8</f>
        <v>NET</v>
      </c>
      <c r="AD5" s="401" t="str">
        <f aca="false">OCTOBER!Q8</f>
        <v>FDD/IDD</v>
      </c>
      <c r="AE5" s="401"/>
      <c r="AF5" s="0"/>
      <c r="AG5" s="0"/>
      <c r="AH5" s="0"/>
      <c r="AI5" s="0"/>
      <c r="AJ5" s="0"/>
      <c r="AK5" s="0"/>
      <c r="AL5" s="0"/>
      <c r="AM5" s="0"/>
      <c r="AN5" s="0"/>
      <c r="AO5" s="0"/>
      <c r="AP5" s="0"/>
      <c r="AQ5" s="0"/>
      <c r="AR5" s="0"/>
      <c r="AS5" s="0"/>
      <c r="AT5" s="397"/>
      <c r="AU5" s="397"/>
      <c r="AV5" s="397"/>
      <c r="AW5" s="397"/>
      <c r="AX5" s="397"/>
      <c r="AY5" s="397"/>
      <c r="AZ5" s="397"/>
      <c r="BA5" s="397"/>
      <c r="BB5" s="397"/>
      <c r="BC5" s="397"/>
      <c r="BD5" s="397"/>
      <c r="BE5" s="397"/>
      <c r="BF5" s="397"/>
      <c r="BG5" s="397"/>
      <c r="BH5" s="397"/>
      <c r="BI5" s="397"/>
      <c r="BJ5" s="397"/>
      <c r="BK5" s="397"/>
      <c r="BL5" s="397"/>
      <c r="BM5" s="397"/>
      <c r="BN5" s="397"/>
      <c r="BO5" s="397"/>
    </row>
    <row r="6" customFormat="false" ht="12.75" hidden="false" customHeight="false" outlineLevel="0" collapsed="false">
      <c r="A6" s="397"/>
      <c r="B6" s="397"/>
      <c r="C6" s="406" t="s">
        <v>40</v>
      </c>
      <c r="D6" s="401" t="n">
        <v>711.565</v>
      </c>
      <c r="E6" s="401" t="n">
        <v>-24.969</v>
      </c>
      <c r="F6" s="401" t="n">
        <v>686.596</v>
      </c>
      <c r="G6" s="401" t="n">
        <v>734.441</v>
      </c>
      <c r="H6" s="401" t="n">
        <v>-548.164</v>
      </c>
      <c r="I6" s="401" t="n">
        <v>186.277</v>
      </c>
      <c r="J6" s="401" t="n">
        <v>0</v>
      </c>
      <c r="K6" s="401" t="n">
        <v>0</v>
      </c>
      <c r="L6" s="401" t="n">
        <v>0</v>
      </c>
      <c r="M6" s="401" t="n">
        <v>305.107</v>
      </c>
      <c r="N6" s="401" t="n">
        <v>991.703</v>
      </c>
      <c r="O6" s="407"/>
      <c r="P6" s="407"/>
      <c r="Q6" s="407"/>
      <c r="R6" s="407"/>
      <c r="S6" s="408" t="s">
        <v>151</v>
      </c>
      <c r="T6" s="401" t="n">
        <f aca="false">OCTOBER!F9</f>
        <v>5514.122</v>
      </c>
      <c r="U6" s="401" t="n">
        <f aca="false">OCTOBER!G9</f>
        <v>-244.131</v>
      </c>
      <c r="V6" s="401" t="n">
        <f aca="false">OCTOBER!H9</f>
        <v>5269.991</v>
      </c>
      <c r="W6" s="401" t="n">
        <f aca="false">OCTOBER!J9</f>
        <v>7104.112</v>
      </c>
      <c r="X6" s="401" t="n">
        <f aca="false">OCTOBER!K9</f>
        <v>-6004.098</v>
      </c>
      <c r="Y6" s="401" t="n">
        <f aca="false">OCTOBER!L9</f>
        <v>1100.014</v>
      </c>
      <c r="Z6" s="401" t="n">
        <f aca="false">OCTOBER!M9</f>
        <v>0</v>
      </c>
      <c r="AA6" s="401" t="n">
        <f aca="false">OCTOBER!N9</f>
        <v>0</v>
      </c>
      <c r="AB6" s="401" t="n">
        <f aca="false">OCTOBER!O9</f>
        <v>0</v>
      </c>
      <c r="AC6" s="401" t="n">
        <f aca="false">OCTOBER!P9</f>
        <v>867.508</v>
      </c>
      <c r="AD6" s="401" t="n">
        <f aca="false">OCTOBER!Q9</f>
        <v>6137.499</v>
      </c>
      <c r="AE6" s="401"/>
      <c r="AF6" s="0"/>
      <c r="AG6" s="0"/>
      <c r="AH6" s="0"/>
      <c r="AI6" s="0"/>
      <c r="AJ6" s="0"/>
      <c r="AK6" s="0"/>
      <c r="AL6" s="0"/>
      <c r="AM6" s="0"/>
      <c r="AN6" s="0"/>
      <c r="AO6" s="0"/>
      <c r="AP6" s="0"/>
      <c r="AQ6" s="0"/>
      <c r="AR6" s="0"/>
      <c r="AS6" s="0"/>
      <c r="AT6" s="397"/>
      <c r="AU6" s="397"/>
      <c r="AV6" s="397"/>
      <c r="AW6" s="397"/>
      <c r="AX6" s="397"/>
      <c r="AY6" s="397"/>
      <c r="AZ6" s="397"/>
      <c r="BA6" s="397"/>
      <c r="BB6" s="397"/>
      <c r="BC6" s="397"/>
      <c r="BD6" s="397"/>
      <c r="BE6" s="397"/>
      <c r="BF6" s="397"/>
      <c r="BG6" s="397"/>
      <c r="BH6" s="397"/>
      <c r="BI6" s="397"/>
      <c r="BJ6" s="397"/>
      <c r="BK6" s="397"/>
      <c r="BL6" s="397"/>
      <c r="BM6" s="397"/>
      <c r="BN6" s="397"/>
      <c r="BO6" s="397"/>
    </row>
    <row r="7" customFormat="false" ht="12.75" hidden="false" customHeight="false" outlineLevel="0" collapsed="false">
      <c r="A7" s="397"/>
      <c r="B7" s="397"/>
      <c r="C7" s="406" t="s">
        <v>43</v>
      </c>
      <c r="D7" s="401" t="n">
        <v>870.870967741936</v>
      </c>
      <c r="E7" s="401" t="n">
        <v>0</v>
      </c>
      <c r="F7" s="401" t="n">
        <v>870.870967741936</v>
      </c>
      <c r="G7" s="401" t="n">
        <v>693.774193548387</v>
      </c>
      <c r="H7" s="401" t="n">
        <v>-347.225806451613</v>
      </c>
      <c r="I7" s="401" t="n">
        <v>346.548387096774</v>
      </c>
      <c r="J7" s="401" t="n">
        <v>0</v>
      </c>
      <c r="K7" s="401" t="n">
        <v>0</v>
      </c>
      <c r="L7" s="401" t="n">
        <v>0</v>
      </c>
      <c r="M7" s="401" t="n">
        <v>346.548387096774</v>
      </c>
      <c r="N7" s="401" t="n">
        <v>1217.41935483871</v>
      </c>
      <c r="O7" s="408"/>
      <c r="P7" s="408"/>
      <c r="Q7" s="408"/>
      <c r="R7" s="408"/>
      <c r="S7" s="408" t="s">
        <v>151</v>
      </c>
      <c r="T7" s="401" t="n">
        <f aca="false">OCTOBER!F10</f>
        <v>5375.16129032258</v>
      </c>
      <c r="U7" s="401" t="n">
        <f aca="false">OCTOBER!G10</f>
        <v>0</v>
      </c>
      <c r="V7" s="401" t="n">
        <f aca="false">OCTOBER!H10</f>
        <v>5375.16129032258</v>
      </c>
      <c r="W7" s="401" t="n">
        <f aca="false">OCTOBER!J10</f>
        <v>6569.70967741935</v>
      </c>
      <c r="X7" s="401" t="n">
        <f aca="false">OCTOBER!K10</f>
        <v>-5679.77419354839</v>
      </c>
      <c r="Y7" s="401" t="n">
        <f aca="false">OCTOBER!L10</f>
        <v>889.935483870967</v>
      </c>
      <c r="Z7" s="401" t="n">
        <f aca="false">OCTOBER!M10</f>
        <v>0</v>
      </c>
      <c r="AA7" s="401" t="n">
        <f aca="false">OCTOBER!N10</f>
        <v>0</v>
      </c>
      <c r="AB7" s="401" t="n">
        <f aca="false">OCTOBER!O10</f>
        <v>0</v>
      </c>
      <c r="AC7" s="401" t="n">
        <f aca="false">OCTOBER!P10</f>
        <v>889.935483870968</v>
      </c>
      <c r="AD7" s="401" t="n">
        <f aca="false">OCTOBER!Q10</f>
        <v>6265.09677419355</v>
      </c>
      <c r="AE7" s="401"/>
      <c r="AF7" s="0"/>
      <c r="AG7" s="0"/>
      <c r="AH7" s="0"/>
      <c r="AI7" s="0"/>
      <c r="AJ7" s="0"/>
      <c r="AK7" s="0"/>
      <c r="AL7" s="0"/>
      <c r="AM7" s="0"/>
      <c r="AN7" s="0"/>
      <c r="AO7" s="0"/>
      <c r="AP7" s="0"/>
      <c r="AQ7" s="0"/>
      <c r="AR7" s="0"/>
      <c r="AS7" s="0"/>
      <c r="AT7" s="397"/>
      <c r="AU7" s="397"/>
      <c r="AV7" s="397"/>
      <c r="AW7" s="397"/>
      <c r="AX7" s="397"/>
      <c r="AY7" s="397"/>
      <c r="AZ7" s="397"/>
      <c r="BA7" s="397"/>
      <c r="BB7" s="397"/>
      <c r="BC7" s="397"/>
      <c r="BD7" s="397"/>
      <c r="BE7" s="397"/>
      <c r="BF7" s="397"/>
      <c r="BG7" s="397"/>
      <c r="BH7" s="397"/>
      <c r="BI7" s="397"/>
      <c r="BJ7" s="397"/>
      <c r="BK7" s="397"/>
      <c r="BL7" s="397"/>
      <c r="BM7" s="397"/>
      <c r="BN7" s="397"/>
      <c r="BO7" s="397"/>
    </row>
    <row r="8" customFormat="false" ht="12.75" hidden="false" customHeight="false" outlineLevel="0" collapsed="false">
      <c r="A8" s="397"/>
      <c r="B8" s="397"/>
      <c r="C8" s="402" t="s">
        <v>45</v>
      </c>
      <c r="D8" s="401" t="n">
        <v>0.817072822906249</v>
      </c>
      <c r="E8" s="401" t="e">
        <f aca="false"/>
        <v>#DIV/0!</v>
      </c>
      <c r="F8" s="401" t="n">
        <v>0.788401526095492</v>
      </c>
      <c r="G8" s="401" t="n">
        <v>1.05861677593342</v>
      </c>
      <c r="H8" s="401" t="n">
        <v>1.57869602378298</v>
      </c>
      <c r="I8" s="401" t="n">
        <v>0.537520897328493</v>
      </c>
      <c r="J8" s="401" t="n">
        <v>0</v>
      </c>
      <c r="K8" s="401" t="n">
        <v>0</v>
      </c>
      <c r="L8" s="401" t="n">
        <v>0</v>
      </c>
      <c r="M8" s="401" t="n">
        <v>0.880416736479568</v>
      </c>
      <c r="N8" s="401" t="n">
        <v>0.814594409114997</v>
      </c>
      <c r="O8" s="409"/>
      <c r="P8" s="409"/>
      <c r="Q8" s="409"/>
      <c r="R8" s="409"/>
      <c r="S8" s="409" t="s">
        <v>151</v>
      </c>
      <c r="T8" s="401" t="n">
        <f aca="false">OCTOBER!F11</f>
        <v>1.0258523795235</v>
      </c>
      <c r="U8" s="401" t="e">
        <f aca="false">OCTOBER!G11</f>
        <v>#DIV/0!</v>
      </c>
      <c r="V8" s="401" t="n">
        <f aca="false">OCTOBER!H11</f>
        <v>0.980434021484727</v>
      </c>
      <c r="W8" s="401" t="n">
        <f aca="false">OCTOBER!J11</f>
        <v>1.08134336961912</v>
      </c>
      <c r="X8" s="401" t="n">
        <f aca="false">OCTOBER!K11</f>
        <v>1.05710153175104</v>
      </c>
      <c r="Y8" s="401" t="n">
        <f aca="false">OCTOBER!L11</f>
        <v>1.23606038857474</v>
      </c>
      <c r="Z8" s="401" t="n">
        <f aca="false">OCTOBER!M11</f>
        <v>0</v>
      </c>
      <c r="AA8" s="401" t="n">
        <f aca="false">OCTOBER!N11</f>
        <v>0</v>
      </c>
      <c r="AB8" s="401" t="n">
        <f aca="false">OCTOBER!O11</f>
        <v>0</v>
      </c>
      <c r="AC8" s="401" t="n">
        <f aca="false">OCTOBER!P11</f>
        <v>0.97479875308105</v>
      </c>
      <c r="AD8" s="401" t="n">
        <f aca="false">OCTOBER!Q11</f>
        <v>0.979633550958202</v>
      </c>
      <c r="AE8" s="401"/>
      <c r="AF8" s="0"/>
      <c r="AG8" s="0"/>
      <c r="AH8" s="0"/>
      <c r="AI8" s="0"/>
      <c r="AJ8" s="0"/>
      <c r="AK8" s="0"/>
      <c r="AL8" s="0"/>
      <c r="AM8" s="0"/>
      <c r="AN8" s="0"/>
      <c r="AO8" s="0"/>
      <c r="AP8" s="0"/>
      <c r="AQ8" s="0"/>
      <c r="AR8" s="0"/>
      <c r="AS8" s="0"/>
    </row>
    <row r="9" customFormat="false" ht="12.75" hidden="false" customHeight="false" outlineLevel="0" collapsed="false">
      <c r="C9" s="410"/>
      <c r="D9" s="410" t="n">
        <v>0</v>
      </c>
      <c r="E9" s="410" t="n">
        <v>0</v>
      </c>
      <c r="F9" s="410" t="n">
        <v>0</v>
      </c>
      <c r="G9" s="410" t="n">
        <v>0</v>
      </c>
      <c r="H9" s="410" t="n">
        <v>0</v>
      </c>
      <c r="I9" s="410" t="n">
        <v>0</v>
      </c>
      <c r="J9" s="410" t="n">
        <v>0</v>
      </c>
      <c r="K9" s="410" t="n">
        <v>0</v>
      </c>
      <c r="L9" s="410" t="n">
        <v>0</v>
      </c>
      <c r="M9" s="410" t="n">
        <v>0</v>
      </c>
      <c r="N9" s="410" t="n">
        <v>0</v>
      </c>
      <c r="O9" s="410"/>
      <c r="P9" s="410" t="s">
        <v>253</v>
      </c>
      <c r="Q9" s="410"/>
      <c r="T9" s="410" t="n">
        <f aca="false">OCTOBER!F12</f>
        <v>0</v>
      </c>
      <c r="U9" s="410" t="n">
        <f aca="false">OCTOBER!G12</f>
        <v>0</v>
      </c>
      <c r="V9" s="410" t="n">
        <f aca="false">OCTOBER!H12</f>
        <v>0</v>
      </c>
      <c r="W9" s="410" t="n">
        <f aca="false">OCTOBER!J12</f>
        <v>0</v>
      </c>
      <c r="X9" s="410" t="n">
        <f aca="false">OCTOBER!K12</f>
        <v>0</v>
      </c>
      <c r="Y9" s="410" t="n">
        <f aca="false">OCTOBER!L12</f>
        <v>0</v>
      </c>
      <c r="Z9" s="410" t="n">
        <f aca="false">OCTOBER!M12</f>
        <v>0</v>
      </c>
      <c r="AA9" s="410" t="n">
        <f aca="false">OCTOBER!N12</f>
        <v>0</v>
      </c>
      <c r="AB9" s="410" t="n">
        <f aca="false">OCTOBER!O12</f>
        <v>0</v>
      </c>
      <c r="AC9" s="410" t="n">
        <f aca="false">OCTOBER!P12</f>
        <v>0</v>
      </c>
      <c r="AD9" s="410" t="n">
        <f aca="false">OCTOBER!Q12</f>
        <v>0</v>
      </c>
      <c r="AE9" s="410"/>
      <c r="AF9" s="410"/>
      <c r="AS9" s="411"/>
    </row>
    <row r="10" customFormat="false" ht="13.5" hidden="false" customHeight="false" outlineLevel="0" collapsed="false">
      <c r="A10" s="397"/>
      <c r="B10" s="397"/>
      <c r="C10" s="412"/>
      <c r="D10" s="410" t="s">
        <v>48</v>
      </c>
      <c r="E10" s="410" t="n">
        <v>0</v>
      </c>
      <c r="F10" s="410" t="s">
        <v>28</v>
      </c>
      <c r="G10" s="410" t="s">
        <v>50</v>
      </c>
      <c r="H10" s="410" t="n">
        <v>0</v>
      </c>
      <c r="I10" s="410" t="s">
        <v>28</v>
      </c>
      <c r="J10" s="410" t="s">
        <v>51</v>
      </c>
      <c r="K10" s="410" t="n">
        <v>0</v>
      </c>
      <c r="L10" s="410" t="s">
        <v>28</v>
      </c>
      <c r="M10" s="410" t="s">
        <v>28</v>
      </c>
      <c r="N10" s="410" t="s">
        <v>19</v>
      </c>
      <c r="O10" s="413"/>
      <c r="P10" s="413" t="s">
        <v>235</v>
      </c>
      <c r="Q10" s="413"/>
      <c r="R10" s="399"/>
      <c r="S10" s="414"/>
      <c r="T10" s="410" t="str">
        <f aca="false">OCTOBER!F13</f>
        <v>FDD</v>
      </c>
      <c r="U10" s="410" t="n">
        <f aca="false">OCTOBER!G13</f>
        <v>0</v>
      </c>
      <c r="V10" s="410" t="str">
        <f aca="false">OCTOBER!H13</f>
        <v>NET</v>
      </c>
      <c r="W10" s="410" t="str">
        <f aca="false">OCTOBER!J13</f>
        <v>PACKET</v>
      </c>
      <c r="X10" s="410" t="n">
        <f aca="false">OCTOBER!K13</f>
        <v>0</v>
      </c>
      <c r="Y10" s="410" t="str">
        <f aca="false">OCTOBER!L13</f>
        <v>NET</v>
      </c>
      <c r="Z10" s="410" t="str">
        <f aca="false">OCTOBER!M13</f>
        <v>PARK'N RIDE</v>
      </c>
      <c r="AA10" s="410" t="n">
        <f aca="false">OCTOBER!N13</f>
        <v>0</v>
      </c>
      <c r="AB10" s="410" t="str">
        <f aca="false">OCTOBER!O13</f>
        <v>NET</v>
      </c>
      <c r="AC10" s="410" t="str">
        <f aca="false">OCTOBER!P13</f>
        <v>NET</v>
      </c>
      <c r="AD10" s="410" t="str">
        <f aca="false">OCTOBER!Q13</f>
        <v>TOTAL</v>
      </c>
      <c r="AE10" s="410"/>
      <c r="AF10" s="410" t="str">
        <f aca="false">OCTOBER!AC13</f>
        <v>STORAGE</v>
      </c>
      <c r="AG10" s="411"/>
      <c r="AH10" s="411"/>
      <c r="AI10" s="411"/>
      <c r="AJ10" s="411"/>
      <c r="AK10" s="411"/>
      <c r="AL10" s="411"/>
      <c r="AM10" s="411"/>
      <c r="AN10" s="411"/>
      <c r="AO10" s="411"/>
      <c r="AP10" s="411"/>
      <c r="AQ10" s="411"/>
      <c r="AR10" s="411"/>
      <c r="AS10" s="411"/>
      <c r="AU10" s="397"/>
      <c r="AV10" s="397"/>
      <c r="AW10" s="397"/>
      <c r="AX10" s="397"/>
      <c r="AY10" s="397"/>
      <c r="AZ10" s="397"/>
      <c r="BA10" s="397"/>
      <c r="BB10" s="397"/>
      <c r="BC10" s="397"/>
      <c r="BD10" s="397"/>
      <c r="BE10" s="397"/>
      <c r="BF10" s="397"/>
      <c r="BG10" s="397"/>
      <c r="BH10" s="397"/>
      <c r="BI10" s="397"/>
      <c r="BJ10" s="397"/>
      <c r="BK10" s="397"/>
      <c r="BL10" s="397"/>
      <c r="BM10" s="397"/>
      <c r="BN10" s="397"/>
      <c r="BO10" s="397"/>
    </row>
    <row r="11" customFormat="false" ht="13.5" hidden="false" customHeight="false" outlineLevel="0" collapsed="false">
      <c r="A11" s="397"/>
      <c r="B11" s="397"/>
      <c r="C11" s="412"/>
      <c r="D11" s="410" t="s">
        <v>55</v>
      </c>
      <c r="E11" s="410" t="s">
        <v>56</v>
      </c>
      <c r="F11" s="410" t="s">
        <v>48</v>
      </c>
      <c r="G11" s="410" t="s">
        <v>55</v>
      </c>
      <c r="H11" s="410" t="s">
        <v>56</v>
      </c>
      <c r="I11" s="410" t="s">
        <v>58</v>
      </c>
      <c r="J11" s="410" t="s">
        <v>55</v>
      </c>
      <c r="K11" s="410" t="s">
        <v>56</v>
      </c>
      <c r="L11" s="410" t="s">
        <v>59</v>
      </c>
      <c r="M11" s="410" t="s">
        <v>60</v>
      </c>
      <c r="N11" s="410" t="s">
        <v>30</v>
      </c>
      <c r="O11" s="413"/>
      <c r="P11" s="413" t="s">
        <v>254</v>
      </c>
      <c r="Q11" s="413"/>
      <c r="R11" s="415"/>
      <c r="S11" s="416"/>
      <c r="T11" s="410" t="str">
        <f aca="false">OCTOBER!F14</f>
        <v>INJECTION</v>
      </c>
      <c r="U11" s="410" t="str">
        <f aca="false">OCTOBER!G14</f>
        <v>WITHDRAW</v>
      </c>
      <c r="V11" s="410" t="str">
        <f aca="false">OCTOBER!H14</f>
        <v>FDD</v>
      </c>
      <c r="W11" s="410" t="str">
        <f aca="false">OCTOBER!J14</f>
        <v>INJECTION</v>
      </c>
      <c r="X11" s="410" t="str">
        <f aca="false">OCTOBER!K14</f>
        <v>WITHDRAW</v>
      </c>
      <c r="Y11" s="410" t="str">
        <f aca="false">OCTOBER!L14</f>
        <v>PACKETS</v>
      </c>
      <c r="Z11" s="410" t="str">
        <f aca="false">OCTOBER!M14</f>
        <v>INJECTION</v>
      </c>
      <c r="AA11" s="410" t="str">
        <f aca="false">OCTOBER!N14</f>
        <v>WITHDRAW</v>
      </c>
      <c r="AB11" s="410" t="str">
        <f aca="false">OCTOBER!O14</f>
        <v>PNR</v>
      </c>
      <c r="AC11" s="410" t="str">
        <f aca="false">OCTOBER!P14</f>
        <v>IDD</v>
      </c>
      <c r="AD11" s="410" t="str">
        <f aca="false">OCTOBER!Q14</f>
        <v>FDD/IDD</v>
      </c>
      <c r="AE11" s="410"/>
      <c r="AF11" s="410" t="str">
        <f aca="false">OCTOBER!AC14</f>
        <v>VARIANCE</v>
      </c>
      <c r="AG11" s="411"/>
      <c r="AH11" s="411"/>
      <c r="AI11" s="411"/>
      <c r="AJ11" s="411"/>
      <c r="AK11" s="411"/>
      <c r="AL11" s="411"/>
      <c r="AM11" s="411"/>
      <c r="AN11" s="411"/>
      <c r="AO11" s="411"/>
      <c r="AP11" s="411"/>
      <c r="AQ11" s="411"/>
      <c r="AR11" s="411"/>
      <c r="AS11" s="411"/>
      <c r="AU11" s="397"/>
      <c r="AV11" s="397"/>
      <c r="AX11" s="417" t="s">
        <v>255</v>
      </c>
      <c r="AY11" s="397"/>
      <c r="AZ11" s="397"/>
      <c r="BA11" s="397"/>
      <c r="BB11" s="397"/>
      <c r="BC11" s="397"/>
      <c r="BD11" s="397"/>
      <c r="BE11" s="397"/>
      <c r="BF11" s="397"/>
      <c r="BG11" s="397"/>
      <c r="BH11" s="397"/>
      <c r="BI11" s="397"/>
      <c r="BJ11" s="397"/>
      <c r="BK11" s="397"/>
      <c r="BL11" s="397"/>
      <c r="BM11" s="397"/>
      <c r="BN11" s="397"/>
      <c r="BO11" s="397"/>
    </row>
    <row r="12" customFormat="false" ht="12.75" hidden="false" customHeight="false" outlineLevel="0" collapsed="false">
      <c r="A12" s="397"/>
      <c r="B12" s="397"/>
      <c r="C12" s="418" t="s">
        <v>67</v>
      </c>
      <c r="D12" s="410" t="n">
        <v>290.290322580645</v>
      </c>
      <c r="E12" s="410" t="n">
        <v>0</v>
      </c>
      <c r="F12" s="410" t="n">
        <v>290.290322580645</v>
      </c>
      <c r="G12" s="410" t="n">
        <v>231.258064516129</v>
      </c>
      <c r="H12" s="410" t="n">
        <v>-115.741935483871</v>
      </c>
      <c r="I12" s="410" t="n">
        <v>115.516129032258</v>
      </c>
      <c r="J12" s="410" t="n">
        <v>0</v>
      </c>
      <c r="K12" s="410" t="n">
        <v>0</v>
      </c>
      <c r="L12" s="410" t="n">
        <v>0</v>
      </c>
      <c r="M12" s="410" t="n">
        <v>115.516129032258</v>
      </c>
      <c r="N12" s="410" t="n">
        <v>405.806451612903</v>
      </c>
      <c r="O12" s="419"/>
      <c r="P12" s="419"/>
      <c r="Q12" s="419"/>
      <c r="R12" s="420"/>
      <c r="S12" s="414"/>
      <c r="T12" s="410" t="n">
        <f aca="false">OCTOBER!F15</f>
        <v>282.903225806452</v>
      </c>
      <c r="U12" s="410" t="n">
        <f aca="false">OCTOBER!G15</f>
        <v>0</v>
      </c>
      <c r="V12" s="410" t="n">
        <f aca="false">OCTOBER!H15</f>
        <v>282.903225806452</v>
      </c>
      <c r="W12" s="410" t="n">
        <f aca="false">OCTOBER!J15</f>
        <v>345.774193548387</v>
      </c>
      <c r="X12" s="410" t="n">
        <f aca="false">OCTOBER!K15</f>
        <v>-298.935483870968</v>
      </c>
      <c r="Y12" s="410" t="n">
        <f aca="false">OCTOBER!L15</f>
        <v>46.8387096774194</v>
      </c>
      <c r="Z12" s="410" t="n">
        <f aca="false">OCTOBER!M15</f>
        <v>0</v>
      </c>
      <c r="AA12" s="410" t="n">
        <f aca="false">OCTOBER!N15</f>
        <v>0</v>
      </c>
      <c r="AB12" s="410" t="n">
        <f aca="false">OCTOBER!O15</f>
        <v>0</v>
      </c>
      <c r="AC12" s="410" t="n">
        <f aca="false">OCTOBER!P15</f>
        <v>46.8387096774194</v>
      </c>
      <c r="AD12" s="410" t="n">
        <f aca="false">OCTOBER!Q15</f>
        <v>329.741935483871</v>
      </c>
      <c r="AE12" s="410" t="s">
        <v>256</v>
      </c>
      <c r="AF12" s="410" t="n">
        <f aca="false">OCTOBER!AC15</f>
        <v>0</v>
      </c>
      <c r="AG12" s="411"/>
      <c r="AH12" s="411"/>
      <c r="AI12" s="411"/>
      <c r="AJ12" s="411"/>
      <c r="AK12" s="411"/>
      <c r="AL12" s="411"/>
      <c r="AM12" s="411"/>
      <c r="AN12" s="411"/>
      <c r="AO12" s="411"/>
      <c r="AP12" s="411"/>
      <c r="AQ12" s="411"/>
      <c r="AR12" s="411"/>
      <c r="AS12" s="411"/>
      <c r="AU12" s="421" t="s">
        <v>230</v>
      </c>
      <c r="AV12" s="422"/>
      <c r="AW12" s="423" t="s">
        <v>257</v>
      </c>
      <c r="AX12" s="423" t="s">
        <v>258</v>
      </c>
      <c r="AY12" s="423" t="s">
        <v>259</v>
      </c>
      <c r="AZ12" s="397"/>
      <c r="BA12" s="397"/>
      <c r="BB12" s="397"/>
      <c r="BC12" s="397"/>
      <c r="BD12" s="397"/>
      <c r="BE12" s="397"/>
      <c r="BF12" s="397"/>
      <c r="BG12" s="397"/>
      <c r="BH12" s="397"/>
      <c r="BI12" s="397"/>
      <c r="BJ12" s="397"/>
      <c r="BK12" s="397"/>
      <c r="BL12" s="397"/>
      <c r="BM12" s="397"/>
      <c r="BN12" s="397"/>
      <c r="BO12" s="397"/>
    </row>
    <row r="13" customFormat="false" ht="13.5" hidden="false" customHeight="false" outlineLevel="0" collapsed="false">
      <c r="A13" s="397"/>
      <c r="B13" s="397"/>
      <c r="C13" s="412"/>
      <c r="D13" s="410" t="n">
        <v>237.188333333333</v>
      </c>
      <c r="E13" s="410" t="n">
        <v>-8.323</v>
      </c>
      <c r="F13" s="410" t="n">
        <v>228.865333333333</v>
      </c>
      <c r="G13" s="410" t="n">
        <v>244.813666666667</v>
      </c>
      <c r="H13" s="410" t="n">
        <v>-182.721333333333</v>
      </c>
      <c r="I13" s="410" t="n">
        <v>62.0923333333333</v>
      </c>
      <c r="J13" s="410" t="n">
        <v>145.434666666667</v>
      </c>
      <c r="K13" s="410" t="n">
        <v>-105.824666666667</v>
      </c>
      <c r="L13" s="410" t="n">
        <v>39.61</v>
      </c>
      <c r="M13" s="410" t="n">
        <v>101.702333333333</v>
      </c>
      <c r="N13" s="410" t="n">
        <v>330.567666666667</v>
      </c>
      <c r="O13" s="419" t="s">
        <v>256</v>
      </c>
      <c r="P13" s="419"/>
      <c r="Q13" s="419"/>
      <c r="R13" s="420"/>
      <c r="S13" s="414"/>
      <c r="T13" s="410" t="n">
        <f aca="false">OCTOBER!F16</f>
        <v>290.216947368421</v>
      </c>
      <c r="U13" s="410" t="n">
        <f aca="false">OCTOBER!G16</f>
        <v>-12.849</v>
      </c>
      <c r="V13" s="410" t="n">
        <f aca="false">OCTOBER!H16</f>
        <v>277.367947368421</v>
      </c>
      <c r="W13" s="410" t="n">
        <f aca="false">OCTOBER!J16</f>
        <v>373.900631578947</v>
      </c>
      <c r="X13" s="410" t="n">
        <f aca="false">OCTOBER!K16</f>
        <v>-316.005157894737</v>
      </c>
      <c r="Y13" s="410" t="n">
        <f aca="false">OCTOBER!L16</f>
        <v>57.8954736842105</v>
      </c>
      <c r="Z13" s="410" t="n">
        <f aca="false">OCTOBER!M16</f>
        <v>66.9837894736842</v>
      </c>
      <c r="AA13" s="410" t="n">
        <f aca="false">OCTOBER!N16</f>
        <v>-79.2209473684211</v>
      </c>
      <c r="AB13" s="410" t="n">
        <f aca="false">OCTOBER!O16</f>
        <v>-12.2371578947368</v>
      </c>
      <c r="AC13" s="410" t="n">
        <f aca="false">OCTOBER!P16</f>
        <v>45.6583157894737</v>
      </c>
      <c r="AD13" s="410" t="n">
        <f aca="false">OCTOBER!Q16</f>
        <v>323.026263157895</v>
      </c>
      <c r="AE13" s="410"/>
      <c r="AF13" s="410" t="n">
        <f aca="false">OCTOBER!AC16</f>
        <v>0</v>
      </c>
      <c r="AG13" s="411"/>
      <c r="AH13" s="411"/>
      <c r="AI13" s="411"/>
      <c r="AJ13" s="411"/>
      <c r="AK13" s="411"/>
      <c r="AL13" s="411"/>
      <c r="AM13" s="411"/>
      <c r="AN13" s="411"/>
      <c r="AO13" s="411"/>
      <c r="AP13" s="411"/>
      <c r="AQ13" s="411"/>
      <c r="AR13" s="411"/>
      <c r="AS13" s="411"/>
      <c r="AT13" s="424" t="s">
        <v>231</v>
      </c>
      <c r="AW13" s="425" t="s">
        <v>260</v>
      </c>
      <c r="AX13" s="425" t="s">
        <v>260</v>
      </c>
      <c r="AY13" s="425" t="s">
        <v>260</v>
      </c>
      <c r="AZ13" s="397"/>
      <c r="BA13" s="397"/>
      <c r="BB13" s="397"/>
      <c r="BC13" s="397"/>
      <c r="BD13" s="397"/>
      <c r="BE13" s="397"/>
      <c r="BF13" s="397"/>
      <c r="BG13" s="397"/>
      <c r="BH13" s="397"/>
      <c r="BI13" s="397"/>
      <c r="BJ13" s="397"/>
      <c r="BK13" s="397"/>
      <c r="BL13" s="397"/>
      <c r="BM13" s="397"/>
      <c r="BN13" s="397"/>
      <c r="BO13" s="397"/>
    </row>
    <row r="14" customFormat="false" ht="13.5" hidden="false" customHeight="false" outlineLevel="0" collapsed="false">
      <c r="A14" s="397"/>
      <c r="B14" s="397"/>
      <c r="D14" s="420" t="s">
        <v>261</v>
      </c>
      <c r="E14" s="420" t="s">
        <v>262</v>
      </c>
      <c r="F14" s="420" t="s">
        <v>263</v>
      </c>
      <c r="G14" s="420"/>
      <c r="H14" s="420"/>
      <c r="I14" s="420" t="s">
        <v>263</v>
      </c>
      <c r="J14" s="420"/>
      <c r="K14" s="420"/>
      <c r="L14" s="420" t="s">
        <v>263</v>
      </c>
      <c r="M14" s="420"/>
      <c r="N14" s="420" t="s">
        <v>263</v>
      </c>
      <c r="O14" s="420" t="s">
        <v>263</v>
      </c>
      <c r="P14" s="420" t="s">
        <v>263</v>
      </c>
      <c r="Q14" s="420"/>
      <c r="R14" s="420"/>
      <c r="S14" s="0"/>
      <c r="T14" s="0" t="s">
        <v>264</v>
      </c>
      <c r="U14" s="0" t="s">
        <v>265</v>
      </c>
      <c r="V14" s="0" t="s">
        <v>266</v>
      </c>
      <c r="W14" s="0" t="n">
        <f aca="false">OCTOBER!J17</f>
        <v>0</v>
      </c>
      <c r="X14" s="0" t="n">
        <f aca="false">OCTOBER!K17</f>
        <v>0</v>
      </c>
      <c r="Y14" s="0" t="s">
        <v>266</v>
      </c>
      <c r="Z14" s="0" t="n">
        <f aca="false">OCTOBER!M17</f>
        <v>0</v>
      </c>
      <c r="AA14" s="0" t="n">
        <f aca="false">OCTOBER!N17</f>
        <v>0</v>
      </c>
      <c r="AB14" s="0" t="s">
        <v>266</v>
      </c>
      <c r="AC14" s="0" t="n">
        <f aca="false">OCTOBER!P17</f>
        <v>0</v>
      </c>
      <c r="AD14" s="0" t="s">
        <v>266</v>
      </c>
      <c r="AE14" s="0" t="s">
        <v>266</v>
      </c>
      <c r="AF14" s="0" t="s">
        <v>266</v>
      </c>
      <c r="AG14" s="426" t="s">
        <v>267</v>
      </c>
      <c r="AH14" s="426" t="s">
        <v>268</v>
      </c>
      <c r="AI14" s="426" t="s">
        <v>269</v>
      </c>
      <c r="AJ14" s="426" t="s">
        <v>270</v>
      </c>
      <c r="AK14" s="426" t="s">
        <v>271</v>
      </c>
      <c r="AL14" s="426" t="s">
        <v>272</v>
      </c>
      <c r="AM14" s="426" t="s">
        <v>273</v>
      </c>
      <c r="AN14" s="426" t="s">
        <v>274</v>
      </c>
      <c r="AO14" s="426" t="s">
        <v>275</v>
      </c>
      <c r="AP14" s="426" t="s">
        <v>276</v>
      </c>
      <c r="AQ14" s="426" t="s">
        <v>277</v>
      </c>
      <c r="AR14" s="426" t="s">
        <v>278</v>
      </c>
      <c r="AS14" s="0"/>
      <c r="AU14" s="427" t="s">
        <v>279</v>
      </c>
      <c r="AV14" s="428" t="s">
        <v>40</v>
      </c>
      <c r="AZ14" s="397"/>
      <c r="BA14" s="397" t="s">
        <v>263</v>
      </c>
      <c r="BB14" s="397" t="s">
        <v>266</v>
      </c>
      <c r="BC14" s="397" t="s">
        <v>280</v>
      </c>
      <c r="BD14" s="397"/>
      <c r="BE14" s="397"/>
      <c r="BF14" s="397"/>
      <c r="BG14" s="397"/>
      <c r="BH14" s="397"/>
      <c r="BI14" s="397"/>
      <c r="BJ14" s="397"/>
      <c r="BK14" s="397"/>
      <c r="BL14" s="397"/>
      <c r="BM14" s="397"/>
      <c r="BN14" s="397"/>
      <c r="BO14" s="397"/>
    </row>
    <row r="15" customFormat="false" ht="12.75" hidden="false" customHeight="false" outlineLevel="0" collapsed="false">
      <c r="A15" s="397"/>
      <c r="B15" s="397"/>
      <c r="C15" s="396" t="n">
        <v>1</v>
      </c>
      <c r="D15" s="429" t="n">
        <v>423.833</v>
      </c>
      <c r="E15" s="429" t="n">
        <v>-0.308</v>
      </c>
      <c r="F15" s="429" t="n">
        <v>423.525</v>
      </c>
      <c r="G15" s="429" t="n">
        <v>780.966</v>
      </c>
      <c r="H15" s="429" t="n">
        <v>-719.837</v>
      </c>
      <c r="I15" s="429" t="n">
        <v>61.129</v>
      </c>
      <c r="J15" s="429" t="n">
        <v>93.416</v>
      </c>
      <c r="K15" s="429" t="n">
        <v>-204.115</v>
      </c>
      <c r="L15" s="429" t="n">
        <v>-110.699</v>
      </c>
      <c r="M15" s="429" t="n">
        <v>-49.57</v>
      </c>
      <c r="N15" s="429" t="n">
        <v>373.955</v>
      </c>
      <c r="O15" s="429" t="n">
        <v>419</v>
      </c>
      <c r="P15" s="429" t="n">
        <v>31.307</v>
      </c>
      <c r="Q15" s="420"/>
      <c r="R15" s="420"/>
      <c r="S15" s="396" t="n">
        <v>1</v>
      </c>
      <c r="T15" s="27" t="n">
        <f aca="false">OCTOBER!F18</f>
        <v>447.639</v>
      </c>
      <c r="U15" s="27" t="n">
        <f aca="false">OCTOBER!G18</f>
        <v>-13.624</v>
      </c>
      <c r="V15" s="27" t="n">
        <f aca="false">OCTOBER!H18</f>
        <v>434.015</v>
      </c>
      <c r="W15" s="27" t="n">
        <f aca="false">OCTOBER!J18</f>
        <v>780.966</v>
      </c>
      <c r="X15" s="27" t="n">
        <f aca="false">OCTOBER!K18</f>
        <v>-719.837</v>
      </c>
      <c r="Y15" s="27" t="n">
        <f aca="false">OCTOBER!L18</f>
        <v>61.129</v>
      </c>
      <c r="Z15" s="27" t="n">
        <f aca="false">OCTOBER!M18</f>
        <v>64.029</v>
      </c>
      <c r="AA15" s="27" t="n">
        <f aca="false">OCTOBER!N18</f>
        <v>-184.026</v>
      </c>
      <c r="AB15" s="27" t="n">
        <f aca="false">OCTOBER!O18</f>
        <v>-119.997</v>
      </c>
      <c r="AC15" s="27" t="n">
        <f aca="false">OCTOBER!P18</f>
        <v>-58.868</v>
      </c>
      <c r="AD15" s="27" t="n">
        <f aca="false">OCTOBER!Q18</f>
        <v>375.147</v>
      </c>
      <c r="AE15" s="27" t="n">
        <f aca="false">OCTOBER!AA18</f>
        <v>413.1</v>
      </c>
      <c r="AF15" s="27" t="n">
        <f aca="false">OCTOBER!AC18</f>
        <v>29.106</v>
      </c>
      <c r="AG15" s="27" t="n">
        <f aca="false">V15-F15</f>
        <v>10.49</v>
      </c>
      <c r="AH15" s="430" t="n">
        <f aca="false">ABS((V15-F15)/V15)</f>
        <v>0.0241696715551306</v>
      </c>
      <c r="AI15" s="27" t="n">
        <f aca="false">Y15-I15</f>
        <v>0</v>
      </c>
      <c r="AJ15" s="430" t="n">
        <f aca="false">ABS((Y15-I15)/Y15)</f>
        <v>0</v>
      </c>
      <c r="AK15" s="27" t="n">
        <f aca="false">AB15-L15</f>
        <v>-9.298</v>
      </c>
      <c r="AL15" s="430" t="n">
        <f aca="false">ABS((AB15-L15)/AB15)</f>
        <v>0.077485270465095</v>
      </c>
      <c r="AM15" s="27" t="n">
        <f aca="false">AE15-O15</f>
        <v>-5.89999999999998</v>
      </c>
      <c r="AN15" s="430" t="n">
        <f aca="false">ABS((AE15-O15)/AE15)</f>
        <v>0.0142822561123214</v>
      </c>
      <c r="AO15" s="27" t="n">
        <f aca="false">AF15-P15</f>
        <v>-2.20099999999997</v>
      </c>
      <c r="AP15" s="430" t="n">
        <f aca="false">ABS((AF15-P15)/AF15)</f>
        <v>0.0756201470487173</v>
      </c>
      <c r="AQ15" s="27" t="n">
        <f aca="false">AD15-N15</f>
        <v>1.19200000000001</v>
      </c>
      <c r="AR15" s="430" t="n">
        <f aca="false">ABS((AD15-N15)/AD15)</f>
        <v>0.00317742111758859</v>
      </c>
      <c r="AS15" s="27"/>
      <c r="AT15" s="0" t="n">
        <v>1</v>
      </c>
      <c r="AU15" s="0" t="n">
        <f aca="false">Sheet1!AG4</f>
        <v>57</v>
      </c>
      <c r="AV15" s="397" t="n">
        <f aca="false">Sheet1!AH4</f>
        <v>61</v>
      </c>
      <c r="AW15" s="397"/>
      <c r="AX15" s="397"/>
      <c r="AY15" s="397"/>
      <c r="AZ15" s="397"/>
      <c r="BA15" s="397" t="n">
        <v>-202.458</v>
      </c>
      <c r="BB15" s="397" t="n">
        <v>-185.054</v>
      </c>
      <c r="BC15" s="397" t="n">
        <v>-258</v>
      </c>
      <c r="BD15" s="397"/>
      <c r="BE15" s="397"/>
      <c r="BF15" s="397"/>
      <c r="BG15" s="397"/>
      <c r="BH15" s="397"/>
      <c r="BI15" s="397"/>
      <c r="BJ15" s="397"/>
      <c r="BK15" s="397"/>
      <c r="BL15" s="397"/>
      <c r="BM15" s="397"/>
      <c r="BN15" s="397"/>
      <c r="BO15" s="397"/>
    </row>
    <row r="16" customFormat="false" ht="12.75" hidden="false" customHeight="false" outlineLevel="0" collapsed="false">
      <c r="C16" s="396" t="n">
        <f aca="false">C15+1</f>
        <v>2</v>
      </c>
      <c r="D16" s="429" t="n">
        <v>344.705</v>
      </c>
      <c r="E16" s="429" t="n">
        <v>-11.678</v>
      </c>
      <c r="F16" s="429" t="n">
        <v>333.027</v>
      </c>
      <c r="G16" s="429" t="n">
        <v>268.982</v>
      </c>
      <c r="H16" s="429" t="n">
        <v>-203.719</v>
      </c>
      <c r="I16" s="429" t="n">
        <v>65.263</v>
      </c>
      <c r="J16" s="429" t="n">
        <v>99.863</v>
      </c>
      <c r="K16" s="429" t="n">
        <v>-39.124</v>
      </c>
      <c r="L16" s="429" t="n">
        <v>60.739</v>
      </c>
      <c r="M16" s="429" t="n">
        <v>126.002</v>
      </c>
      <c r="N16" s="429" t="n">
        <v>459.029</v>
      </c>
      <c r="O16" s="429" t="n">
        <v>468</v>
      </c>
      <c r="P16" s="429" t="n">
        <v>-4.767</v>
      </c>
      <c r="Q16" s="420"/>
      <c r="R16" s="420"/>
      <c r="S16" s="396" t="n">
        <f aca="false">S15+1</f>
        <v>2</v>
      </c>
      <c r="T16" s="27" t="n">
        <f aca="false">OCTOBER!F19</f>
        <v>414.603</v>
      </c>
      <c r="U16" s="27" t="n">
        <f aca="false">OCTOBER!G19</f>
        <v>0</v>
      </c>
      <c r="V16" s="27" t="n">
        <f aca="false">OCTOBER!H19</f>
        <v>414.603</v>
      </c>
      <c r="W16" s="27" t="n">
        <f aca="false">OCTOBER!J19</f>
        <v>267.063</v>
      </c>
      <c r="X16" s="27" t="n">
        <f aca="false">OCTOBER!K19</f>
        <v>-212.783</v>
      </c>
      <c r="Y16" s="27" t="n">
        <f aca="false">OCTOBER!L19</f>
        <v>54.28</v>
      </c>
      <c r="Z16" s="27" t="n">
        <f aca="false">OCTOBER!M19</f>
        <v>139.471</v>
      </c>
      <c r="AA16" s="27" t="n">
        <f aca="false">OCTOBER!N19</f>
        <v>-39.331</v>
      </c>
      <c r="AB16" s="27" t="n">
        <f aca="false">OCTOBER!O19</f>
        <v>100.14</v>
      </c>
      <c r="AC16" s="27" t="n">
        <f aca="false">OCTOBER!P19</f>
        <v>154.42</v>
      </c>
      <c r="AD16" s="27" t="n">
        <f aca="false">OCTOBER!Q19</f>
        <v>569.023</v>
      </c>
      <c r="AE16" s="27" t="n">
        <f aca="false">OCTOBER!AA19</f>
        <v>443.5</v>
      </c>
      <c r="AF16" s="27" t="n">
        <f aca="false">OCTOBER!AC19</f>
        <v>-134.37</v>
      </c>
      <c r="AG16" s="27" t="n">
        <f aca="false">V16-F16</f>
        <v>81.576</v>
      </c>
      <c r="AH16" s="430" t="n">
        <f aca="false">ABS((V16-F16)/V16)</f>
        <v>0.196756897562246</v>
      </c>
      <c r="AI16" s="27" t="n">
        <f aca="false">Y16-I16</f>
        <v>-10.983</v>
      </c>
      <c r="AJ16" s="430" t="n">
        <f aca="false">ABS((Y16-I16)/Y16)</f>
        <v>0.202339719970524</v>
      </c>
      <c r="AK16" s="27" t="n">
        <f aca="false">AB16-L16</f>
        <v>39.401</v>
      </c>
      <c r="AL16" s="430" t="n">
        <f aca="false">ABS((AB16-L16)/AB16)</f>
        <v>0.393459157179948</v>
      </c>
      <c r="AM16" s="27" t="n">
        <f aca="false">AE16-O16</f>
        <v>-24.5</v>
      </c>
      <c r="AN16" s="430" t="n">
        <f aca="false">ABS((AE16-O16)/AE16)</f>
        <v>0.0552423900789177</v>
      </c>
      <c r="AO16" s="27" t="n">
        <f aca="false">AF16-P16</f>
        <v>-129.603</v>
      </c>
      <c r="AP16" s="430" t="n">
        <f aca="false">ABS((AF16-P16)/AF16)</f>
        <v>0.964523331100692</v>
      </c>
      <c r="AQ16" s="27" t="n">
        <f aca="false">AD16-N16</f>
        <v>109.994</v>
      </c>
      <c r="AR16" s="430" t="n">
        <f aca="false">ABS((AD16-N16)/AD16)</f>
        <v>0.193303258392016</v>
      </c>
      <c r="AS16" s="27"/>
      <c r="AT16" s="0" t="n">
        <v>2</v>
      </c>
      <c r="AU16" s="397" t="n">
        <f aca="false">Sheet1!AG5</f>
        <v>57</v>
      </c>
      <c r="AV16" s="397" t="n">
        <f aca="false">Sheet1!AH5</f>
        <v>67</v>
      </c>
      <c r="AX16" s="397"/>
      <c r="AY16" s="397"/>
      <c r="AZ16" s="397"/>
      <c r="BA16" s="397" t="n">
        <v>-117.167</v>
      </c>
      <c r="BB16" s="397" t="n">
        <v>-2.81800000000007</v>
      </c>
      <c r="BC16" s="397"/>
      <c r="BD16" s="397" t="n">
        <v>-146</v>
      </c>
      <c r="BE16" s="397"/>
    </row>
    <row r="17" customFormat="false" ht="12.75" hidden="false" customHeight="false" outlineLevel="0" collapsed="false">
      <c r="C17" s="396" t="n">
        <f aca="false">C16+1</f>
        <v>3</v>
      </c>
      <c r="D17" s="429" t="n">
        <v>372.704</v>
      </c>
      <c r="E17" s="429" t="n">
        <v>-12.496</v>
      </c>
      <c r="F17" s="429" t="n">
        <v>360.208</v>
      </c>
      <c r="G17" s="429" t="n">
        <v>1718.328</v>
      </c>
      <c r="H17" s="429" t="n">
        <v>-1661.806</v>
      </c>
      <c r="I17" s="429" t="n">
        <v>56.5219999999999</v>
      </c>
      <c r="J17" s="429" t="n">
        <v>49.751</v>
      </c>
      <c r="K17" s="429" t="n">
        <v>-82.783</v>
      </c>
      <c r="L17" s="429" t="n">
        <v>-33.032</v>
      </c>
      <c r="M17" s="429" t="n">
        <v>23.4899999999999</v>
      </c>
      <c r="N17" s="429" t="n">
        <v>383.698</v>
      </c>
      <c r="O17" s="429" t="n">
        <v>447</v>
      </c>
      <c r="P17" s="429" t="n">
        <v>54.455</v>
      </c>
      <c r="Q17" s="420"/>
      <c r="R17" s="420"/>
      <c r="S17" s="396" t="n">
        <f aca="false">S16+1</f>
        <v>3</v>
      </c>
      <c r="T17" s="27" t="n">
        <f aca="false">OCTOBER!F20</f>
        <v>320.101</v>
      </c>
      <c r="U17" s="27" t="n">
        <f aca="false">OCTOBER!G20</f>
        <v>0</v>
      </c>
      <c r="V17" s="27" t="n">
        <f aca="false">OCTOBER!H20</f>
        <v>320.101</v>
      </c>
      <c r="W17" s="27" t="n">
        <f aca="false">OCTOBER!J20</f>
        <v>1718.96</v>
      </c>
      <c r="X17" s="27" t="n">
        <f aca="false">OCTOBER!K20</f>
        <v>-1662.379</v>
      </c>
      <c r="Y17" s="27" t="n">
        <f aca="false">OCTOBER!L20</f>
        <v>56.5810000000001</v>
      </c>
      <c r="Z17" s="27" t="n">
        <f aca="false">OCTOBER!M20</f>
        <v>64.89</v>
      </c>
      <c r="AA17" s="27" t="n">
        <f aca="false">OCTOBER!N20</f>
        <v>-71.802</v>
      </c>
      <c r="AB17" s="27" t="n">
        <f aca="false">OCTOBER!O20</f>
        <v>-6.91200000000001</v>
      </c>
      <c r="AC17" s="27" t="n">
        <f aca="false">OCTOBER!P20</f>
        <v>49.6690000000001</v>
      </c>
      <c r="AD17" s="27" t="n">
        <f aca="false">OCTOBER!Q20</f>
        <v>369.77</v>
      </c>
      <c r="AE17" s="27" t="n">
        <f aca="false">OCTOBER!AA20</f>
        <v>519.1</v>
      </c>
      <c r="AF17" s="27" t="n">
        <f aca="false">OCTOBER!AC20</f>
        <v>140.483</v>
      </c>
      <c r="AG17" s="27" t="n">
        <f aca="false">V17-F17</f>
        <v>-40.107</v>
      </c>
      <c r="AH17" s="430" t="n">
        <f aca="false">ABS((V17-F17)/V17)</f>
        <v>0.125294828819654</v>
      </c>
      <c r="AI17" s="27" t="n">
        <f aca="false">Y17-I17</f>
        <v>0.0590000000001965</v>
      </c>
      <c r="AJ17" s="430" t="n">
        <f aca="false">ABS((Y17-I17)/Y17)</f>
        <v>0.00104275286757386</v>
      </c>
      <c r="AK17" s="27" t="n">
        <f aca="false">AB17-L17</f>
        <v>26.12</v>
      </c>
      <c r="AL17" s="430" t="n">
        <f aca="false">ABS((AB17-L17)/AB17)</f>
        <v>3.77893518518518</v>
      </c>
      <c r="AM17" s="27" t="n">
        <f aca="false">AE17-O17</f>
        <v>72.1</v>
      </c>
      <c r="AN17" s="430" t="n">
        <f aca="false">ABS((AE17-O17)/AE17)</f>
        <v>0.138894240030823</v>
      </c>
      <c r="AO17" s="27" t="n">
        <f aca="false">AF17-P17</f>
        <v>86.0279999999999</v>
      </c>
      <c r="AP17" s="430" t="n">
        <f aca="false">ABS((AF17-P17)/AF17)</f>
        <v>0.612373027341386</v>
      </c>
      <c r="AQ17" s="27" t="n">
        <f aca="false">AD17-N17</f>
        <v>-13.9279999999999</v>
      </c>
      <c r="AR17" s="430" t="n">
        <f aca="false">ABS((AD17-N17)/AD17)</f>
        <v>0.0376666576520537</v>
      </c>
      <c r="AS17" s="27"/>
      <c r="AT17" s="0" t="n">
        <v>3</v>
      </c>
      <c r="AU17" s="397" t="n">
        <f aca="false">Sheet1!AG6</f>
        <v>57</v>
      </c>
      <c r="AV17" s="397" t="n">
        <f aca="false">Sheet1!AH6</f>
        <v>53</v>
      </c>
      <c r="AW17" s="397"/>
      <c r="AY17" s="397"/>
      <c r="AZ17" s="397"/>
      <c r="BA17" s="397" t="n">
        <v>-205.681</v>
      </c>
      <c r="BB17" s="397" t="n">
        <v>-23.268</v>
      </c>
      <c r="BC17" s="397" t="n">
        <v>-238</v>
      </c>
      <c r="BD17" s="397"/>
      <c r="BE17" s="397"/>
    </row>
    <row r="18" customFormat="false" ht="12.75" hidden="false" customHeight="false" outlineLevel="0" collapsed="false">
      <c r="C18" s="396" t="n">
        <f aca="false">C17+1</f>
        <v>4</v>
      </c>
      <c r="D18" s="429" t="n">
        <v>274.824</v>
      </c>
      <c r="E18" s="429" t="n">
        <v>-0.398</v>
      </c>
      <c r="F18" s="429" t="n">
        <v>274.426</v>
      </c>
      <c r="G18" s="429" t="n">
        <v>269.215</v>
      </c>
      <c r="H18" s="429" t="n">
        <v>-212.773</v>
      </c>
      <c r="I18" s="429" t="n">
        <v>56.442</v>
      </c>
      <c r="J18" s="429" t="n">
        <v>59.504</v>
      </c>
      <c r="K18" s="429" t="n">
        <v>-38.309</v>
      </c>
      <c r="L18" s="429" t="n">
        <v>21.195</v>
      </c>
      <c r="M18" s="429" t="n">
        <v>77.637</v>
      </c>
      <c r="N18" s="429" t="n">
        <v>352.063</v>
      </c>
      <c r="O18" s="429" t="n">
        <v>394</v>
      </c>
      <c r="P18" s="429" t="n">
        <v>33.09</v>
      </c>
      <c r="Q18" s="420"/>
      <c r="R18" s="420"/>
      <c r="S18" s="396" t="n">
        <f aca="false">S17+1</f>
        <v>4</v>
      </c>
      <c r="T18" s="27" t="n">
        <f aca="false">OCTOBER!F21</f>
        <v>199.731</v>
      </c>
      <c r="U18" s="27" t="n">
        <f aca="false">OCTOBER!G21</f>
        <v>-9.125</v>
      </c>
      <c r="V18" s="27" t="n">
        <f aca="false">OCTOBER!H21</f>
        <v>190.606</v>
      </c>
      <c r="W18" s="27" t="n">
        <f aca="false">OCTOBER!J21</f>
        <v>270.966</v>
      </c>
      <c r="X18" s="27" t="n">
        <f aca="false">OCTOBER!K21</f>
        <v>-212.773</v>
      </c>
      <c r="Y18" s="27" t="n">
        <f aca="false">OCTOBER!L21</f>
        <v>58.193</v>
      </c>
      <c r="Z18" s="27" t="n">
        <f aca="false">OCTOBER!M21</f>
        <v>38.809</v>
      </c>
      <c r="AA18" s="27" t="n">
        <f aca="false">OCTOBER!N21</f>
        <v>-25.681</v>
      </c>
      <c r="AB18" s="27" t="n">
        <f aca="false">OCTOBER!O21</f>
        <v>13.128</v>
      </c>
      <c r="AC18" s="27" t="n">
        <f aca="false">OCTOBER!P21</f>
        <v>71.321</v>
      </c>
      <c r="AD18" s="27" t="n">
        <f aca="false">OCTOBER!Q21</f>
        <v>261.927</v>
      </c>
      <c r="AE18" s="27" t="n">
        <f aca="false">OCTOBER!AA21</f>
        <v>292.9</v>
      </c>
      <c r="AF18" s="27" t="n">
        <f aca="false">OCTOBER!AC21</f>
        <v>22.1259999999999</v>
      </c>
      <c r="AG18" s="27" t="n">
        <f aca="false">V18-F18</f>
        <v>-83.82</v>
      </c>
      <c r="AH18" s="430" t="n">
        <f aca="false">ABS((V18-F18)/V18)</f>
        <v>0.439755306758444</v>
      </c>
      <c r="AI18" s="27" t="n">
        <f aca="false">Y18-I18</f>
        <v>1.75100000000003</v>
      </c>
      <c r="AJ18" s="430" t="n">
        <f aca="false">ABS((Y18-I18)/Y18)</f>
        <v>0.0300895296685174</v>
      </c>
      <c r="AK18" s="27" t="n">
        <f aca="false">AB18-L18</f>
        <v>-8.067</v>
      </c>
      <c r="AL18" s="430" t="n">
        <f aca="false">ABS((AB18-L18)/AB18)</f>
        <v>0.614488117001829</v>
      </c>
      <c r="AM18" s="27" t="n">
        <f aca="false">AE18-O18</f>
        <v>-101.1</v>
      </c>
      <c r="AN18" s="430" t="n">
        <f aca="false">ABS((AE18-O18)/AE18)</f>
        <v>0.345168999658587</v>
      </c>
      <c r="AO18" s="27" t="n">
        <f aca="false">AF18-P18</f>
        <v>-10.9640000000001</v>
      </c>
      <c r="AP18" s="430" t="n">
        <f aca="false">ABS((AF18-P18)/AF18)</f>
        <v>0.495525625960414</v>
      </c>
      <c r="AQ18" s="27" t="n">
        <f aca="false">AD18-N18</f>
        <v>-90.136</v>
      </c>
      <c r="AR18" s="430" t="n">
        <f aca="false">ABS((AD18-N18)/AD18)</f>
        <v>0.344126416902419</v>
      </c>
      <c r="AS18" s="27"/>
      <c r="AT18" s="0" t="n">
        <v>4</v>
      </c>
      <c r="AU18" s="431" t="n">
        <f aca="false">Sheet1!AG7</f>
        <v>56</v>
      </c>
      <c r="AV18" s="431" t="n">
        <f aca="false">Sheet1!AH7</f>
        <v>47</v>
      </c>
      <c r="AW18" s="397"/>
      <c r="AX18" s="397"/>
      <c r="AZ18" s="397"/>
      <c r="BA18" s="397" t="n">
        <v>-62.947</v>
      </c>
      <c r="BB18" s="397" t="n">
        <v>-28.512</v>
      </c>
      <c r="BC18" s="397"/>
      <c r="BD18" s="397" t="n">
        <v>-146</v>
      </c>
      <c r="BE18" s="397"/>
    </row>
    <row r="19" customFormat="false" ht="12.75" hidden="false" customHeight="false" outlineLevel="0" collapsed="false">
      <c r="C19" s="396" t="n">
        <f aca="false">C18+1</f>
        <v>5</v>
      </c>
      <c r="D19" s="429" t="n">
        <v>249.879</v>
      </c>
      <c r="E19" s="429" t="n">
        <v>-33.116</v>
      </c>
      <c r="F19" s="429" t="n">
        <v>216.763</v>
      </c>
      <c r="G19" s="429" t="n">
        <v>270.961</v>
      </c>
      <c r="H19" s="429" t="n">
        <v>-211.19</v>
      </c>
      <c r="I19" s="429" t="n">
        <v>59.771</v>
      </c>
      <c r="J19" s="429" t="n">
        <v>87.707</v>
      </c>
      <c r="K19" s="429" t="n">
        <v>-51.458</v>
      </c>
      <c r="L19" s="429" t="n">
        <v>36.249</v>
      </c>
      <c r="M19" s="429" t="n">
        <v>96.02</v>
      </c>
      <c r="N19" s="429" t="n">
        <v>312.783</v>
      </c>
      <c r="O19" s="429" t="n">
        <v>134</v>
      </c>
      <c r="P19" s="429"/>
      <c r="Q19" s="420"/>
      <c r="R19" s="420"/>
      <c r="S19" s="396" t="n">
        <f aca="false">S18+1</f>
        <v>5</v>
      </c>
      <c r="T19" s="27" t="n">
        <f aca="false">OCTOBER!F22</f>
        <v>202.548</v>
      </c>
      <c r="U19" s="27" t="n">
        <f aca="false">OCTOBER!G22</f>
        <v>-5.192</v>
      </c>
      <c r="V19" s="27" t="n">
        <f aca="false">OCTOBER!H22</f>
        <v>197.356</v>
      </c>
      <c r="W19" s="27" t="n">
        <f aca="false">OCTOBER!J22</f>
        <v>270.961</v>
      </c>
      <c r="X19" s="27" t="n">
        <f aca="false">OCTOBER!K22</f>
        <v>-211.19</v>
      </c>
      <c r="Y19" s="27" t="n">
        <f aca="false">OCTOBER!L22</f>
        <v>59.771</v>
      </c>
      <c r="Z19" s="27" t="n">
        <f aca="false">OCTOBER!M22</f>
        <v>38.578</v>
      </c>
      <c r="AA19" s="27" t="n">
        <f aca="false">OCTOBER!N22</f>
        <v>-50.494</v>
      </c>
      <c r="AB19" s="27" t="n">
        <f aca="false">OCTOBER!O22</f>
        <v>-11.916</v>
      </c>
      <c r="AC19" s="27" t="n">
        <f aca="false">OCTOBER!P22</f>
        <v>47.855</v>
      </c>
      <c r="AD19" s="27" t="n">
        <f aca="false">OCTOBER!Q22</f>
        <v>245.211</v>
      </c>
      <c r="AE19" s="27" t="n">
        <f aca="false">OCTOBER!AA22</f>
        <v>196.5</v>
      </c>
      <c r="AF19" s="27" t="n">
        <f aca="false">OCTOBER!AC22</f>
        <v>-117.558</v>
      </c>
      <c r="AG19" s="27" t="n">
        <f aca="false">V19-F19</f>
        <v>-19.407</v>
      </c>
      <c r="AH19" s="430" t="n">
        <f aca="false">ABS((V19-F19)/V19)</f>
        <v>0.0983349885486126</v>
      </c>
      <c r="AI19" s="27" t="n">
        <f aca="false">Y19-I19</f>
        <v>0</v>
      </c>
      <c r="AJ19" s="430" t="n">
        <f aca="false">ABS((Y19-I19)/Y19)</f>
        <v>0</v>
      </c>
      <c r="AK19" s="27" t="n">
        <f aca="false">AB19-L19</f>
        <v>-48.165</v>
      </c>
      <c r="AL19" s="430" t="n">
        <f aca="false">ABS((AB19-L19)/AB19)</f>
        <v>4.0420443101712</v>
      </c>
      <c r="AM19" s="27" t="n">
        <f aca="false">AE19-O19</f>
        <v>62.5</v>
      </c>
      <c r="AN19" s="430" t="n">
        <f aca="false">ABS((AE19-O19)/AE19)</f>
        <v>0.318066157760814</v>
      </c>
      <c r="AO19" s="27" t="n">
        <f aca="false">AF19-P19</f>
        <v>-117.558</v>
      </c>
      <c r="AP19" s="430" t="n">
        <f aca="false">ABS((AF19-P19)/AF19)</f>
        <v>1</v>
      </c>
      <c r="AQ19" s="27" t="n">
        <f aca="false">AD19-N19</f>
        <v>-67.572</v>
      </c>
      <c r="AR19" s="430" t="n">
        <f aca="false">ABS((AD19-N19)/AD19)</f>
        <v>0.275566756793129</v>
      </c>
      <c r="AS19" s="27"/>
      <c r="AT19" s="0" t="n">
        <v>5</v>
      </c>
      <c r="AU19" s="431" t="n">
        <f aca="false">Sheet1!AG8</f>
        <v>56</v>
      </c>
      <c r="AV19" s="397" t="n">
        <f aca="false">Sheet1!AH8</f>
        <v>40</v>
      </c>
      <c r="AW19" s="397"/>
      <c r="AX19" s="397"/>
      <c r="AY19" s="397"/>
      <c r="AZ19" s="397"/>
      <c r="BA19" s="397" t="n">
        <v>-137.218</v>
      </c>
      <c r="BB19" s="397" t="n">
        <v>-0.269999999999982</v>
      </c>
      <c r="BC19" s="397" t="n">
        <v>-238</v>
      </c>
      <c r="BD19" s="397" t="n">
        <v>-205</v>
      </c>
      <c r="BE19" s="397"/>
    </row>
    <row r="20" customFormat="false" ht="12.75" hidden="false" customHeight="false" outlineLevel="0" collapsed="false">
      <c r="C20" s="396" t="n">
        <f aca="false">C19+1</f>
        <v>6</v>
      </c>
      <c r="D20" s="429" t="n">
        <v>264.963</v>
      </c>
      <c r="E20" s="429" t="n">
        <v>-3.503</v>
      </c>
      <c r="F20" s="429" t="n">
        <v>261.46</v>
      </c>
      <c r="G20" s="429" t="n">
        <v>270.961</v>
      </c>
      <c r="H20" s="429" t="n">
        <v>-212.786</v>
      </c>
      <c r="I20" s="429" t="n">
        <v>58.175</v>
      </c>
      <c r="J20" s="429" t="n">
        <v>119.097</v>
      </c>
      <c r="K20" s="429" t="n">
        <v>-37.291</v>
      </c>
      <c r="L20" s="429" t="n">
        <v>81.806</v>
      </c>
      <c r="M20" s="429" t="n">
        <v>139.981</v>
      </c>
      <c r="N20" s="429" t="n">
        <v>401.441</v>
      </c>
      <c r="O20" s="429" t="n">
        <v>490</v>
      </c>
      <c r="P20" s="429" t="n">
        <v>19.7119999999999</v>
      </c>
      <c r="Q20" s="420"/>
      <c r="R20" s="420"/>
      <c r="S20" s="396" t="n">
        <f aca="false">S19+1</f>
        <v>6</v>
      </c>
      <c r="T20" s="27" t="n">
        <f aca="false">OCTOBER!F23</f>
        <v>264.963</v>
      </c>
      <c r="U20" s="27" t="n">
        <f aca="false">OCTOBER!G23</f>
        <v>-3.503</v>
      </c>
      <c r="V20" s="27" t="n">
        <f aca="false">OCTOBER!H23</f>
        <v>261.46</v>
      </c>
      <c r="W20" s="27" t="n">
        <f aca="false">OCTOBER!J23</f>
        <v>270.961</v>
      </c>
      <c r="X20" s="27" t="n">
        <f aca="false">OCTOBER!K23</f>
        <v>-212.786</v>
      </c>
      <c r="Y20" s="27" t="n">
        <f aca="false">OCTOBER!L23</f>
        <v>58.175</v>
      </c>
      <c r="Z20" s="27" t="n">
        <f aca="false">OCTOBER!M23</f>
        <v>117.87</v>
      </c>
      <c r="AA20" s="27" t="n">
        <f aca="false">OCTOBER!N23</f>
        <v>-37.291</v>
      </c>
      <c r="AB20" s="27" t="n">
        <f aca="false">OCTOBER!O23</f>
        <v>80.579</v>
      </c>
      <c r="AC20" s="27" t="n">
        <f aca="false">OCTOBER!P23</f>
        <v>138.754</v>
      </c>
      <c r="AD20" s="27" t="n">
        <f aca="false">OCTOBER!Q23</f>
        <v>400.214</v>
      </c>
      <c r="AE20" s="27" t="n">
        <f aca="false">OCTOBER!AA23</f>
        <v>490</v>
      </c>
      <c r="AF20" s="27" t="n">
        <f aca="false">OCTOBER!AC23</f>
        <v>20.9389999999999</v>
      </c>
      <c r="AG20" s="27" t="n">
        <f aca="false">V20-F20</f>
        <v>0</v>
      </c>
      <c r="AH20" s="430" t="n">
        <f aca="false">ABS((V20-F20)/V20)</f>
        <v>0</v>
      </c>
      <c r="AI20" s="27" t="n">
        <f aca="false">Y20-I20</f>
        <v>0</v>
      </c>
      <c r="AJ20" s="430" t="n">
        <f aca="false">ABS((Y20-I20)/Y20)</f>
        <v>0</v>
      </c>
      <c r="AK20" s="27" t="n">
        <f aca="false">AB20-L20</f>
        <v>-1.22699999999999</v>
      </c>
      <c r="AL20" s="430" t="n">
        <f aca="false">ABS((AB20-L20)/AB20)</f>
        <v>0.0152272924707429</v>
      </c>
      <c r="AM20" s="27" t="n">
        <f aca="false">AE20-O20</f>
        <v>0</v>
      </c>
      <c r="AN20" s="430" t="n">
        <f aca="false">ABS((AE20-O20)/AE20)</f>
        <v>0</v>
      </c>
      <c r="AO20" s="27" t="n">
        <f aca="false">AF20-P20</f>
        <v>1.22699999999998</v>
      </c>
      <c r="AP20" s="430" t="n">
        <f aca="false">ABS((AF20-P20)/AF20)</f>
        <v>0.0585987869525756</v>
      </c>
      <c r="AQ20" s="27" t="n">
        <f aca="false">AD20-N20</f>
        <v>-1.22699999999998</v>
      </c>
      <c r="AR20" s="430" t="n">
        <f aca="false">ABS((AD20-N20)/AD20)</f>
        <v>0.00306585976502565</v>
      </c>
      <c r="AS20" s="27"/>
      <c r="AT20" s="0" t="n">
        <v>6</v>
      </c>
      <c r="AU20" s="431" t="n">
        <f aca="false">Sheet1!AG9</f>
        <v>56</v>
      </c>
      <c r="AV20" s="397" t="n">
        <f aca="false">Sheet1!AH9</f>
        <v>39</v>
      </c>
      <c r="AW20" s="397"/>
      <c r="AX20" s="397"/>
      <c r="AY20" s="397"/>
      <c r="AZ20" s="397"/>
      <c r="BA20" s="397" t="n">
        <v>-369.035</v>
      </c>
      <c r="BB20" s="397" t="n">
        <v>-218.96</v>
      </c>
      <c r="BC20" s="397" t="n">
        <v>-300</v>
      </c>
      <c r="BD20" s="397" t="n">
        <v>-335</v>
      </c>
      <c r="BE20" s="397"/>
    </row>
    <row r="21" customFormat="false" ht="12.75" hidden="false" customHeight="false" outlineLevel="0" collapsed="false">
      <c r="C21" s="396" t="n">
        <f aca="false">C20+1</f>
        <v>7</v>
      </c>
      <c r="D21" s="429" t="n">
        <v>338.309</v>
      </c>
      <c r="E21" s="429" t="n">
        <v>-0.822</v>
      </c>
      <c r="F21" s="429" t="n">
        <v>337.487</v>
      </c>
      <c r="G21" s="429" t="n">
        <v>270.961</v>
      </c>
      <c r="H21" s="429" t="n">
        <v>-212.786</v>
      </c>
      <c r="I21" s="429" t="n">
        <v>58.175</v>
      </c>
      <c r="J21" s="429" t="n">
        <v>172.992</v>
      </c>
      <c r="K21" s="429" t="n">
        <v>-80.158</v>
      </c>
      <c r="L21" s="429" t="n">
        <v>92.834</v>
      </c>
      <c r="M21" s="429" t="n">
        <v>151.009</v>
      </c>
      <c r="N21" s="429" t="n">
        <v>488.496</v>
      </c>
      <c r="O21" s="429" t="n">
        <v>490</v>
      </c>
      <c r="P21" s="429" t="n">
        <v>-7.34300000000008</v>
      </c>
      <c r="Q21" s="420"/>
      <c r="R21" s="420"/>
      <c r="S21" s="396" t="n">
        <f aca="false">S20+1</f>
        <v>7</v>
      </c>
      <c r="T21" s="27" t="n">
        <f aca="false">OCTOBER!F24</f>
        <v>349.702</v>
      </c>
      <c r="U21" s="27" t="n">
        <f aca="false">OCTOBER!G24</f>
        <v>-0.192</v>
      </c>
      <c r="V21" s="27" t="n">
        <f aca="false">OCTOBER!H24</f>
        <v>349.51</v>
      </c>
      <c r="W21" s="27" t="n">
        <f aca="false">OCTOBER!J24</f>
        <v>270.961</v>
      </c>
      <c r="X21" s="27" t="n">
        <f aca="false">OCTOBER!K24</f>
        <v>-212.786</v>
      </c>
      <c r="Y21" s="27" t="n">
        <f aca="false">OCTOBER!L24</f>
        <v>58.175</v>
      </c>
      <c r="Z21" s="27" t="n">
        <f aca="false">OCTOBER!M24</f>
        <v>145.096</v>
      </c>
      <c r="AA21" s="27" t="n">
        <f aca="false">OCTOBER!N24</f>
        <v>-40.272</v>
      </c>
      <c r="AB21" s="27" t="n">
        <f aca="false">OCTOBER!O24</f>
        <v>104.824</v>
      </c>
      <c r="AC21" s="27" t="n">
        <f aca="false">OCTOBER!P24</f>
        <v>162.999</v>
      </c>
      <c r="AD21" s="27" t="n">
        <f aca="false">OCTOBER!Q24</f>
        <v>512.509</v>
      </c>
      <c r="AE21" s="27" t="n">
        <f aca="false">OCTOBER!AA24</f>
        <v>518.2</v>
      </c>
      <c r="AF21" s="27" t="n">
        <f aca="false">OCTOBER!AC24</f>
        <v>-3.15599999999995</v>
      </c>
      <c r="AG21" s="27" t="n">
        <f aca="false">V21-F21</f>
        <v>12.023</v>
      </c>
      <c r="AH21" s="430" t="n">
        <f aca="false">ABS((V21-F21)/V21)</f>
        <v>0.034399587994621</v>
      </c>
      <c r="AI21" s="27" t="n">
        <f aca="false">Y21-I21</f>
        <v>0</v>
      </c>
      <c r="AJ21" s="430" t="n">
        <f aca="false">ABS((Y21-I21)/Y21)</f>
        <v>0</v>
      </c>
      <c r="AK21" s="27" t="n">
        <f aca="false">AB21-L21</f>
        <v>11.99</v>
      </c>
      <c r="AL21" s="430" t="n">
        <f aca="false">ABS((AB21-L21)/AB21)</f>
        <v>0.114382202549035</v>
      </c>
      <c r="AM21" s="27" t="n">
        <f aca="false">AE21-O21</f>
        <v>28.2</v>
      </c>
      <c r="AN21" s="430" t="n">
        <f aca="false">ABS((AE21-O21)/AE21)</f>
        <v>0.0544191431879584</v>
      </c>
      <c r="AO21" s="27" t="n">
        <f aca="false">AF21-P21</f>
        <v>4.18700000000013</v>
      </c>
      <c r="AP21" s="430" t="n">
        <f aca="false">ABS((AF21-P21)/AF21)</f>
        <v>1.32667934093796</v>
      </c>
      <c r="AQ21" s="27" t="n">
        <f aca="false">AD21-N21</f>
        <v>24.013</v>
      </c>
      <c r="AR21" s="430" t="n">
        <f aca="false">ABS((AD21-N21)/AD21)</f>
        <v>0.0468538113477031</v>
      </c>
      <c r="AS21" s="27"/>
      <c r="AT21" s="0" t="n">
        <v>7</v>
      </c>
      <c r="AU21" s="431" t="n">
        <f aca="false">Sheet1!AG10</f>
        <v>55</v>
      </c>
      <c r="AV21" s="397" t="n">
        <f aca="false">Sheet1!AH10</f>
        <v>49</v>
      </c>
      <c r="AW21" s="397"/>
      <c r="AX21" s="397"/>
      <c r="AY21" s="397"/>
      <c r="AZ21" s="397"/>
      <c r="BA21" s="397" t="n">
        <v>-397.51</v>
      </c>
      <c r="BB21" s="397" t="n">
        <v>-87.534</v>
      </c>
      <c r="BC21" s="397" t="n">
        <v>-350</v>
      </c>
      <c r="BD21" s="397" t="n">
        <v>-245</v>
      </c>
      <c r="BE21" s="397"/>
    </row>
    <row r="22" customFormat="false" ht="12.75" hidden="false" customHeight="false" outlineLevel="0" collapsed="false">
      <c r="C22" s="396" t="n">
        <f aca="false">C21+1</f>
        <v>8</v>
      </c>
      <c r="D22" s="429" t="n">
        <v>306.425</v>
      </c>
      <c r="E22" s="429" t="n">
        <v>-16.585</v>
      </c>
      <c r="F22" s="429" t="n">
        <v>289.84</v>
      </c>
      <c r="G22" s="429" t="n">
        <v>263.211</v>
      </c>
      <c r="H22" s="429" t="n">
        <v>-207.625</v>
      </c>
      <c r="I22" s="429" t="n">
        <v>55.586</v>
      </c>
      <c r="J22" s="429" t="n">
        <v>177.012</v>
      </c>
      <c r="K22" s="429" t="n">
        <v>-74.182</v>
      </c>
      <c r="L22" s="429" t="n">
        <v>102.83</v>
      </c>
      <c r="M22" s="429" t="n">
        <v>158.416</v>
      </c>
      <c r="N22" s="429" t="n">
        <v>448.256</v>
      </c>
      <c r="O22" s="429" t="n">
        <v>527</v>
      </c>
      <c r="P22" s="429" t="n">
        <v>109.897</v>
      </c>
      <c r="Q22" s="420"/>
      <c r="R22" s="420"/>
      <c r="S22" s="396" t="n">
        <f aca="false">S21+1</f>
        <v>8</v>
      </c>
      <c r="T22" s="27" t="n">
        <f aca="false">OCTOBER!F25</f>
        <v>328.511</v>
      </c>
      <c r="U22" s="27" t="n">
        <f aca="false">OCTOBER!G25</f>
        <v>-16.609</v>
      </c>
      <c r="V22" s="27" t="n">
        <f aca="false">OCTOBER!H25</f>
        <v>311.902</v>
      </c>
      <c r="W22" s="27" t="n">
        <f aca="false">OCTOBER!J25</f>
        <v>270.961</v>
      </c>
      <c r="X22" s="27" t="n">
        <f aca="false">OCTOBER!K25</f>
        <v>-218.123</v>
      </c>
      <c r="Y22" s="27" t="n">
        <f aca="false">OCTOBER!L25</f>
        <v>52.838</v>
      </c>
      <c r="Z22" s="27" t="n">
        <f aca="false">OCTOBER!M25</f>
        <v>135.754</v>
      </c>
      <c r="AA22" s="27" t="n">
        <f aca="false">OCTOBER!N25</f>
        <v>-73.989</v>
      </c>
      <c r="AB22" s="27" t="n">
        <f aca="false">OCTOBER!O25</f>
        <v>61.765</v>
      </c>
      <c r="AC22" s="27" t="n">
        <f aca="false">OCTOBER!P25</f>
        <v>114.603</v>
      </c>
      <c r="AD22" s="27" t="n">
        <f aca="false">OCTOBER!Q25</f>
        <v>426.505</v>
      </c>
      <c r="AE22" s="27" t="n">
        <f aca="false">OCTOBER!AA25</f>
        <v>439.7</v>
      </c>
      <c r="AF22" s="27" t="n">
        <f aca="false">OCTOBER!AC25</f>
        <v>64.3479999999999</v>
      </c>
      <c r="AG22" s="27" t="n">
        <f aca="false">V22-F22</f>
        <v>22.0620000000001</v>
      </c>
      <c r="AH22" s="430" t="n">
        <f aca="false">ABS((V22-F22)/V22)</f>
        <v>0.0707337561157032</v>
      </c>
      <c r="AI22" s="27" t="n">
        <f aca="false">Y22-I22</f>
        <v>-2.74799999999999</v>
      </c>
      <c r="AJ22" s="430" t="n">
        <f aca="false">ABS((Y22-I22)/Y22)</f>
        <v>0.0520080245278018</v>
      </c>
      <c r="AK22" s="27" t="n">
        <f aca="false">AB22-L22</f>
        <v>-41.065</v>
      </c>
      <c r="AL22" s="430" t="n">
        <f aca="false">ABS((AB22-L22)/AB22)</f>
        <v>0.664858738767911</v>
      </c>
      <c r="AM22" s="27" t="n">
        <f aca="false">AE22-O22</f>
        <v>-87.3</v>
      </c>
      <c r="AN22" s="430" t="n">
        <f aca="false">ABS((AE22-O22)/AE22)</f>
        <v>0.198544462133273</v>
      </c>
      <c r="AO22" s="27" t="n">
        <f aca="false">AF22-P22</f>
        <v>-45.549</v>
      </c>
      <c r="AP22" s="430" t="n">
        <f aca="false">ABS((AF22-P22)/AF22)</f>
        <v>0.70785416796171</v>
      </c>
      <c r="AQ22" s="27" t="n">
        <f aca="false">AD22-N22</f>
        <v>-21.751</v>
      </c>
      <c r="AR22" s="430" t="n">
        <f aca="false">ABS((AD22-N22)/AD22)</f>
        <v>0.0509982297980093</v>
      </c>
      <c r="AS22" s="27"/>
      <c r="AT22" s="0" t="n">
        <v>8</v>
      </c>
      <c r="AU22" s="431" t="n">
        <f aca="false">Sheet1!AG11</f>
        <v>55</v>
      </c>
      <c r="AV22" s="397" t="n">
        <f aca="false">Sheet1!AH11</f>
        <v>56</v>
      </c>
      <c r="AW22" s="397"/>
      <c r="AX22" s="397"/>
      <c r="AY22" s="397"/>
      <c r="AZ22" s="397"/>
      <c r="BA22" s="397" t="n">
        <v>-3.83500000000004</v>
      </c>
      <c r="BB22" s="397" t="n">
        <v>74.426</v>
      </c>
      <c r="BC22" s="397" t="n">
        <v>-190</v>
      </c>
      <c r="BD22" s="397" t="n">
        <v>-200</v>
      </c>
      <c r="BE22" s="397"/>
    </row>
    <row r="23" customFormat="false" ht="12.75" hidden="false" customHeight="false" outlineLevel="0" collapsed="false">
      <c r="C23" s="396" t="n">
        <f aca="false">C22+1</f>
        <v>9</v>
      </c>
      <c r="D23" s="429" t="n">
        <v>429.414</v>
      </c>
      <c r="E23" s="429" t="n">
        <v>-19.377</v>
      </c>
      <c r="F23" s="429" t="n">
        <v>410.037</v>
      </c>
      <c r="G23" s="429" t="n">
        <v>270.961</v>
      </c>
      <c r="H23" s="429" t="n">
        <v>-212.78</v>
      </c>
      <c r="I23" s="429" t="n">
        <v>58.181</v>
      </c>
      <c r="J23" s="429" t="n">
        <v>90.257</v>
      </c>
      <c r="K23" s="429" t="n">
        <v>-44.145</v>
      </c>
      <c r="L23" s="429" t="n">
        <v>46.112</v>
      </c>
      <c r="M23" s="429" t="n">
        <v>104.293</v>
      </c>
      <c r="N23" s="429" t="n">
        <v>514.33</v>
      </c>
      <c r="O23" s="429" t="n">
        <v>375</v>
      </c>
      <c r="P23" s="429" t="n">
        <v>-88.197</v>
      </c>
      <c r="Q23" s="420"/>
      <c r="R23" s="420"/>
      <c r="S23" s="396" t="n">
        <f aca="false">S22+1</f>
        <v>9</v>
      </c>
      <c r="T23" s="27" t="n">
        <f aca="false">OCTOBER!F26</f>
        <v>366.97</v>
      </c>
      <c r="U23" s="27" t="n">
        <f aca="false">OCTOBER!G26</f>
        <v>-1.628</v>
      </c>
      <c r="V23" s="27" t="n">
        <f aca="false">OCTOBER!H26</f>
        <v>365.342</v>
      </c>
      <c r="W23" s="27" t="n">
        <f aca="false">OCTOBER!J26</f>
        <v>270.961</v>
      </c>
      <c r="X23" s="27" t="n">
        <f aca="false">OCTOBER!K26</f>
        <v>-212.78</v>
      </c>
      <c r="Y23" s="27" t="n">
        <f aca="false">OCTOBER!L26</f>
        <v>58.181</v>
      </c>
      <c r="Z23" s="27" t="n">
        <f aca="false">OCTOBER!M26</f>
        <v>80.257</v>
      </c>
      <c r="AA23" s="27" t="n">
        <f aca="false">OCTOBER!N26</f>
        <v>-59.929</v>
      </c>
      <c r="AB23" s="27" t="n">
        <f aca="false">OCTOBER!O26</f>
        <v>20.328</v>
      </c>
      <c r="AC23" s="27" t="n">
        <f aca="false">OCTOBER!P26</f>
        <v>78.509</v>
      </c>
      <c r="AD23" s="27" t="n">
        <f aca="false">OCTOBER!Q26</f>
        <v>443.851</v>
      </c>
      <c r="AE23" s="27" t="n">
        <f aca="false">OCTOBER!AA26</f>
        <v>369.6</v>
      </c>
      <c r="AF23" s="27" t="n">
        <f aca="false">OCTOBER!AC26</f>
        <v>-23.1180000000001</v>
      </c>
      <c r="AG23" s="27" t="n">
        <f aca="false">V23-F23</f>
        <v>-44.6949999999999</v>
      </c>
      <c r="AH23" s="430" t="n">
        <f aca="false">ABS((V23-F23)/V23)</f>
        <v>0.122337426301931</v>
      </c>
      <c r="AI23" s="27" t="n">
        <f aca="false">Y23-I23</f>
        <v>0</v>
      </c>
      <c r="AJ23" s="430" t="n">
        <f aca="false">ABS((Y23-I23)/Y23)</f>
        <v>0</v>
      </c>
      <c r="AK23" s="27" t="n">
        <f aca="false">AB23-L23</f>
        <v>-25.784</v>
      </c>
      <c r="AL23" s="430" t="n">
        <f aca="false">ABS((AB23-L23)/AB23)</f>
        <v>1.26839826839827</v>
      </c>
      <c r="AM23" s="27" t="n">
        <f aca="false">AE23-O23</f>
        <v>-5.39999999999998</v>
      </c>
      <c r="AN23" s="430" t="n">
        <f aca="false">ABS((AE23-O23)/AE23)</f>
        <v>0.0146103896103895</v>
      </c>
      <c r="AO23" s="27" t="n">
        <f aca="false">AF23-P23</f>
        <v>65.0789999999999</v>
      </c>
      <c r="AP23" s="430" t="n">
        <f aca="false">ABS((AF23-P23)/AF23)</f>
        <v>2.8150791590968</v>
      </c>
      <c r="AQ23" s="27" t="n">
        <f aca="false">AD23-N23</f>
        <v>-70.479</v>
      </c>
      <c r="AR23" s="430" t="n">
        <f aca="false">ABS((AD23-N23)/AD23)</f>
        <v>0.158789774045795</v>
      </c>
      <c r="AS23" s="27"/>
      <c r="AT23" s="0" t="n">
        <v>9</v>
      </c>
      <c r="AU23" s="431" t="n">
        <f aca="false">Sheet1!AG12</f>
        <v>54</v>
      </c>
      <c r="AV23" s="397" t="n">
        <f aca="false">Sheet1!AH12</f>
        <v>60</v>
      </c>
      <c r="AW23" s="397"/>
      <c r="AX23" s="397"/>
      <c r="AY23" s="397"/>
      <c r="AZ23" s="397"/>
      <c r="BA23" s="397" t="n">
        <v>-163.139</v>
      </c>
      <c r="BB23" s="397" t="n">
        <v>-137.196</v>
      </c>
      <c r="BC23" s="397" t="n">
        <v>-100</v>
      </c>
      <c r="BD23" s="397" t="n">
        <v>-125</v>
      </c>
      <c r="BE23" s="397"/>
    </row>
    <row r="24" customFormat="false" ht="12.75" hidden="false" customHeight="false" outlineLevel="0" collapsed="false">
      <c r="C24" s="396" t="n">
        <f aca="false">C23+1</f>
        <v>10</v>
      </c>
      <c r="D24" s="429" t="n">
        <v>356.683</v>
      </c>
      <c r="E24" s="429" t="n">
        <v>-19.851</v>
      </c>
      <c r="F24" s="429" t="n">
        <v>336.832</v>
      </c>
      <c r="G24" s="429" t="n">
        <v>270.961</v>
      </c>
      <c r="H24" s="429" t="n">
        <v>-211.715</v>
      </c>
      <c r="I24" s="429" t="n">
        <v>59.246</v>
      </c>
      <c r="J24" s="429" t="n">
        <v>47.583</v>
      </c>
      <c r="K24" s="429" t="n">
        <v>-95.999</v>
      </c>
      <c r="L24" s="429" t="n">
        <v>-48.416</v>
      </c>
      <c r="M24" s="429" t="n">
        <v>10.83</v>
      </c>
      <c r="N24" s="429" t="n">
        <v>347.662</v>
      </c>
      <c r="O24" s="429" t="n">
        <v>175</v>
      </c>
      <c r="P24" s="429" t="n">
        <v>-181.509</v>
      </c>
      <c r="Q24" s="420"/>
      <c r="R24" s="420"/>
      <c r="S24" s="396" t="n">
        <f aca="false">S23+1</f>
        <v>10</v>
      </c>
      <c r="T24" s="27" t="n">
        <f aca="false">OCTOBER!F27</f>
        <v>318.486</v>
      </c>
      <c r="U24" s="27" t="n">
        <f aca="false">OCTOBER!G27</f>
        <v>-1.212</v>
      </c>
      <c r="V24" s="27" t="n">
        <f aca="false">OCTOBER!H27</f>
        <v>317.274</v>
      </c>
      <c r="W24" s="27" t="n">
        <f aca="false">OCTOBER!J27</f>
        <v>270.961</v>
      </c>
      <c r="X24" s="27" t="n">
        <f aca="false">OCTOBER!K27</f>
        <v>-211.715</v>
      </c>
      <c r="Y24" s="27" t="n">
        <f aca="false">OCTOBER!L27</f>
        <v>59.246</v>
      </c>
      <c r="Z24" s="27" t="n">
        <f aca="false">OCTOBER!M27</f>
        <v>10.46</v>
      </c>
      <c r="AA24" s="27" t="n">
        <f aca="false">OCTOBER!N27</f>
        <v>-74.666</v>
      </c>
      <c r="AB24" s="27" t="n">
        <f aca="false">OCTOBER!O27</f>
        <v>-64.206</v>
      </c>
      <c r="AC24" s="27" t="n">
        <f aca="false">OCTOBER!P27</f>
        <v>-4.95999999999998</v>
      </c>
      <c r="AD24" s="27" t="n">
        <f aca="false">OCTOBER!Q27</f>
        <v>312.314</v>
      </c>
      <c r="AE24" s="27" t="n">
        <f aca="false">OCTOBER!AA27</f>
        <v>406.9</v>
      </c>
      <c r="AF24" s="27" t="n">
        <f aca="false">OCTOBER!AC27</f>
        <v>85.7389999999999</v>
      </c>
      <c r="AG24" s="27" t="n">
        <f aca="false">V24-F24</f>
        <v>-19.558</v>
      </c>
      <c r="AH24" s="430" t="n">
        <f aca="false">ABS((V24-F24)/V24)</f>
        <v>0.0616438787924633</v>
      </c>
      <c r="AI24" s="27" t="n">
        <f aca="false">Y24-I24</f>
        <v>0</v>
      </c>
      <c r="AJ24" s="430" t="n">
        <f aca="false">ABS((Y24-I24)/Y24)</f>
        <v>0</v>
      </c>
      <c r="AK24" s="27" t="n">
        <f aca="false">AB24-L24</f>
        <v>-15.79</v>
      </c>
      <c r="AL24" s="430" t="n">
        <f aca="false">ABS((AB24-L24)/AB24)</f>
        <v>0.245927171915397</v>
      </c>
      <c r="AM24" s="27" t="n">
        <f aca="false">AE24-O24</f>
        <v>231.9</v>
      </c>
      <c r="AN24" s="430" t="n">
        <f aca="false">ABS((AE24-O24)/AE24)</f>
        <v>0.569918898992381</v>
      </c>
      <c r="AO24" s="27" t="n">
        <f aca="false">AF24-P24</f>
        <v>267.248</v>
      </c>
      <c r="AP24" s="430" t="n">
        <f aca="false">ABS((AF24-P24)/AF24)</f>
        <v>3.11699459989037</v>
      </c>
      <c r="AQ24" s="27" t="n">
        <f aca="false">AD24-N24</f>
        <v>-35.348</v>
      </c>
      <c r="AR24" s="430" t="n">
        <f aca="false">ABS((AD24-N24)/AD24)</f>
        <v>0.113180965310553</v>
      </c>
      <c r="AS24" s="27"/>
      <c r="AT24" s="0" t="n">
        <v>10</v>
      </c>
      <c r="AU24" s="431" t="n">
        <f aca="false">Sheet1!AG13</f>
        <v>54</v>
      </c>
      <c r="AV24" s="397" t="n">
        <f aca="false">Sheet1!AH13</f>
        <v>50</v>
      </c>
      <c r="AW24" s="397"/>
      <c r="AX24" s="397"/>
      <c r="AY24" s="397"/>
      <c r="AZ24" s="397"/>
      <c r="BA24" s="397" t="n">
        <v>-116.737</v>
      </c>
      <c r="BB24" s="397" t="n">
        <v>-80.753</v>
      </c>
      <c r="BC24" s="397" t="n">
        <v>-70</v>
      </c>
      <c r="BD24" s="397"/>
      <c r="BE24" s="397"/>
    </row>
    <row r="25" customFormat="false" ht="12.75" hidden="false" customHeight="false" outlineLevel="0" collapsed="false">
      <c r="C25" s="396" t="n">
        <f aca="false">C24+1</f>
        <v>11</v>
      </c>
      <c r="D25" s="27" t="n">
        <v>377.532</v>
      </c>
      <c r="E25" s="27" t="n">
        <v>-7.37</v>
      </c>
      <c r="F25" s="27" t="n">
        <v>370.162</v>
      </c>
      <c r="G25" s="27" t="n">
        <v>270.423</v>
      </c>
      <c r="H25" s="27" t="n">
        <v>-212.788</v>
      </c>
      <c r="I25" s="27" t="n">
        <v>57.635</v>
      </c>
      <c r="J25" s="27" t="n">
        <v>76.109</v>
      </c>
      <c r="K25" s="27" t="n">
        <v>-201.202</v>
      </c>
      <c r="L25" s="27" t="n">
        <v>-125.093</v>
      </c>
      <c r="M25" s="27" t="n">
        <v>-67.458</v>
      </c>
      <c r="N25" s="27" t="n">
        <v>302.704</v>
      </c>
      <c r="O25" s="27" t="n">
        <v>65</v>
      </c>
      <c r="P25" s="27" t="n">
        <v>-242.065</v>
      </c>
      <c r="R25" s="420"/>
      <c r="S25" s="396" t="n">
        <f aca="false">S24+1</f>
        <v>11</v>
      </c>
      <c r="T25" s="27" t="n">
        <f aca="false">OCTOBER!F28</f>
        <v>297.183</v>
      </c>
      <c r="U25" s="27" t="n">
        <f aca="false">OCTOBER!G28</f>
        <v>-4.038</v>
      </c>
      <c r="V25" s="27" t="n">
        <f aca="false">OCTOBER!H28</f>
        <v>293.145</v>
      </c>
      <c r="W25" s="27" t="n">
        <f aca="false">OCTOBER!J28</f>
        <v>270.961</v>
      </c>
      <c r="X25" s="27" t="n">
        <f aca="false">OCTOBER!K28</f>
        <v>-212.788</v>
      </c>
      <c r="Y25" s="27" t="n">
        <f aca="false">OCTOBER!L28</f>
        <v>58.173</v>
      </c>
      <c r="Z25" s="27" t="n">
        <f aca="false">OCTOBER!M28</f>
        <v>23.877</v>
      </c>
      <c r="AA25" s="27" t="n">
        <f aca="false">OCTOBER!N28</f>
        <v>-189.441</v>
      </c>
      <c r="AB25" s="27" t="n">
        <f aca="false">OCTOBER!O28</f>
        <v>-165.564</v>
      </c>
      <c r="AC25" s="27" t="n">
        <f aca="false">OCTOBER!P28</f>
        <v>-107.391</v>
      </c>
      <c r="AD25" s="27" t="n">
        <f aca="false">OCTOBER!Q28</f>
        <v>185.754</v>
      </c>
      <c r="AE25" s="27" t="n">
        <f aca="false">OCTOBER!AA28</f>
        <v>137.6</v>
      </c>
      <c r="AF25" s="27" t="n">
        <f aca="false">OCTOBER!AC28</f>
        <v>-57.001</v>
      </c>
      <c r="AG25" s="27" t="n">
        <f aca="false">V25-F25</f>
        <v>-77.017</v>
      </c>
      <c r="AH25" s="430" t="n">
        <f aca="false">ABS((V25-F25)/V25)</f>
        <v>0.262726636988521</v>
      </c>
      <c r="AI25" s="27" t="n">
        <f aca="false">Y25-I25</f>
        <v>0.538000000000004</v>
      </c>
      <c r="AJ25" s="430" t="n">
        <f aca="false">ABS((Y25-I25)/Y25)</f>
        <v>0.00924827669193619</v>
      </c>
      <c r="AK25" s="27" t="n">
        <f aca="false">AB25-L25</f>
        <v>-40.471</v>
      </c>
      <c r="AL25" s="430" t="n">
        <f aca="false">ABS((AB25-L25)/AB25)</f>
        <v>0.244443236452369</v>
      </c>
      <c r="AM25" s="27" t="n">
        <f aca="false">AE25-O25</f>
        <v>72.6</v>
      </c>
      <c r="AN25" s="430" t="n">
        <f aca="false">ABS((AE25-O25)/AE25)</f>
        <v>0.527616279069767</v>
      </c>
      <c r="AO25" s="27" t="n">
        <f aca="false">AF25-P25</f>
        <v>185.064</v>
      </c>
      <c r="AP25" s="430" t="n">
        <f aca="false">ABS((AF25-P25)/AF25)</f>
        <v>3.24667988280908</v>
      </c>
      <c r="AQ25" s="27" t="n">
        <f aca="false">AD25-N25</f>
        <v>-116.95</v>
      </c>
      <c r="AR25" s="430" t="n">
        <f aca="false">ABS((AD25-N25)/AD25)</f>
        <v>0.629596132519353</v>
      </c>
      <c r="AS25" s="27"/>
      <c r="AT25" s="0" t="n">
        <v>11</v>
      </c>
      <c r="AU25" s="431" t="n">
        <f aca="false">Sheet1!AG14</f>
        <v>54</v>
      </c>
      <c r="AV25" s="397" t="n">
        <f aca="false">Sheet1!AH14</f>
        <v>54</v>
      </c>
      <c r="AX25" s="397"/>
      <c r="AY25" s="397"/>
      <c r="AZ25" s="397"/>
      <c r="BA25" s="397" t="n">
        <v>192.752</v>
      </c>
      <c r="BB25" s="397" t="n">
        <v>188.282</v>
      </c>
      <c r="BC25" s="397"/>
      <c r="BD25" s="397"/>
      <c r="BE25" s="397"/>
    </row>
    <row r="26" customFormat="false" ht="12.75" hidden="false" customHeight="false" outlineLevel="0" collapsed="false">
      <c r="C26" s="396" t="n">
        <f aca="false">C25+1</f>
        <v>12</v>
      </c>
      <c r="D26" s="27" t="n">
        <v>359.806</v>
      </c>
      <c r="E26" s="27" t="n">
        <v>-0.82</v>
      </c>
      <c r="F26" s="27" t="n">
        <v>358.986</v>
      </c>
      <c r="G26" s="27" t="n">
        <v>270.961</v>
      </c>
      <c r="H26" s="27" t="n">
        <v>-212.786</v>
      </c>
      <c r="I26" s="27" t="n">
        <v>58.175</v>
      </c>
      <c r="J26" s="27" t="n">
        <v>68.254</v>
      </c>
      <c r="K26" s="27" t="n">
        <v>-93.243</v>
      </c>
      <c r="L26" s="27" t="n">
        <v>-24.989</v>
      </c>
      <c r="M26" s="27" t="n">
        <v>33.186</v>
      </c>
      <c r="N26" s="27" t="n">
        <v>392.172</v>
      </c>
      <c r="O26" s="27" t="n">
        <v>154.4</v>
      </c>
      <c r="P26" s="27" t="n">
        <v>-246.621</v>
      </c>
      <c r="R26" s="420"/>
      <c r="S26" s="396" t="n">
        <f aca="false">S25+1</f>
        <v>12</v>
      </c>
      <c r="T26" s="27" t="n">
        <f aca="false">OCTOBER!F29</f>
        <v>361.581</v>
      </c>
      <c r="U26" s="27" t="n">
        <f aca="false">OCTOBER!G29</f>
        <v>-0.82</v>
      </c>
      <c r="V26" s="27" t="n">
        <f aca="false">OCTOBER!H29</f>
        <v>360.761</v>
      </c>
      <c r="W26" s="27" t="n">
        <f aca="false">OCTOBER!J29</f>
        <v>270.961</v>
      </c>
      <c r="X26" s="27" t="n">
        <f aca="false">OCTOBER!K29</f>
        <v>-212.786</v>
      </c>
      <c r="Y26" s="27" t="n">
        <f aca="false">OCTOBER!L29</f>
        <v>58.175</v>
      </c>
      <c r="Z26" s="27" t="n">
        <f aca="false">OCTOBER!M29</f>
        <v>68.254</v>
      </c>
      <c r="AA26" s="27" t="n">
        <f aca="false">OCTOBER!N29</f>
        <v>-93.243</v>
      </c>
      <c r="AB26" s="27" t="n">
        <f aca="false">OCTOBER!O29</f>
        <v>-24.989</v>
      </c>
      <c r="AC26" s="27" t="n">
        <f aca="false">OCTOBER!P29</f>
        <v>33.186</v>
      </c>
      <c r="AD26" s="27" t="n">
        <f aca="false">OCTOBER!Q29</f>
        <v>393.947</v>
      </c>
      <c r="AE26" s="27" t="n">
        <f aca="false">OCTOBER!AA29</f>
        <v>154.4</v>
      </c>
      <c r="AF26" s="27" t="n">
        <f aca="false">OCTOBER!AC29</f>
        <v>-248.396</v>
      </c>
      <c r="AG26" s="27" t="n">
        <f aca="false">V26-F26</f>
        <v>1.77500000000003</v>
      </c>
      <c r="AH26" s="430" t="n">
        <f aca="false">ABS((V26-F26)/V26)</f>
        <v>0.00492015489479194</v>
      </c>
      <c r="AI26" s="27" t="n">
        <f aca="false">Y26-I26</f>
        <v>0</v>
      </c>
      <c r="AJ26" s="430" t="n">
        <f aca="false">ABS((Y26-I26)/Y26)</f>
        <v>0</v>
      </c>
      <c r="AK26" s="27" t="n">
        <f aca="false">AB26-L26</f>
        <v>0</v>
      </c>
      <c r="AL26" s="430" t="n">
        <f aca="false">ABS((AB26-L26)/AB26)</f>
        <v>0</v>
      </c>
      <c r="AM26" s="27" t="n">
        <f aca="false">AE26-O26</f>
        <v>0</v>
      </c>
      <c r="AN26" s="430" t="n">
        <f aca="false">ABS((AE26-O26)/AE26)</f>
        <v>0</v>
      </c>
      <c r="AO26" s="27" t="n">
        <f aca="false">AF26-P26</f>
        <v>-1.77500000000003</v>
      </c>
      <c r="AP26" s="430" t="n">
        <f aca="false">ABS((AF26-P26)/AF26)</f>
        <v>0.00714584775922331</v>
      </c>
      <c r="AQ26" s="27" t="n">
        <f aca="false">AD26-N26</f>
        <v>1.77500000000003</v>
      </c>
      <c r="AR26" s="430" t="n">
        <f aca="false">ABS((AD26-N26)/AD26)</f>
        <v>0.00450568223644306</v>
      </c>
      <c r="AS26" s="27"/>
      <c r="AT26" s="0" t="n">
        <v>12</v>
      </c>
      <c r="AU26" s="397" t="n">
        <f aca="false">Sheet1!AG15</f>
        <v>53</v>
      </c>
      <c r="AV26" s="397" t="n">
        <f aca="false">Sheet1!AH15</f>
        <v>54</v>
      </c>
      <c r="AW26" s="397"/>
      <c r="AZ26" s="397"/>
      <c r="BA26" s="397" t="n">
        <v>133.235</v>
      </c>
      <c r="BB26" s="397" t="n">
        <v>160.941</v>
      </c>
      <c r="BC26" s="397"/>
      <c r="BD26" s="397" t="n">
        <v>22</v>
      </c>
      <c r="BE26" s="420"/>
    </row>
    <row r="27" customFormat="false" ht="12.75" hidden="false" customHeight="false" outlineLevel="0" collapsed="false">
      <c r="C27" s="396" t="n">
        <f aca="false">C26+1</f>
        <v>13</v>
      </c>
      <c r="D27" s="27" t="n">
        <v>387.333</v>
      </c>
      <c r="E27" s="27" t="n">
        <v>-0.192</v>
      </c>
      <c r="F27" s="27" t="n">
        <v>387.141</v>
      </c>
      <c r="G27" s="27" t="n">
        <v>270.961</v>
      </c>
      <c r="H27" s="27" t="n">
        <v>-212.786</v>
      </c>
      <c r="I27" s="27" t="n">
        <v>58.175</v>
      </c>
      <c r="J27" s="27" t="n">
        <v>49.176</v>
      </c>
      <c r="K27" s="27" t="n">
        <v>-56.388</v>
      </c>
      <c r="L27" s="27" t="n">
        <v>-7.212</v>
      </c>
      <c r="M27" s="27" t="n">
        <v>50.963</v>
      </c>
      <c r="N27" s="27" t="n">
        <v>438.104</v>
      </c>
      <c r="O27" s="27" t="n">
        <v>484.1</v>
      </c>
      <c r="P27" s="27" t="n">
        <v>37.1489999999999</v>
      </c>
      <c r="R27" s="420"/>
      <c r="S27" s="396" t="n">
        <f aca="false">S26+1</f>
        <v>13</v>
      </c>
      <c r="T27" s="27" t="n">
        <f aca="false">OCTOBER!F30</f>
        <v>381.329</v>
      </c>
      <c r="U27" s="27" t="n">
        <f aca="false">OCTOBER!G30</f>
        <v>-0.192</v>
      </c>
      <c r="V27" s="27" t="n">
        <f aca="false">OCTOBER!H30</f>
        <v>381.137</v>
      </c>
      <c r="W27" s="27" t="n">
        <f aca="false">OCTOBER!J30</f>
        <v>270.961</v>
      </c>
      <c r="X27" s="27" t="n">
        <f aca="false">OCTOBER!K30</f>
        <v>-212.786</v>
      </c>
      <c r="Y27" s="27" t="n">
        <f aca="false">OCTOBER!L30</f>
        <v>58.175</v>
      </c>
      <c r="Z27" s="27" t="n">
        <f aca="false">OCTOBER!M30</f>
        <v>44.176</v>
      </c>
      <c r="AA27" s="27" t="n">
        <f aca="false">OCTOBER!N30</f>
        <v>-59.97</v>
      </c>
      <c r="AB27" s="27" t="n">
        <f aca="false">OCTOBER!O30</f>
        <v>-15.794</v>
      </c>
      <c r="AC27" s="27" t="n">
        <f aca="false">OCTOBER!P30</f>
        <v>42.381</v>
      </c>
      <c r="AD27" s="27" t="n">
        <f aca="false">OCTOBER!Q30</f>
        <v>423.518</v>
      </c>
      <c r="AE27" s="27" t="n">
        <f aca="false">OCTOBER!AA30</f>
        <v>484.1</v>
      </c>
      <c r="AF27" s="27" t="n">
        <f aca="false">OCTOBER!AC30</f>
        <v>51.735</v>
      </c>
      <c r="AG27" s="27" t="n">
        <f aca="false">V27-F27</f>
        <v>-6.00400000000002</v>
      </c>
      <c r="AH27" s="430" t="n">
        <f aca="false">ABS((V27-F27)/V27)</f>
        <v>0.0157528657674275</v>
      </c>
      <c r="AI27" s="27" t="n">
        <f aca="false">Y27-I27</f>
        <v>0</v>
      </c>
      <c r="AJ27" s="430" t="n">
        <f aca="false">ABS((Y27-I27)/Y27)</f>
        <v>0</v>
      </c>
      <c r="AK27" s="27" t="n">
        <f aca="false">AB27-L27</f>
        <v>-8.582</v>
      </c>
      <c r="AL27" s="430" t="n">
        <f aca="false">ABS((AB27-L27)/AB27)</f>
        <v>0.543370900341902</v>
      </c>
      <c r="AM27" s="27" t="n">
        <f aca="false">AE27-O27</f>
        <v>0</v>
      </c>
      <c r="AN27" s="430" t="n">
        <f aca="false">ABS((AE27-O27)/AE27)</f>
        <v>0</v>
      </c>
      <c r="AO27" s="27" t="n">
        <f aca="false">AF27-P27</f>
        <v>14.586</v>
      </c>
      <c r="AP27" s="430" t="n">
        <f aca="false">ABS((AF27-P27)/AF27)</f>
        <v>0.281936793273413</v>
      </c>
      <c r="AQ27" s="27" t="n">
        <f aca="false">AD27-N27</f>
        <v>-14.586</v>
      </c>
      <c r="AR27" s="430" t="n">
        <f aca="false">ABS((AD27-N27)/AD27)</f>
        <v>0.0344400946358833</v>
      </c>
      <c r="AS27" s="27"/>
      <c r="AT27" s="0" t="n">
        <v>13</v>
      </c>
      <c r="AU27" s="0" t="n">
        <f aca="false">Sheet1!AG16</f>
        <v>53</v>
      </c>
      <c r="AV27" s="397" t="n">
        <f aca="false">Sheet1!AH16</f>
        <v>49</v>
      </c>
      <c r="AZ27" s="397"/>
      <c r="BA27" s="397" t="n">
        <v>-15.386</v>
      </c>
      <c r="BB27" s="397" t="n">
        <v>32.015</v>
      </c>
      <c r="BC27" s="397" t="n">
        <v>38</v>
      </c>
      <c r="BD27" s="397" t="n">
        <v>-115</v>
      </c>
      <c r="BE27" s="397"/>
    </row>
    <row r="28" customFormat="false" ht="12.75" hidden="false" customHeight="false" outlineLevel="0" collapsed="false">
      <c r="C28" s="396" t="n">
        <f aca="false">C27+1</f>
        <v>14</v>
      </c>
      <c r="D28" s="27" t="n">
        <v>376.512</v>
      </c>
      <c r="E28" s="27" t="n">
        <v>-10.209</v>
      </c>
      <c r="F28" s="27" t="n">
        <v>366.303</v>
      </c>
      <c r="G28" s="27" t="n">
        <v>270.961</v>
      </c>
      <c r="H28" s="27" t="n">
        <v>-212.788</v>
      </c>
      <c r="I28" s="27" t="n">
        <v>58.173</v>
      </c>
      <c r="J28" s="27" t="n">
        <v>98.253</v>
      </c>
      <c r="K28" s="27" t="n">
        <v>-94.447</v>
      </c>
      <c r="L28" s="27" t="n">
        <v>3.806</v>
      </c>
      <c r="M28" s="27" t="n">
        <v>61.979</v>
      </c>
      <c r="N28" s="27" t="n">
        <v>428.282</v>
      </c>
      <c r="O28" s="27" t="n">
        <v>311</v>
      </c>
      <c r="P28" s="27" t="n">
        <v>-66.129</v>
      </c>
      <c r="R28" s="420"/>
      <c r="S28" s="396" t="n">
        <f aca="false">S27+1</f>
        <v>14</v>
      </c>
      <c r="T28" s="27" t="n">
        <f aca="false">OCTOBER!F31</f>
        <v>269.555</v>
      </c>
      <c r="U28" s="27" t="n">
        <f aca="false">OCTOBER!G31</f>
        <v>-0.757</v>
      </c>
      <c r="V28" s="27" t="n">
        <f aca="false">OCTOBER!H31</f>
        <v>268.798</v>
      </c>
      <c r="W28" s="27" t="n">
        <f aca="false">OCTOBER!J31</f>
        <v>270.961</v>
      </c>
      <c r="X28" s="27" t="n">
        <f aca="false">OCTOBER!K31</f>
        <v>-212.788</v>
      </c>
      <c r="Y28" s="27" t="n">
        <f aca="false">OCTOBER!L31</f>
        <v>58.173</v>
      </c>
      <c r="Z28" s="27" t="n">
        <f aca="false">OCTOBER!M31</f>
        <v>62.85</v>
      </c>
      <c r="AA28" s="27" t="n">
        <f aca="false">OCTOBER!N31</f>
        <v>-78.986</v>
      </c>
      <c r="AB28" s="27" t="n">
        <f aca="false">OCTOBER!O31</f>
        <v>-16.136</v>
      </c>
      <c r="AC28" s="27" t="n">
        <f aca="false">OCTOBER!P31</f>
        <v>42.037</v>
      </c>
      <c r="AD28" s="27" t="n">
        <f aca="false">OCTOBER!Q31</f>
        <v>310.835</v>
      </c>
      <c r="AE28" s="27" t="n">
        <f aca="false">OCTOBER!AA31</f>
        <v>307.5</v>
      </c>
      <c r="AF28" s="27" t="n">
        <f aca="false">OCTOBER!AC31</f>
        <v>47.818</v>
      </c>
      <c r="AG28" s="27" t="n">
        <f aca="false">V28-F28</f>
        <v>-97.505</v>
      </c>
      <c r="AH28" s="430" t="n">
        <f aca="false">ABS((V28-F28)/V28)</f>
        <v>0.362744514468114</v>
      </c>
      <c r="AI28" s="27" t="n">
        <f aca="false">Y28-I28</f>
        <v>0</v>
      </c>
      <c r="AJ28" s="430" t="n">
        <f aca="false">ABS((Y28-I28)/Y28)</f>
        <v>0</v>
      </c>
      <c r="AK28" s="27" t="n">
        <f aca="false">AB28-L28</f>
        <v>-19.942</v>
      </c>
      <c r="AL28" s="430" t="n">
        <f aca="false">ABS((AB28-L28)/AB28)</f>
        <v>1.23587010411502</v>
      </c>
      <c r="AM28" s="27" t="n">
        <f aca="false">AE28-O28</f>
        <v>-3.5</v>
      </c>
      <c r="AN28" s="430" t="n">
        <f aca="false">ABS((AE28-O28)/AE28)</f>
        <v>0.0113821138211382</v>
      </c>
      <c r="AO28" s="27" t="n">
        <f aca="false">AF28-P28</f>
        <v>113.947</v>
      </c>
      <c r="AP28" s="430" t="n">
        <f aca="false">ABS((AF28-P28)/AF28)</f>
        <v>2.38293111380652</v>
      </c>
      <c r="AQ28" s="27" t="n">
        <f aca="false">AD28-N28</f>
        <v>-117.447</v>
      </c>
      <c r="AR28" s="430" t="n">
        <f aca="false">ABS((AD28-N28)/AD28)</f>
        <v>0.377843550436727</v>
      </c>
      <c r="AS28" s="27"/>
      <c r="AT28" s="0" t="n">
        <v>14</v>
      </c>
      <c r="AU28" s="0" t="n">
        <f aca="false">Sheet1!AG17</f>
        <v>52</v>
      </c>
      <c r="AV28" s="397" t="n">
        <f aca="false">Sheet1!AH17</f>
        <v>46</v>
      </c>
      <c r="AW28" s="397"/>
      <c r="AX28" s="397"/>
      <c r="AY28" s="397"/>
      <c r="AZ28" s="397"/>
      <c r="BA28" s="397" t="n">
        <v>-221.561</v>
      </c>
      <c r="BB28" s="397" t="n">
        <v>11.728</v>
      </c>
      <c r="BC28" s="397" t="n">
        <v>-203</v>
      </c>
      <c r="BD28" s="397" t="n">
        <v>10</v>
      </c>
      <c r="BE28" s="420"/>
    </row>
    <row r="29" customFormat="false" ht="12.75" hidden="false" customHeight="false" outlineLevel="0" collapsed="false">
      <c r="C29" s="396" t="n">
        <f aca="false">C28+1</f>
        <v>15</v>
      </c>
      <c r="D29" s="429" t="n">
        <v>268.308</v>
      </c>
      <c r="E29" s="429" t="n">
        <v>-23.721</v>
      </c>
      <c r="F29" s="429" t="n">
        <v>244.587</v>
      </c>
      <c r="G29" s="429" t="n">
        <v>270.961</v>
      </c>
      <c r="H29" s="429" t="n">
        <v>-212.785</v>
      </c>
      <c r="I29" s="429" t="n">
        <v>58.176</v>
      </c>
      <c r="J29" s="429" t="n">
        <v>84.348</v>
      </c>
      <c r="K29" s="429" t="n">
        <v>-127.021</v>
      </c>
      <c r="L29" s="429" t="n">
        <v>-42.673</v>
      </c>
      <c r="M29" s="429" t="n">
        <v>15.503</v>
      </c>
      <c r="N29" s="429" t="n">
        <v>260.09</v>
      </c>
      <c r="O29" s="429" t="n">
        <v>84</v>
      </c>
      <c r="P29" s="429" t="n">
        <v>-184.937</v>
      </c>
      <c r="Q29" s="420"/>
      <c r="R29" s="420"/>
      <c r="S29" s="396" t="n">
        <f aca="false">S28+1</f>
        <v>15</v>
      </c>
      <c r="T29" s="27" t="n">
        <f aca="false">OCTOBER!F32</f>
        <v>95.139</v>
      </c>
      <c r="U29" s="27" t="n">
        <f aca="false">OCTOBER!G32</f>
        <v>-50.041</v>
      </c>
      <c r="V29" s="27" t="n">
        <f aca="false">OCTOBER!H32</f>
        <v>45.098</v>
      </c>
      <c r="W29" s="27" t="n">
        <f aca="false">OCTOBER!J32</f>
        <v>270.961</v>
      </c>
      <c r="X29" s="27" t="n">
        <f aca="false">OCTOBER!K32</f>
        <v>-212.461</v>
      </c>
      <c r="Y29" s="27" t="n">
        <f aca="false">OCTOBER!L32</f>
        <v>58.5</v>
      </c>
      <c r="Z29" s="27" t="n">
        <f aca="false">OCTOBER!M32</f>
        <v>45.439</v>
      </c>
      <c r="AA29" s="27" t="n">
        <f aca="false">OCTOBER!N32</f>
        <v>-84.706</v>
      </c>
      <c r="AB29" s="27" t="n">
        <f aca="false">OCTOBER!O32</f>
        <v>-39.267</v>
      </c>
      <c r="AC29" s="27" t="n">
        <f aca="false">OCTOBER!P32</f>
        <v>19.233</v>
      </c>
      <c r="AD29" s="27" t="n">
        <f aca="false">OCTOBER!Q32</f>
        <v>64.331</v>
      </c>
      <c r="AE29" s="27" t="n">
        <f aca="false">OCTOBER!AA32</f>
        <v>66</v>
      </c>
      <c r="AF29" s="27" t="n">
        <f aca="false">OCTOBER!AC32</f>
        <v>-7.178</v>
      </c>
      <c r="AG29" s="27" t="n">
        <f aca="false">V29-F29</f>
        <v>-199.489</v>
      </c>
      <c r="AH29" s="430" t="n">
        <f aca="false">ABS((V29-F29)/V29)</f>
        <v>4.42345558561355</v>
      </c>
      <c r="AI29" s="27" t="n">
        <f aca="false">Y29-I29</f>
        <v>0.323999999999984</v>
      </c>
      <c r="AJ29" s="430" t="n">
        <f aca="false">ABS((Y29-I29)/Y29)</f>
        <v>0.00553846153846126</v>
      </c>
      <c r="AK29" s="27" t="n">
        <f aca="false">AB29-L29</f>
        <v>3.406</v>
      </c>
      <c r="AL29" s="430" t="n">
        <f aca="false">ABS((AB29-L29)/AB29)</f>
        <v>0.0867395013624672</v>
      </c>
      <c r="AM29" s="27" t="n">
        <f aca="false">AE29-O29</f>
        <v>-18</v>
      </c>
      <c r="AN29" s="430" t="n">
        <f aca="false">ABS((AE29-O29)/AE29)</f>
        <v>0.272727272727273</v>
      </c>
      <c r="AO29" s="27" t="n">
        <f aca="false">AF29-P29</f>
        <v>177.759</v>
      </c>
      <c r="AP29" s="430" t="n">
        <f aca="false">ABS((AF29-P29)/AF29)</f>
        <v>24.7644190582335</v>
      </c>
      <c r="AQ29" s="27" t="n">
        <f aca="false">AD29-N29</f>
        <v>-195.759</v>
      </c>
      <c r="AR29" s="430" t="n">
        <f aca="false">ABS((AD29-N29)/AD29)</f>
        <v>3.04299637810698</v>
      </c>
      <c r="AS29" s="27"/>
      <c r="AT29" s="0" t="n">
        <v>15</v>
      </c>
      <c r="AU29" s="0" t="n">
        <f aca="false">Sheet1!AG18</f>
        <v>52</v>
      </c>
      <c r="AV29" s="397" t="n">
        <f aca="false">Sheet1!AH18</f>
        <v>41</v>
      </c>
      <c r="AW29" s="397"/>
      <c r="AX29" s="397"/>
      <c r="AY29" s="397"/>
      <c r="AZ29" s="397"/>
      <c r="BA29" s="397" t="n">
        <v>-69.806</v>
      </c>
      <c r="BB29" s="397" t="n">
        <v>-50.646</v>
      </c>
      <c r="BC29" s="397" t="n">
        <v>-19</v>
      </c>
      <c r="BD29" s="397" t="n">
        <v>10</v>
      </c>
      <c r="BE29" s="397"/>
    </row>
    <row r="30" customFormat="false" ht="12.75" hidden="false" customHeight="false" outlineLevel="0" collapsed="false">
      <c r="C30" s="396" t="n">
        <f aca="false">C29+1</f>
        <v>16</v>
      </c>
      <c r="D30" s="429" t="n">
        <v>297.213</v>
      </c>
      <c r="E30" s="429" t="n">
        <v>-10.234</v>
      </c>
      <c r="F30" s="429" t="n">
        <v>286.979</v>
      </c>
      <c r="G30" s="429" t="n">
        <v>270.961</v>
      </c>
      <c r="H30" s="429" t="n">
        <v>-212.788</v>
      </c>
      <c r="I30" s="429" t="n">
        <v>58.173</v>
      </c>
      <c r="J30" s="429" t="n">
        <v>57.71</v>
      </c>
      <c r="K30" s="429" t="n">
        <v>-98.163</v>
      </c>
      <c r="L30" s="429" t="n">
        <v>-40.453</v>
      </c>
      <c r="M30" s="429" t="n">
        <v>17.72</v>
      </c>
      <c r="N30" s="429" t="n">
        <v>304.699</v>
      </c>
      <c r="O30" s="429" t="n">
        <v>-177</v>
      </c>
      <c r="P30" s="429" t="n">
        <v>-490.546</v>
      </c>
      <c r="Q30" s="420"/>
      <c r="R30" s="420"/>
      <c r="S30" s="396" t="n">
        <f aca="false">S29+1</f>
        <v>16</v>
      </c>
      <c r="T30" s="27" t="n">
        <f aca="false">OCTOBER!F33</f>
        <v>83.039</v>
      </c>
      <c r="U30" s="27" t="n">
        <f aca="false">OCTOBER!G33</f>
        <v>-102.096</v>
      </c>
      <c r="V30" s="27" t="n">
        <f aca="false">OCTOBER!H33</f>
        <v>-19.057</v>
      </c>
      <c r="W30" s="27" t="n">
        <f aca="false">OCTOBER!J33</f>
        <v>270.961</v>
      </c>
      <c r="X30" s="27" t="n">
        <f aca="false">OCTOBER!K33</f>
        <v>-212.788</v>
      </c>
      <c r="Y30" s="27" t="n">
        <f aca="false">OCTOBER!L33</f>
        <v>58.173</v>
      </c>
      <c r="Z30" s="27" t="n">
        <f aca="false">OCTOBER!M33</f>
        <v>47.567</v>
      </c>
      <c r="AA30" s="27" t="n">
        <f aca="false">OCTOBER!N33</f>
        <v>-100.515</v>
      </c>
      <c r="AB30" s="27" t="n">
        <f aca="false">OCTOBER!O33</f>
        <v>-52.948</v>
      </c>
      <c r="AC30" s="27" t="n">
        <f aca="false">OCTOBER!P33</f>
        <v>5.225</v>
      </c>
      <c r="AD30" s="27" t="n">
        <f aca="false">OCTOBER!Q33</f>
        <v>-13.832</v>
      </c>
      <c r="AE30" s="27" t="n">
        <f aca="false">OCTOBER!AA33</f>
        <v>-231.4</v>
      </c>
      <c r="AF30" s="27" t="n">
        <f aca="false">OCTOBER!AC33</f>
        <v>-226.415</v>
      </c>
      <c r="AG30" s="27" t="n">
        <f aca="false">V30-F30</f>
        <v>-306.036</v>
      </c>
      <c r="AH30" s="430" t="n">
        <f aca="false">ABS((V30-F30)/V30)</f>
        <v>16.0589809518812</v>
      </c>
      <c r="AI30" s="27" t="n">
        <f aca="false">Y30-I30</f>
        <v>0</v>
      </c>
      <c r="AJ30" s="430" t="n">
        <f aca="false">ABS((Y30-I30)/Y30)</f>
        <v>0</v>
      </c>
      <c r="AK30" s="27" t="n">
        <f aca="false">AB30-L30</f>
        <v>-12.495</v>
      </c>
      <c r="AL30" s="430" t="n">
        <f aca="false">ABS((AB30-L30)/AB30)</f>
        <v>0.235986250661026</v>
      </c>
      <c r="AM30" s="27" t="n">
        <f aca="false">AE30-O30</f>
        <v>-54.4</v>
      </c>
      <c r="AN30" s="430" t="n">
        <f aca="false">ABS((AE30-O30)/AE30)</f>
        <v>0.235090751944685</v>
      </c>
      <c r="AO30" s="27" t="n">
        <f aca="false">AF30-P30</f>
        <v>264.131</v>
      </c>
      <c r="AP30" s="430" t="n">
        <f aca="false">ABS((AF30-P30)/AF30)</f>
        <v>1.16657906940795</v>
      </c>
      <c r="AQ30" s="27" t="n">
        <f aca="false">AD30-N30</f>
        <v>-318.531</v>
      </c>
      <c r="AR30" s="430" t="n">
        <f aca="false">ABS((AD30-N30)/AD30)</f>
        <v>23.0285569693464</v>
      </c>
      <c r="AS30" s="27"/>
      <c r="AT30" s="0" t="n">
        <v>16</v>
      </c>
      <c r="AU30" s="0" t="n">
        <f aca="false">Sheet1!AG19</f>
        <v>52</v>
      </c>
      <c r="AV30" s="397" t="n">
        <f aca="false">Sheet1!AH19</f>
        <v>38</v>
      </c>
      <c r="AW30" s="397"/>
      <c r="AX30" s="397"/>
      <c r="AY30" s="397"/>
      <c r="AZ30" s="397"/>
      <c r="BA30" s="397" t="n">
        <v>-56.137</v>
      </c>
      <c r="BB30" s="397" t="n">
        <v>26.783</v>
      </c>
      <c r="BC30" s="397" t="n">
        <v>-83</v>
      </c>
      <c r="BD30" s="397" t="n">
        <v>39</v>
      </c>
      <c r="BE30" s="397"/>
    </row>
    <row r="31" customFormat="false" ht="12.75" hidden="false" customHeight="false" outlineLevel="0" collapsed="false">
      <c r="C31" s="396" t="n">
        <f aca="false">C30+1</f>
        <v>17</v>
      </c>
      <c r="D31" s="429" t="n">
        <v>282.906</v>
      </c>
      <c r="E31" s="429" t="n">
        <v>-11.912</v>
      </c>
      <c r="F31" s="429" t="n">
        <v>270.994</v>
      </c>
      <c r="G31" s="429" t="n">
        <v>255.407</v>
      </c>
      <c r="H31" s="429" t="n">
        <v>-213.525</v>
      </c>
      <c r="I31" s="429" t="n">
        <v>41.882</v>
      </c>
      <c r="J31" s="429" t="n">
        <v>60.217</v>
      </c>
      <c r="K31" s="429" t="n">
        <v>-88.49</v>
      </c>
      <c r="L31" s="429" t="n">
        <v>-28.273</v>
      </c>
      <c r="M31" s="429" t="n">
        <v>13.609</v>
      </c>
      <c r="N31" s="429" t="n">
        <v>284.603</v>
      </c>
      <c r="O31" s="429" t="n">
        <v>-135</v>
      </c>
      <c r="P31" s="429" t="n">
        <v>-428.45</v>
      </c>
      <c r="Q31" s="420"/>
      <c r="R31" s="420"/>
      <c r="S31" s="396" t="n">
        <f aca="false">S30+1</f>
        <v>17</v>
      </c>
      <c r="T31" s="27" t="n">
        <f aca="false">OCTOBER!F34</f>
        <v>174.797</v>
      </c>
      <c r="U31" s="27" t="n">
        <f aca="false">OCTOBER!G34</f>
        <v>-14.292</v>
      </c>
      <c r="V31" s="27" t="n">
        <f aca="false">OCTOBER!H34</f>
        <v>160.505</v>
      </c>
      <c r="W31" s="27" t="n">
        <f aca="false">OCTOBER!J34</f>
        <v>271.697</v>
      </c>
      <c r="X31" s="27" t="n">
        <f aca="false">OCTOBER!K34</f>
        <v>-213.525</v>
      </c>
      <c r="Y31" s="27" t="n">
        <f aca="false">OCTOBER!L34</f>
        <v>58.172</v>
      </c>
      <c r="Z31" s="27" t="n">
        <f aca="false">OCTOBER!M34</f>
        <v>17.109</v>
      </c>
      <c r="AA31" s="27" t="n">
        <f aca="false">OCTOBER!N34</f>
        <v>-100.15</v>
      </c>
      <c r="AB31" s="27" t="n">
        <f aca="false">OCTOBER!O34</f>
        <v>-83.041</v>
      </c>
      <c r="AC31" s="27" t="n">
        <f aca="false">OCTOBER!P34</f>
        <v>-24.869</v>
      </c>
      <c r="AD31" s="27" t="n">
        <f aca="false">OCTOBER!Q34</f>
        <v>135.636</v>
      </c>
      <c r="AE31" s="27" t="n">
        <f aca="false">OCTOBER!AA34</f>
        <v>-347</v>
      </c>
      <c r="AF31" s="27" t="n">
        <f aca="false">OCTOBER!AC34</f>
        <v>-491.483</v>
      </c>
      <c r="AG31" s="27" t="n">
        <f aca="false">V31-F31</f>
        <v>-110.489</v>
      </c>
      <c r="AH31" s="430" t="n">
        <f aca="false">ABS((V31-F31)/V31)</f>
        <v>0.6883835394536</v>
      </c>
      <c r="AI31" s="27" t="n">
        <f aca="false">Y31-I31</f>
        <v>16.29</v>
      </c>
      <c r="AJ31" s="430" t="n">
        <f aca="false">ABS((Y31-I31)/Y31)</f>
        <v>0.280031630337619</v>
      </c>
      <c r="AK31" s="27" t="n">
        <f aca="false">AB31-L31</f>
        <v>-54.768</v>
      </c>
      <c r="AL31" s="430" t="n">
        <f aca="false">ABS((AB31-L31)/AB31)</f>
        <v>0.659529629941836</v>
      </c>
      <c r="AM31" s="27" t="n">
        <f aca="false">AE31-O31</f>
        <v>-212</v>
      </c>
      <c r="AN31" s="430" t="n">
        <f aca="false">ABS((AE31-O31)/AE31)</f>
        <v>0.610951008645533</v>
      </c>
      <c r="AO31" s="27" t="n">
        <f aca="false">AF31-P31</f>
        <v>-63.033</v>
      </c>
      <c r="AP31" s="430" t="n">
        <f aca="false">ABS((AF31-P31)/AF31)</f>
        <v>0.128250621079468</v>
      </c>
      <c r="AQ31" s="27" t="n">
        <f aca="false">AD31-N31</f>
        <v>-148.967</v>
      </c>
      <c r="AR31" s="430" t="n">
        <f aca="false">ABS((AD31-N31)/AD31)</f>
        <v>1.09828511604589</v>
      </c>
      <c r="AS31" s="27"/>
      <c r="AT31" s="0" t="n">
        <v>17</v>
      </c>
      <c r="AU31" s="0" t="n">
        <f aca="false">Sheet1!AG20</f>
        <v>51</v>
      </c>
      <c r="AV31" s="397" t="n">
        <f aca="false">Sheet1!AH20</f>
        <v>49</v>
      </c>
      <c r="AW31" s="397"/>
      <c r="AX31" s="397"/>
      <c r="AY31" s="397"/>
      <c r="AZ31" s="397"/>
      <c r="BA31" s="397" t="n">
        <v>-139.72</v>
      </c>
      <c r="BB31" s="397" t="n">
        <v>30.2349999999999</v>
      </c>
      <c r="BC31" s="397" t="n">
        <v>-153</v>
      </c>
      <c r="BD31" s="397"/>
      <c r="BE31" s="397"/>
    </row>
    <row r="32" customFormat="false" ht="12.75" hidden="false" customHeight="false" outlineLevel="0" collapsed="false">
      <c r="C32" s="396" t="n">
        <f aca="false">C31+1</f>
        <v>18</v>
      </c>
      <c r="D32" s="429" t="n">
        <v>297.086</v>
      </c>
      <c r="E32" s="429" t="n">
        <v>-2.412</v>
      </c>
      <c r="F32" s="429" t="n">
        <v>294.674</v>
      </c>
      <c r="G32" s="429" t="n">
        <v>271.232</v>
      </c>
      <c r="H32" s="429" t="n">
        <v>-213.498</v>
      </c>
      <c r="I32" s="429" t="n">
        <v>57.734</v>
      </c>
      <c r="J32" s="429" t="n">
        <v>46.345</v>
      </c>
      <c r="K32" s="429" t="n">
        <v>-79.316</v>
      </c>
      <c r="L32" s="429" t="n">
        <v>-32.971</v>
      </c>
      <c r="M32" s="429" t="n">
        <v>24.763</v>
      </c>
      <c r="N32" s="429" t="n">
        <v>319.437</v>
      </c>
      <c r="O32" s="429" t="n">
        <v>87</v>
      </c>
      <c r="P32" s="429" t="n">
        <v>-241.284</v>
      </c>
      <c r="Q32" s="420"/>
      <c r="R32" s="420"/>
      <c r="S32" s="396" t="n">
        <f aca="false">S31+1</f>
        <v>18</v>
      </c>
      <c r="T32" s="27" t="n">
        <f aca="false">OCTOBER!F35</f>
        <v>297.086</v>
      </c>
      <c r="U32" s="27" t="n">
        <f aca="false">OCTOBER!G35</f>
        <v>-2.412</v>
      </c>
      <c r="V32" s="27" t="n">
        <f aca="false">OCTOBER!H35</f>
        <v>294.674</v>
      </c>
      <c r="W32" s="27" t="n">
        <f aca="false">OCTOBER!J35</f>
        <v>271.232</v>
      </c>
      <c r="X32" s="27" t="n">
        <f aca="false">OCTOBER!K35</f>
        <v>-213.498</v>
      </c>
      <c r="Y32" s="27" t="n">
        <f aca="false">OCTOBER!L35</f>
        <v>57.734</v>
      </c>
      <c r="Z32" s="27" t="n">
        <f aca="false">OCTOBER!M35</f>
        <v>46.345</v>
      </c>
      <c r="AA32" s="27" t="n">
        <f aca="false">OCTOBER!N35</f>
        <v>-79.316</v>
      </c>
      <c r="AB32" s="27" t="n">
        <f aca="false">OCTOBER!O35</f>
        <v>-32.971</v>
      </c>
      <c r="AC32" s="27" t="n">
        <f aca="false">OCTOBER!P35</f>
        <v>24.763</v>
      </c>
      <c r="AD32" s="27" t="n">
        <f aca="false">OCTOBER!Q35</f>
        <v>319.437</v>
      </c>
      <c r="AE32" s="27" t="n">
        <f aca="false">OCTOBER!AA35</f>
        <v>87</v>
      </c>
      <c r="AF32" s="27" t="n">
        <f aca="false">OCTOBER!AC35</f>
        <v>-241.284</v>
      </c>
      <c r="AG32" s="27" t="n">
        <f aca="false">V32-F32</f>
        <v>0</v>
      </c>
      <c r="AH32" s="430" t="n">
        <f aca="false">ABS((V32-F32)/V32)</f>
        <v>0</v>
      </c>
      <c r="AI32" s="27" t="n">
        <f aca="false">Y32-I32</f>
        <v>0</v>
      </c>
      <c r="AJ32" s="430" t="n">
        <f aca="false">ABS((Y32-I32)/Y32)</f>
        <v>0</v>
      </c>
      <c r="AK32" s="27" t="n">
        <f aca="false">AB32-L32</f>
        <v>0</v>
      </c>
      <c r="AL32" s="430" t="n">
        <f aca="false">ABS((AB32-L32)/AB32)</f>
        <v>0</v>
      </c>
      <c r="AM32" s="27" t="n">
        <f aca="false">AE32-O32</f>
        <v>0</v>
      </c>
      <c r="AN32" s="430" t="n">
        <f aca="false">ABS((AE32-O32)/AE32)</f>
        <v>0</v>
      </c>
      <c r="AO32" s="27" t="n">
        <f aca="false">AF32-P32</f>
        <v>0</v>
      </c>
      <c r="AP32" s="430" t="n">
        <f aca="false">ABS((AF32-P32)/AF32)</f>
        <v>0</v>
      </c>
      <c r="AQ32" s="27" t="n">
        <f aca="false">AD32-N32</f>
        <v>0</v>
      </c>
      <c r="AR32" s="430" t="n">
        <f aca="false">ABS((AD32-N32)/AD32)</f>
        <v>0</v>
      </c>
      <c r="AS32" s="27"/>
      <c r="AT32" s="0" t="n">
        <v>18</v>
      </c>
      <c r="AU32" s="0" t="n">
        <f aca="false">Sheet1!AG21</f>
        <v>51</v>
      </c>
      <c r="AV32" s="397" t="n">
        <f aca="false">Sheet1!AH21</f>
        <v>45</v>
      </c>
      <c r="AW32" s="397"/>
      <c r="AX32" s="397"/>
      <c r="AY32" s="397"/>
      <c r="AZ32" s="0" t="s">
        <v>151</v>
      </c>
      <c r="BA32" s="0" t="n">
        <v>-33.315</v>
      </c>
      <c r="BB32" s="0" t="n">
        <v>-56.209</v>
      </c>
    </row>
    <row r="33" customFormat="false" ht="12.75" hidden="false" customHeight="false" outlineLevel="0" collapsed="false">
      <c r="C33" s="396" t="n">
        <f aca="false">C32+1</f>
        <v>19</v>
      </c>
      <c r="D33" s="429" t="n">
        <v>341.159</v>
      </c>
      <c r="E33" s="429" t="n">
        <v>-18.398</v>
      </c>
      <c r="F33" s="429" t="n">
        <v>322.761</v>
      </c>
      <c r="G33" s="429" t="n">
        <v>271.696</v>
      </c>
      <c r="H33" s="429" t="n">
        <v>-213.526</v>
      </c>
      <c r="I33" s="429" t="n">
        <v>58.17</v>
      </c>
      <c r="J33" s="429" t="n">
        <v>81.861</v>
      </c>
      <c r="K33" s="429" t="n">
        <v>-61.39</v>
      </c>
      <c r="L33" s="429" t="n">
        <v>20.471</v>
      </c>
      <c r="M33" s="429" t="n">
        <v>78.641</v>
      </c>
      <c r="N33" s="429" t="n">
        <v>401.402</v>
      </c>
      <c r="O33" s="429" t="n">
        <v>174</v>
      </c>
      <c r="P33" s="429" t="n">
        <v>-236.249</v>
      </c>
      <c r="Q33" s="420"/>
      <c r="R33" s="420"/>
      <c r="S33" s="396" t="n">
        <f aca="false">S32+1</f>
        <v>19</v>
      </c>
      <c r="T33" s="27" t="n">
        <f aca="false">OCTOBER!F36</f>
        <v>341.159</v>
      </c>
      <c r="U33" s="27" t="n">
        <f aca="false">OCTOBER!G36</f>
        <v>-18.398</v>
      </c>
      <c r="V33" s="27" t="n">
        <f aca="false">OCTOBER!H36</f>
        <v>322.761</v>
      </c>
      <c r="W33" s="27" t="n">
        <f aca="false">OCTOBER!J36</f>
        <v>271.696</v>
      </c>
      <c r="X33" s="27" t="n">
        <f aca="false">OCTOBER!K36</f>
        <v>-213.526</v>
      </c>
      <c r="Y33" s="27" t="n">
        <f aca="false">OCTOBER!L36</f>
        <v>58.17</v>
      </c>
      <c r="Z33" s="27" t="n">
        <f aca="false">OCTOBER!M36</f>
        <v>81.861</v>
      </c>
      <c r="AA33" s="27" t="n">
        <f aca="false">OCTOBER!N36</f>
        <v>-61.39</v>
      </c>
      <c r="AB33" s="27" t="n">
        <f aca="false">OCTOBER!O36</f>
        <v>20.471</v>
      </c>
      <c r="AC33" s="27" t="n">
        <f aca="false">OCTOBER!P36</f>
        <v>78.641</v>
      </c>
      <c r="AD33" s="27" t="n">
        <f aca="false">OCTOBER!Q36</f>
        <v>401.402</v>
      </c>
      <c r="AE33" s="27" t="n">
        <f aca="false">OCTOBER!AA36</f>
        <v>174</v>
      </c>
      <c r="AF33" s="27" t="n">
        <f aca="false">OCTOBER!AC36</f>
        <v>-236.249</v>
      </c>
      <c r="AG33" s="27" t="n">
        <f aca="false">V33-F33</f>
        <v>0</v>
      </c>
      <c r="AH33" s="430" t="n">
        <f aca="false">ABS((V33-F33)/V33)</f>
        <v>0</v>
      </c>
      <c r="AI33" s="27" t="n">
        <f aca="false">Y33-I33</f>
        <v>0</v>
      </c>
      <c r="AJ33" s="430" t="n">
        <f aca="false">ABS((Y33-I33)/Y33)</f>
        <v>0</v>
      </c>
      <c r="AK33" s="27" t="n">
        <f aca="false">AB33-L33</f>
        <v>0</v>
      </c>
      <c r="AL33" s="430" t="n">
        <f aca="false">ABS((AB33-L33)/AB33)</f>
        <v>0</v>
      </c>
      <c r="AM33" s="27" t="n">
        <f aca="false">AE33-O33</f>
        <v>0</v>
      </c>
      <c r="AN33" s="430" t="n">
        <f aca="false">ABS((AE33-O33)/AE33)</f>
        <v>0</v>
      </c>
      <c r="AO33" s="27" t="n">
        <f aca="false">AF33-P33</f>
        <v>0</v>
      </c>
      <c r="AP33" s="430" t="n">
        <f aca="false">ABS((AF33-P33)/AF33)</f>
        <v>0</v>
      </c>
      <c r="AQ33" s="27" t="n">
        <f aca="false">AD33-N33</f>
        <v>0</v>
      </c>
      <c r="AR33" s="430" t="n">
        <f aca="false">ABS((AD33-N33)/AD33)</f>
        <v>0</v>
      </c>
      <c r="AS33" s="27"/>
      <c r="AT33" s="0" t="n">
        <v>19</v>
      </c>
      <c r="AU33" s="0" t="n">
        <f aca="false">Sheet1!AG22</f>
        <v>50</v>
      </c>
      <c r="AV33" s="397" t="n">
        <f aca="false">Sheet1!AH22</f>
        <v>48</v>
      </c>
      <c r="AW33" s="397"/>
      <c r="AX33" s="397"/>
      <c r="AY33" s="397"/>
      <c r="AZ33" s="0" t="s">
        <v>151</v>
      </c>
      <c r="BA33" s="0" t="n">
        <v>7.57299999999992</v>
      </c>
      <c r="BB33" s="0" t="n">
        <v>-3.44499999999999</v>
      </c>
      <c r="BD33" s="0" t="n">
        <v>0</v>
      </c>
    </row>
    <row r="34" customFormat="false" ht="12.75" hidden="false" customHeight="false" outlineLevel="0" collapsed="false">
      <c r="C34" s="396" t="n">
        <f aca="false">C33+1</f>
        <v>20</v>
      </c>
      <c r="D34" s="429"/>
      <c r="E34" s="429"/>
      <c r="F34" s="429"/>
      <c r="G34" s="429"/>
      <c r="H34" s="429"/>
      <c r="I34" s="429"/>
      <c r="J34" s="429"/>
      <c r="K34" s="429"/>
      <c r="L34" s="429"/>
      <c r="M34" s="429"/>
      <c r="N34" s="429"/>
      <c r="O34" s="429"/>
      <c r="P34" s="429"/>
      <c r="Q34" s="420"/>
      <c r="S34" s="396" t="n">
        <f aca="false">S33+1</f>
        <v>20</v>
      </c>
      <c r="T34" s="27" t="n">
        <f aca="false">OCTOBER!F37</f>
        <v>0</v>
      </c>
      <c r="U34" s="27" t="n">
        <f aca="false">OCTOBER!G37</f>
        <v>0</v>
      </c>
      <c r="V34" s="27" t="n">
        <f aca="false">OCTOBER!H37</f>
        <v>0</v>
      </c>
      <c r="W34" s="27" t="n">
        <f aca="false">OCTOBER!J37</f>
        <v>0</v>
      </c>
      <c r="X34" s="27" t="n">
        <f aca="false">OCTOBER!K37</f>
        <v>0</v>
      </c>
      <c r="Y34" s="27" t="n">
        <f aca="false">OCTOBER!L37</f>
        <v>0</v>
      </c>
      <c r="Z34" s="27" t="n">
        <f aca="false">OCTOBER!M37</f>
        <v>0</v>
      </c>
      <c r="AA34" s="27" t="n">
        <f aca="false">OCTOBER!N37</f>
        <v>-0</v>
      </c>
      <c r="AB34" s="27" t="n">
        <f aca="false">OCTOBER!O37</f>
        <v>0</v>
      </c>
      <c r="AC34" s="27" t="n">
        <f aca="false">OCTOBER!P37</f>
        <v>0</v>
      </c>
      <c r="AD34" s="27" t="n">
        <f aca="false">OCTOBER!Q37</f>
        <v>0</v>
      </c>
      <c r="AE34" s="27" t="n">
        <f aca="false">OCTOBER!AA37</f>
        <v>0</v>
      </c>
      <c r="AF34" s="27" t="n">
        <f aca="false">OCTOBER!AC37</f>
        <v>0</v>
      </c>
      <c r="AG34" s="27"/>
      <c r="AH34" s="430"/>
      <c r="AI34" s="27"/>
      <c r="AJ34" s="430"/>
      <c r="AK34" s="27"/>
      <c r="AL34" s="430"/>
      <c r="AM34" s="27"/>
      <c r="AN34" s="430"/>
      <c r="AO34" s="27"/>
      <c r="AP34" s="430"/>
      <c r="AQ34" s="27"/>
      <c r="AR34" s="430"/>
      <c r="AS34" s="27"/>
      <c r="AT34" s="0" t="n">
        <v>20</v>
      </c>
      <c r="AU34" s="0" t="n">
        <f aca="false">Sheet1!AG23</f>
        <v>0</v>
      </c>
      <c r="AV34" s="397" t="n">
        <f aca="false">Sheet1!AH23</f>
        <v>0</v>
      </c>
      <c r="AW34" s="397"/>
      <c r="AX34" s="397"/>
      <c r="AY34" s="397"/>
      <c r="BA34" s="0" t="n">
        <v>-149.336</v>
      </c>
      <c r="BB34" s="0" t="n">
        <v>-161.678</v>
      </c>
      <c r="BC34" s="0" t="n">
        <v>-130</v>
      </c>
      <c r="BD34" s="0" t="n">
        <v>-97</v>
      </c>
    </row>
    <row r="35" customFormat="false" ht="12.75" hidden="false" customHeight="false" outlineLevel="0" collapsed="false">
      <c r="C35" s="396" t="n">
        <f aca="false">C34+1</f>
        <v>21</v>
      </c>
      <c r="D35" s="429"/>
      <c r="E35" s="429"/>
      <c r="F35" s="429"/>
      <c r="G35" s="429"/>
      <c r="H35" s="429"/>
      <c r="I35" s="429"/>
      <c r="J35" s="429"/>
      <c r="K35" s="429"/>
      <c r="L35" s="429"/>
      <c r="M35" s="429"/>
      <c r="N35" s="429"/>
      <c r="O35" s="429"/>
      <c r="P35" s="429"/>
      <c r="Q35" s="420"/>
      <c r="S35" s="396" t="n">
        <f aca="false">S34+1</f>
        <v>21</v>
      </c>
      <c r="T35" s="27" t="n">
        <f aca="false">OCTOBER!F38</f>
        <v>0</v>
      </c>
      <c r="U35" s="27" t="n">
        <f aca="false">OCTOBER!G38</f>
        <v>0</v>
      </c>
      <c r="V35" s="27" t="n">
        <f aca="false">OCTOBER!H38</f>
        <v>0</v>
      </c>
      <c r="W35" s="27" t="n">
        <f aca="false">OCTOBER!J38</f>
        <v>0</v>
      </c>
      <c r="X35" s="27" t="n">
        <f aca="false">OCTOBER!K38</f>
        <v>0</v>
      </c>
      <c r="Y35" s="27" t="n">
        <f aca="false">OCTOBER!L38</f>
        <v>0</v>
      </c>
      <c r="Z35" s="27" t="n">
        <f aca="false">OCTOBER!M38</f>
        <v>0</v>
      </c>
      <c r="AA35" s="27" t="n">
        <f aca="false">OCTOBER!N38</f>
        <v>-0</v>
      </c>
      <c r="AB35" s="27" t="n">
        <f aca="false">OCTOBER!O38</f>
        <v>0</v>
      </c>
      <c r="AC35" s="27" t="n">
        <f aca="false">OCTOBER!P38</f>
        <v>0</v>
      </c>
      <c r="AD35" s="27" t="n">
        <f aca="false">OCTOBER!Q38</f>
        <v>0</v>
      </c>
      <c r="AE35" s="27" t="n">
        <f aca="false">OCTOBER!AA38</f>
        <v>0</v>
      </c>
      <c r="AF35" s="27" t="n">
        <f aca="false">OCTOBER!AC38</f>
        <v>0</v>
      </c>
      <c r="AG35" s="27"/>
      <c r="AH35" s="430"/>
      <c r="AI35" s="27"/>
      <c r="AJ35" s="430"/>
      <c r="AK35" s="27"/>
      <c r="AL35" s="430"/>
      <c r="AM35" s="27"/>
      <c r="AN35" s="430"/>
      <c r="AO35" s="27"/>
      <c r="AP35" s="430"/>
      <c r="AQ35" s="27"/>
      <c r="AR35" s="430"/>
      <c r="AS35" s="27"/>
      <c r="AT35" s="0" t="n">
        <v>21</v>
      </c>
      <c r="AU35" s="0" t="n">
        <f aca="false">Sheet1!AG24</f>
        <v>0</v>
      </c>
      <c r="AV35" s="397" t="n">
        <f aca="false">Sheet1!AH24</f>
        <v>0</v>
      </c>
      <c r="AW35" s="397"/>
      <c r="AX35" s="397"/>
      <c r="AY35" s="397"/>
      <c r="BA35" s="0" t="n">
        <v>-270.389</v>
      </c>
      <c r="BB35" s="0" t="n">
        <v>-372.688</v>
      </c>
      <c r="BC35" s="0" t="n">
        <v>-150</v>
      </c>
      <c r="BD35" s="0" t="n">
        <v>-124</v>
      </c>
    </row>
    <row r="36" customFormat="false" ht="12.75" hidden="false" customHeight="false" outlineLevel="0" collapsed="false">
      <c r="C36" s="396" t="n">
        <f aca="false">C35+1</f>
        <v>22</v>
      </c>
      <c r="D36" s="429"/>
      <c r="E36" s="429"/>
      <c r="F36" s="429"/>
      <c r="G36" s="429"/>
      <c r="H36" s="429"/>
      <c r="I36" s="429"/>
      <c r="J36" s="429"/>
      <c r="K36" s="429"/>
      <c r="L36" s="429"/>
      <c r="M36" s="429"/>
      <c r="N36" s="429"/>
      <c r="O36" s="429"/>
      <c r="P36" s="429"/>
      <c r="Q36" s="420"/>
      <c r="S36" s="396" t="n">
        <f aca="false">S35+1</f>
        <v>22</v>
      </c>
      <c r="T36" s="27" t="n">
        <f aca="false">OCTOBER!F39</f>
        <v>0</v>
      </c>
      <c r="U36" s="27" t="n">
        <f aca="false">OCTOBER!G39</f>
        <v>0</v>
      </c>
      <c r="V36" s="27" t="n">
        <f aca="false">OCTOBER!H39</f>
        <v>0</v>
      </c>
      <c r="W36" s="27" t="n">
        <f aca="false">OCTOBER!J39</f>
        <v>0</v>
      </c>
      <c r="X36" s="27" t="n">
        <f aca="false">OCTOBER!K39</f>
        <v>0</v>
      </c>
      <c r="Y36" s="27" t="n">
        <f aca="false">OCTOBER!L39</f>
        <v>0</v>
      </c>
      <c r="Z36" s="27" t="n">
        <f aca="false">OCTOBER!M39</f>
        <v>0</v>
      </c>
      <c r="AA36" s="27" t="n">
        <f aca="false">OCTOBER!N39</f>
        <v>-0</v>
      </c>
      <c r="AB36" s="27" t="n">
        <f aca="false">OCTOBER!O39</f>
        <v>0</v>
      </c>
      <c r="AC36" s="27" t="n">
        <f aca="false">OCTOBER!P39</f>
        <v>0</v>
      </c>
      <c r="AD36" s="27" t="n">
        <f aca="false">OCTOBER!Q39</f>
        <v>0</v>
      </c>
      <c r="AE36" s="27" t="n">
        <f aca="false">OCTOBER!AA39</f>
        <v>0</v>
      </c>
      <c r="AF36" s="27" t="n">
        <f aca="false">OCTOBER!AC39</f>
        <v>0</v>
      </c>
      <c r="AG36" s="27"/>
      <c r="AH36" s="430"/>
      <c r="AI36" s="27"/>
      <c r="AJ36" s="430"/>
      <c r="AK36" s="27"/>
      <c r="AL36" s="430"/>
      <c r="AM36" s="27"/>
      <c r="AN36" s="430"/>
      <c r="AO36" s="27"/>
      <c r="AP36" s="430"/>
      <c r="AQ36" s="27"/>
      <c r="AR36" s="430"/>
      <c r="AS36" s="27"/>
      <c r="AT36" s="0" t="n">
        <v>22</v>
      </c>
      <c r="AU36" s="0" t="n">
        <f aca="false">Sheet1!AG25</f>
        <v>0</v>
      </c>
      <c r="AV36" s="397" t="n">
        <f aca="false">Sheet1!AH25</f>
        <v>0</v>
      </c>
      <c r="AW36" s="397"/>
      <c r="AX36" s="397"/>
      <c r="AY36" s="397"/>
      <c r="BA36" s="0" t="n">
        <v>-131.173</v>
      </c>
      <c r="BB36" s="0" t="n">
        <v>-131.173</v>
      </c>
      <c r="BC36" s="0" t="n">
        <v>-140</v>
      </c>
    </row>
    <row r="37" customFormat="false" ht="12.75" hidden="false" customHeight="false" outlineLevel="0" collapsed="false">
      <c r="C37" s="396" t="n">
        <f aca="false">C36+1</f>
        <v>23</v>
      </c>
      <c r="D37" s="429"/>
      <c r="E37" s="429"/>
      <c r="F37" s="429"/>
      <c r="G37" s="429"/>
      <c r="H37" s="429"/>
      <c r="I37" s="429"/>
      <c r="J37" s="429"/>
      <c r="K37" s="429"/>
      <c r="L37" s="429"/>
      <c r="M37" s="429"/>
      <c r="N37" s="429"/>
      <c r="O37" s="429"/>
      <c r="P37" s="429"/>
      <c r="Q37" s="420"/>
      <c r="R37" s="420"/>
      <c r="S37" s="396" t="n">
        <f aca="false">S36+1</f>
        <v>23</v>
      </c>
      <c r="T37" s="27" t="n">
        <f aca="false">OCTOBER!F40</f>
        <v>0</v>
      </c>
      <c r="U37" s="27" t="n">
        <f aca="false">OCTOBER!G40</f>
        <v>0</v>
      </c>
      <c r="V37" s="27" t="n">
        <f aca="false">OCTOBER!H40</f>
        <v>0</v>
      </c>
      <c r="W37" s="27" t="n">
        <f aca="false">OCTOBER!J40</f>
        <v>0</v>
      </c>
      <c r="X37" s="27" t="n">
        <f aca="false">OCTOBER!K40</f>
        <v>0</v>
      </c>
      <c r="Y37" s="27" t="n">
        <f aca="false">OCTOBER!L40</f>
        <v>0</v>
      </c>
      <c r="Z37" s="27" t="n">
        <f aca="false">OCTOBER!M40</f>
        <v>0</v>
      </c>
      <c r="AA37" s="27" t="n">
        <f aca="false">OCTOBER!N40</f>
        <v>-0</v>
      </c>
      <c r="AB37" s="27" t="n">
        <f aca="false">OCTOBER!O40</f>
        <v>0</v>
      </c>
      <c r="AC37" s="27" t="n">
        <f aca="false">OCTOBER!P40</f>
        <v>0</v>
      </c>
      <c r="AD37" s="27" t="n">
        <f aca="false">OCTOBER!Q40</f>
        <v>0</v>
      </c>
      <c r="AE37" s="27" t="n">
        <f aca="false">OCTOBER!AA40</f>
        <v>0</v>
      </c>
      <c r="AF37" s="27" t="n">
        <f aca="false">OCTOBER!AC40</f>
        <v>0</v>
      </c>
      <c r="AG37" s="27"/>
      <c r="AH37" s="430"/>
      <c r="AI37" s="27"/>
      <c r="AJ37" s="430"/>
      <c r="AK37" s="27"/>
      <c r="AL37" s="430"/>
      <c r="AM37" s="27"/>
      <c r="AN37" s="430"/>
      <c r="AO37" s="27"/>
      <c r="AP37" s="430"/>
      <c r="AQ37" s="27"/>
      <c r="AR37" s="430"/>
      <c r="AS37" s="27"/>
      <c r="AT37" s="0" t="n">
        <v>23</v>
      </c>
      <c r="AU37" s="0" t="n">
        <f aca="false">Sheet1!AG26</f>
        <v>0</v>
      </c>
      <c r="AV37" s="397" t="n">
        <f aca="false">Sheet1!AH26</f>
        <v>0</v>
      </c>
      <c r="AW37" s="397"/>
      <c r="AX37" s="397"/>
      <c r="AY37" s="397"/>
      <c r="BB37" s="0" t="n">
        <v>0</v>
      </c>
    </row>
    <row r="38" customFormat="false" ht="12.75" hidden="false" customHeight="false" outlineLevel="0" collapsed="false">
      <c r="C38" s="396" t="n">
        <f aca="false">C37+1</f>
        <v>24</v>
      </c>
      <c r="D38" s="429"/>
      <c r="E38" s="429"/>
      <c r="F38" s="429"/>
      <c r="G38" s="429"/>
      <c r="H38" s="429"/>
      <c r="I38" s="429"/>
      <c r="J38" s="429"/>
      <c r="K38" s="429"/>
      <c r="L38" s="429"/>
      <c r="M38" s="429"/>
      <c r="N38" s="429"/>
      <c r="O38" s="429"/>
      <c r="P38" s="429"/>
      <c r="Q38" s="420"/>
      <c r="R38" s="420"/>
      <c r="S38" s="396" t="n">
        <f aca="false">S37+1</f>
        <v>24</v>
      </c>
      <c r="T38" s="27" t="n">
        <f aca="false">OCTOBER!F41</f>
        <v>0</v>
      </c>
      <c r="U38" s="27" t="n">
        <f aca="false">OCTOBER!G41</f>
        <v>0</v>
      </c>
      <c r="V38" s="27" t="n">
        <f aca="false">OCTOBER!H41</f>
        <v>0</v>
      </c>
      <c r="W38" s="27" t="n">
        <f aca="false">OCTOBER!J41</f>
        <v>0</v>
      </c>
      <c r="X38" s="27" t="n">
        <f aca="false">OCTOBER!K41</f>
        <v>0</v>
      </c>
      <c r="Y38" s="27" t="n">
        <f aca="false">OCTOBER!L41</f>
        <v>0</v>
      </c>
      <c r="Z38" s="27" t="n">
        <f aca="false">OCTOBER!M41</f>
        <v>0</v>
      </c>
      <c r="AA38" s="27" t="n">
        <f aca="false">OCTOBER!N41</f>
        <v>-0</v>
      </c>
      <c r="AB38" s="27" t="n">
        <f aca="false">OCTOBER!O41</f>
        <v>0</v>
      </c>
      <c r="AC38" s="27" t="n">
        <f aca="false">OCTOBER!P41</f>
        <v>0</v>
      </c>
      <c r="AD38" s="27" t="n">
        <f aca="false">OCTOBER!Q41</f>
        <v>0</v>
      </c>
      <c r="AE38" s="27" t="n">
        <f aca="false">OCTOBER!AA41</f>
        <v>0</v>
      </c>
      <c r="AF38" s="27" t="n">
        <f aca="false">OCTOBER!AC41</f>
        <v>0</v>
      </c>
      <c r="AG38" s="27"/>
      <c r="AH38" s="430"/>
      <c r="AI38" s="27"/>
      <c r="AJ38" s="430"/>
      <c r="AK38" s="27"/>
      <c r="AL38" s="430"/>
      <c r="AM38" s="27"/>
      <c r="AN38" s="430"/>
      <c r="AO38" s="27"/>
      <c r="AP38" s="430"/>
      <c r="AQ38" s="27"/>
      <c r="AR38" s="430"/>
      <c r="AS38" s="27"/>
      <c r="AT38" s="0" t="n">
        <v>24</v>
      </c>
      <c r="AU38" s="0" t="n">
        <f aca="false">Sheet1!AG27</f>
        <v>0</v>
      </c>
      <c r="AV38" s="397" t="n">
        <f aca="false">Sheet1!AH27</f>
        <v>0</v>
      </c>
      <c r="AW38" s="397"/>
      <c r="AX38" s="397"/>
      <c r="AY38" s="397"/>
      <c r="BB38" s="0" t="n">
        <v>0</v>
      </c>
    </row>
    <row r="39" customFormat="false" ht="12.75" hidden="false" customHeight="false" outlineLevel="0" collapsed="false">
      <c r="C39" s="396" t="n">
        <f aca="false">C38+1</f>
        <v>25</v>
      </c>
      <c r="D39" s="429"/>
      <c r="E39" s="429"/>
      <c r="F39" s="429"/>
      <c r="G39" s="429"/>
      <c r="H39" s="429"/>
      <c r="I39" s="429"/>
      <c r="J39" s="429"/>
      <c r="K39" s="429"/>
      <c r="L39" s="429"/>
      <c r="M39" s="429"/>
      <c r="N39" s="429"/>
      <c r="O39" s="429"/>
      <c r="P39" s="429"/>
      <c r="Q39" s="420"/>
      <c r="R39" s="420"/>
      <c r="S39" s="396" t="n">
        <f aca="false">S38+1</f>
        <v>25</v>
      </c>
      <c r="T39" s="27" t="n">
        <f aca="false">OCTOBER!F42</f>
        <v>0</v>
      </c>
      <c r="U39" s="27" t="n">
        <f aca="false">OCTOBER!G42</f>
        <v>0</v>
      </c>
      <c r="V39" s="27" t="n">
        <f aca="false">OCTOBER!H42</f>
        <v>0</v>
      </c>
      <c r="W39" s="27" t="n">
        <f aca="false">OCTOBER!J42</f>
        <v>0</v>
      </c>
      <c r="X39" s="27" t="n">
        <f aca="false">OCTOBER!K42</f>
        <v>0</v>
      </c>
      <c r="Y39" s="27" t="n">
        <f aca="false">OCTOBER!L42</f>
        <v>0</v>
      </c>
      <c r="Z39" s="27" t="n">
        <f aca="false">OCTOBER!M42</f>
        <v>0</v>
      </c>
      <c r="AA39" s="27" t="n">
        <f aca="false">OCTOBER!N42</f>
        <v>-0</v>
      </c>
      <c r="AB39" s="27" t="n">
        <f aca="false">OCTOBER!O42</f>
        <v>0</v>
      </c>
      <c r="AC39" s="27" t="n">
        <f aca="false">OCTOBER!P42</f>
        <v>0</v>
      </c>
      <c r="AD39" s="27" t="n">
        <f aca="false">OCTOBER!Q42</f>
        <v>0</v>
      </c>
      <c r="AE39" s="27" t="n">
        <f aca="false">OCTOBER!AA42</f>
        <v>0</v>
      </c>
      <c r="AF39" s="27" t="n">
        <f aca="false">OCTOBER!AC42</f>
        <v>0</v>
      </c>
      <c r="AG39" s="27"/>
      <c r="AH39" s="430"/>
      <c r="AI39" s="27"/>
      <c r="AJ39" s="430"/>
      <c r="AK39" s="27"/>
      <c r="AL39" s="430"/>
      <c r="AM39" s="27"/>
      <c r="AN39" s="430"/>
      <c r="AO39" s="27"/>
      <c r="AP39" s="430"/>
      <c r="AQ39" s="27"/>
      <c r="AR39" s="430"/>
      <c r="AS39" s="27"/>
      <c r="AT39" s="0" t="n">
        <v>25</v>
      </c>
      <c r="AU39" s="0" t="n">
        <f aca="false">Sheet1!AG28</f>
        <v>0</v>
      </c>
      <c r="AV39" s="397" t="n">
        <f aca="false">Sheet1!AH28</f>
        <v>0</v>
      </c>
      <c r="AW39" s="397"/>
      <c r="AX39" s="397"/>
      <c r="AY39" s="397"/>
      <c r="BB39" s="0" t="n">
        <v>0</v>
      </c>
      <c r="BM39" s="0" t="n">
        <f aca="false">0</f>
        <v>0</v>
      </c>
    </row>
    <row r="40" customFormat="false" ht="12.75" hidden="false" customHeight="false" outlineLevel="0" collapsed="false">
      <c r="C40" s="396" t="n">
        <f aca="false">C39+1</f>
        <v>26</v>
      </c>
      <c r="D40" s="429"/>
      <c r="E40" s="429"/>
      <c r="F40" s="429"/>
      <c r="G40" s="429"/>
      <c r="H40" s="429"/>
      <c r="I40" s="429"/>
      <c r="J40" s="429"/>
      <c r="K40" s="429"/>
      <c r="L40" s="429"/>
      <c r="M40" s="429"/>
      <c r="N40" s="429"/>
      <c r="O40" s="429"/>
      <c r="P40" s="429"/>
      <c r="Q40" s="420"/>
      <c r="R40" s="420"/>
      <c r="S40" s="396" t="n">
        <f aca="false">S39+1</f>
        <v>26</v>
      </c>
      <c r="T40" s="27" t="n">
        <f aca="false">OCTOBER!F43</f>
        <v>0</v>
      </c>
      <c r="U40" s="27" t="n">
        <f aca="false">OCTOBER!G43</f>
        <v>0</v>
      </c>
      <c r="V40" s="27" t="n">
        <f aca="false">OCTOBER!H43</f>
        <v>0</v>
      </c>
      <c r="W40" s="27" t="n">
        <f aca="false">OCTOBER!J43</f>
        <v>0</v>
      </c>
      <c r="X40" s="27" t="n">
        <f aca="false">OCTOBER!K43</f>
        <v>0</v>
      </c>
      <c r="Y40" s="27" t="n">
        <f aca="false">OCTOBER!L43</f>
        <v>0</v>
      </c>
      <c r="Z40" s="27" t="n">
        <f aca="false">OCTOBER!M43</f>
        <v>0</v>
      </c>
      <c r="AA40" s="27" t="n">
        <f aca="false">OCTOBER!N43</f>
        <v>-0</v>
      </c>
      <c r="AB40" s="27" t="n">
        <f aca="false">OCTOBER!O43</f>
        <v>0</v>
      </c>
      <c r="AC40" s="27" t="n">
        <f aca="false">OCTOBER!P43</f>
        <v>0</v>
      </c>
      <c r="AD40" s="27" t="n">
        <f aca="false">OCTOBER!Q43</f>
        <v>0</v>
      </c>
      <c r="AE40" s="27" t="n">
        <f aca="false">OCTOBER!AA43</f>
        <v>0</v>
      </c>
      <c r="AF40" s="27" t="n">
        <f aca="false">OCTOBER!AC43</f>
        <v>0</v>
      </c>
      <c r="AG40" s="27"/>
      <c r="AH40" s="430"/>
      <c r="AI40" s="27"/>
      <c r="AJ40" s="430"/>
      <c r="AK40" s="27"/>
      <c r="AL40" s="430"/>
      <c r="AM40" s="27"/>
      <c r="AN40" s="430"/>
      <c r="AO40" s="27"/>
      <c r="AP40" s="430"/>
      <c r="AQ40" s="27"/>
      <c r="AR40" s="430"/>
      <c r="AS40" s="27"/>
      <c r="AT40" s="0" t="n">
        <v>26</v>
      </c>
      <c r="AU40" s="0" t="n">
        <f aca="false">Sheet1!AG29</f>
        <v>0</v>
      </c>
      <c r="AV40" s="397" t="n">
        <f aca="false">Sheet1!AH29</f>
        <v>0</v>
      </c>
      <c r="AW40" s="397"/>
      <c r="AX40" s="397"/>
      <c r="AY40" s="397"/>
      <c r="BB40" s="0" t="n">
        <v>0</v>
      </c>
    </row>
    <row r="41" customFormat="false" ht="12.75" hidden="false" customHeight="false" outlineLevel="0" collapsed="false">
      <c r="C41" s="396" t="n">
        <f aca="false">C40+1</f>
        <v>27</v>
      </c>
      <c r="D41" s="429"/>
      <c r="E41" s="429"/>
      <c r="F41" s="429"/>
      <c r="G41" s="429"/>
      <c r="H41" s="429"/>
      <c r="I41" s="429"/>
      <c r="J41" s="429"/>
      <c r="K41" s="429"/>
      <c r="L41" s="429"/>
      <c r="M41" s="429"/>
      <c r="N41" s="429"/>
      <c r="O41" s="429"/>
      <c r="P41" s="429"/>
      <c r="Q41" s="420"/>
      <c r="R41" s="420"/>
      <c r="S41" s="396" t="n">
        <f aca="false">S40+1</f>
        <v>27</v>
      </c>
      <c r="T41" s="27" t="n">
        <f aca="false">OCTOBER!F44</f>
        <v>0</v>
      </c>
      <c r="U41" s="27" t="n">
        <f aca="false">OCTOBER!G44</f>
        <v>0</v>
      </c>
      <c r="V41" s="27" t="n">
        <f aca="false">OCTOBER!H44</f>
        <v>0</v>
      </c>
      <c r="W41" s="27" t="n">
        <f aca="false">OCTOBER!J44</f>
        <v>0</v>
      </c>
      <c r="X41" s="27" t="n">
        <f aca="false">OCTOBER!K44</f>
        <v>0</v>
      </c>
      <c r="Y41" s="27" t="n">
        <f aca="false">OCTOBER!L44</f>
        <v>0</v>
      </c>
      <c r="Z41" s="27" t="n">
        <f aca="false">OCTOBER!M44</f>
        <v>0</v>
      </c>
      <c r="AA41" s="27" t="n">
        <f aca="false">OCTOBER!N44</f>
        <v>-0</v>
      </c>
      <c r="AB41" s="27" t="n">
        <f aca="false">OCTOBER!O44</f>
        <v>0</v>
      </c>
      <c r="AC41" s="27" t="n">
        <f aca="false">OCTOBER!P44</f>
        <v>0</v>
      </c>
      <c r="AD41" s="27" t="n">
        <f aca="false">OCTOBER!Q44</f>
        <v>0</v>
      </c>
      <c r="AE41" s="27" t="n">
        <f aca="false">OCTOBER!AA44</f>
        <v>0</v>
      </c>
      <c r="AF41" s="27" t="n">
        <f aca="false">OCTOBER!AC44</f>
        <v>0</v>
      </c>
      <c r="AG41" s="27"/>
      <c r="AH41" s="430"/>
      <c r="AI41" s="27"/>
      <c r="AJ41" s="430"/>
      <c r="AK41" s="27"/>
      <c r="AL41" s="430"/>
      <c r="AM41" s="27"/>
      <c r="AN41" s="430"/>
      <c r="AO41" s="27"/>
      <c r="AP41" s="430"/>
      <c r="AQ41" s="27"/>
      <c r="AR41" s="430"/>
      <c r="AS41" s="27"/>
      <c r="AT41" s="0" t="n">
        <v>27</v>
      </c>
      <c r="AU41" s="0" t="n">
        <f aca="false">Sheet1!AG30</f>
        <v>0</v>
      </c>
      <c r="AV41" s="397" t="n">
        <f aca="false">Sheet1!AH30</f>
        <v>0</v>
      </c>
      <c r="BB41" s="0" t="n">
        <v>0</v>
      </c>
    </row>
    <row r="42" customFormat="false" ht="12.75" hidden="false" customHeight="false" outlineLevel="0" collapsed="false">
      <c r="C42" s="396" t="n">
        <f aca="false">C41+1</f>
        <v>28</v>
      </c>
      <c r="D42" s="429"/>
      <c r="E42" s="429"/>
      <c r="F42" s="429"/>
      <c r="G42" s="429"/>
      <c r="H42" s="429"/>
      <c r="I42" s="429"/>
      <c r="J42" s="429"/>
      <c r="K42" s="429"/>
      <c r="L42" s="429"/>
      <c r="M42" s="429"/>
      <c r="N42" s="429"/>
      <c r="O42" s="429"/>
      <c r="P42" s="429"/>
      <c r="Q42" s="420"/>
      <c r="R42" s="420"/>
      <c r="S42" s="396" t="n">
        <f aca="false">S41+1</f>
        <v>28</v>
      </c>
      <c r="T42" s="27" t="n">
        <f aca="false">OCTOBER!F45</f>
        <v>0</v>
      </c>
      <c r="U42" s="27" t="n">
        <f aca="false">OCTOBER!G45</f>
        <v>0</v>
      </c>
      <c r="V42" s="27" t="n">
        <f aca="false">OCTOBER!H45</f>
        <v>0</v>
      </c>
      <c r="W42" s="27" t="n">
        <f aca="false">OCTOBER!J45</f>
        <v>0</v>
      </c>
      <c r="X42" s="27" t="n">
        <f aca="false">OCTOBER!K45</f>
        <v>0</v>
      </c>
      <c r="Y42" s="27" t="n">
        <f aca="false">OCTOBER!L45</f>
        <v>0</v>
      </c>
      <c r="Z42" s="27" t="n">
        <f aca="false">OCTOBER!M45</f>
        <v>0</v>
      </c>
      <c r="AA42" s="27" t="n">
        <f aca="false">OCTOBER!N45</f>
        <v>-0</v>
      </c>
      <c r="AB42" s="27" t="n">
        <f aca="false">OCTOBER!O45</f>
        <v>0</v>
      </c>
      <c r="AC42" s="27" t="n">
        <f aca="false">OCTOBER!P45</f>
        <v>0</v>
      </c>
      <c r="AD42" s="27" t="n">
        <f aca="false">OCTOBER!Q45</f>
        <v>0</v>
      </c>
      <c r="AE42" s="27" t="n">
        <f aca="false">OCTOBER!AA45</f>
        <v>0</v>
      </c>
      <c r="AF42" s="27" t="n">
        <f aca="false">OCTOBER!AC45</f>
        <v>0</v>
      </c>
      <c r="AG42" s="27"/>
      <c r="AH42" s="430"/>
      <c r="AI42" s="27"/>
      <c r="AJ42" s="430"/>
      <c r="AK42" s="27"/>
      <c r="AL42" s="430"/>
      <c r="AM42" s="27"/>
      <c r="AN42" s="430"/>
      <c r="AO42" s="27"/>
      <c r="AP42" s="430"/>
      <c r="AQ42" s="27"/>
      <c r="AR42" s="430"/>
      <c r="AS42" s="27"/>
      <c r="AT42" s="0" t="n">
        <v>28</v>
      </c>
      <c r="AU42" s="0" t="n">
        <f aca="false">Sheet1!AG31</f>
        <v>0</v>
      </c>
      <c r="AV42" s="397" t="n">
        <f aca="false">Sheet1!AH31</f>
        <v>0</v>
      </c>
      <c r="BB42" s="0" t="n">
        <v>0</v>
      </c>
    </row>
    <row r="43" customFormat="false" ht="12.75" hidden="false" customHeight="false" outlineLevel="0" collapsed="false">
      <c r="C43" s="396" t="n">
        <f aca="false">C42+1</f>
        <v>29</v>
      </c>
      <c r="D43" s="429"/>
      <c r="E43" s="429"/>
      <c r="F43" s="429"/>
      <c r="G43" s="429"/>
      <c r="H43" s="429"/>
      <c r="I43" s="429"/>
      <c r="J43" s="27"/>
      <c r="K43" s="429"/>
      <c r="L43" s="429"/>
      <c r="M43" s="429"/>
      <c r="N43" s="429"/>
      <c r="O43" s="429"/>
      <c r="P43" s="429"/>
      <c r="Q43" s="420"/>
      <c r="R43" s="420"/>
      <c r="S43" s="396" t="n">
        <f aca="false">S42+1</f>
        <v>29</v>
      </c>
      <c r="T43" s="27" t="n">
        <f aca="false">OCTOBER!F46</f>
        <v>0</v>
      </c>
      <c r="U43" s="27" t="n">
        <f aca="false">OCTOBER!G46</f>
        <v>0</v>
      </c>
      <c r="V43" s="27" t="n">
        <f aca="false">OCTOBER!H46</f>
        <v>0</v>
      </c>
      <c r="W43" s="27" t="n">
        <f aca="false">OCTOBER!J46</f>
        <v>0</v>
      </c>
      <c r="X43" s="27" t="n">
        <f aca="false">OCTOBER!K46</f>
        <v>0</v>
      </c>
      <c r="Y43" s="27" t="n">
        <f aca="false">OCTOBER!L46</f>
        <v>0</v>
      </c>
      <c r="Z43" s="27" t="n">
        <f aca="false">OCTOBER!M46</f>
        <v>0</v>
      </c>
      <c r="AA43" s="27" t="n">
        <f aca="false">OCTOBER!N46</f>
        <v>-0</v>
      </c>
      <c r="AB43" s="27" t="n">
        <f aca="false">OCTOBER!O46</f>
        <v>0</v>
      </c>
      <c r="AC43" s="27" t="n">
        <f aca="false">OCTOBER!P46</f>
        <v>0</v>
      </c>
      <c r="AD43" s="27" t="n">
        <f aca="false">OCTOBER!Q46</f>
        <v>0</v>
      </c>
      <c r="AE43" s="27" t="n">
        <f aca="false">OCTOBER!AA46</f>
        <v>0</v>
      </c>
      <c r="AF43" s="27" t="n">
        <f aca="false">OCTOBER!AC46</f>
        <v>0</v>
      </c>
      <c r="AG43" s="27"/>
      <c r="AH43" s="430"/>
      <c r="AI43" s="27"/>
      <c r="AJ43" s="430"/>
      <c r="AK43" s="27"/>
      <c r="AL43" s="430"/>
      <c r="AM43" s="27"/>
      <c r="AN43" s="430"/>
      <c r="AO43" s="27"/>
      <c r="AP43" s="430"/>
      <c r="AQ43" s="27"/>
      <c r="AR43" s="430"/>
      <c r="AS43" s="27"/>
      <c r="AT43" s="0" t="n">
        <v>29</v>
      </c>
      <c r="AU43" s="397"/>
      <c r="AV43" s="397"/>
      <c r="AW43" s="397"/>
      <c r="AX43" s="397"/>
      <c r="AY43" s="397"/>
      <c r="BB43" s="0" t="n">
        <v>0</v>
      </c>
    </row>
    <row r="44" customFormat="false" ht="12.75" hidden="false" customHeight="false" outlineLevel="0" collapsed="false">
      <c r="C44" s="396" t="n">
        <f aca="false">C43+1</f>
        <v>30</v>
      </c>
      <c r="D44" s="429"/>
      <c r="E44" s="429"/>
      <c r="F44" s="429"/>
      <c r="G44" s="429"/>
      <c r="H44" s="429"/>
      <c r="I44" s="429"/>
      <c r="J44" s="27"/>
      <c r="K44" s="429"/>
      <c r="L44" s="429"/>
      <c r="M44" s="429"/>
      <c r="N44" s="429"/>
      <c r="O44" s="429"/>
      <c r="P44" s="429"/>
      <c r="Q44" s="420"/>
      <c r="R44" s="420"/>
      <c r="S44" s="396" t="n">
        <f aca="false">S43+1</f>
        <v>30</v>
      </c>
      <c r="T44" s="27" t="n">
        <f aca="false">OCTOBER!F47</f>
        <v>0</v>
      </c>
      <c r="U44" s="27" t="n">
        <f aca="false">OCTOBER!G47</f>
        <v>0</v>
      </c>
      <c r="V44" s="27" t="n">
        <f aca="false">OCTOBER!H47</f>
        <v>0</v>
      </c>
      <c r="W44" s="27" t="n">
        <f aca="false">OCTOBER!J47</f>
        <v>0</v>
      </c>
      <c r="X44" s="27" t="n">
        <f aca="false">OCTOBER!K47</f>
        <v>0</v>
      </c>
      <c r="Y44" s="27" t="n">
        <f aca="false">OCTOBER!L47</f>
        <v>0</v>
      </c>
      <c r="Z44" s="27" t="n">
        <f aca="false">OCTOBER!M47</f>
        <v>0</v>
      </c>
      <c r="AA44" s="27" t="n">
        <f aca="false">OCTOBER!N47</f>
        <v>-0</v>
      </c>
      <c r="AB44" s="27" t="n">
        <f aca="false">OCTOBER!O47</f>
        <v>0</v>
      </c>
      <c r="AC44" s="27" t="n">
        <f aca="false">OCTOBER!P47</f>
        <v>0</v>
      </c>
      <c r="AD44" s="27" t="n">
        <f aca="false">OCTOBER!Q47</f>
        <v>0</v>
      </c>
      <c r="AE44" s="27" t="n">
        <f aca="false">OCTOBER!AA47</f>
        <v>0</v>
      </c>
      <c r="AF44" s="27" t="n">
        <f aca="false">OCTOBER!AC47</f>
        <v>0</v>
      </c>
      <c r="AG44" s="27"/>
      <c r="AH44" s="430"/>
      <c r="AI44" s="27"/>
      <c r="AJ44" s="430"/>
      <c r="AK44" s="27"/>
      <c r="AL44" s="430"/>
      <c r="AM44" s="27"/>
      <c r="AN44" s="430"/>
      <c r="AO44" s="27"/>
      <c r="AP44" s="430"/>
      <c r="AQ44" s="27"/>
      <c r="AR44" s="430"/>
      <c r="AS44" s="27"/>
      <c r="AT44" s="0" t="n">
        <v>30</v>
      </c>
      <c r="BB44" s="0" t="n">
        <v>0</v>
      </c>
    </row>
    <row r="45" customFormat="false" ht="12.75" hidden="false" customHeight="false" outlineLevel="0" collapsed="false">
      <c r="C45" s="396" t="n">
        <f aca="false">C44+1</f>
        <v>31</v>
      </c>
      <c r="D45" s="429"/>
      <c r="E45" s="429"/>
      <c r="F45" s="429"/>
      <c r="G45" s="429"/>
      <c r="H45" s="429"/>
      <c r="I45" s="429"/>
      <c r="J45" s="429"/>
      <c r="K45" s="429"/>
      <c r="L45" s="429"/>
      <c r="M45" s="429"/>
      <c r="N45" s="429"/>
      <c r="O45" s="429"/>
      <c r="P45" s="429"/>
      <c r="Q45" s="420"/>
      <c r="R45" s="420"/>
      <c r="S45" s="396" t="n">
        <f aca="false">S44+1</f>
        <v>31</v>
      </c>
      <c r="T45" s="27"/>
      <c r="U45" s="27"/>
      <c r="V45" s="27"/>
      <c r="W45" s="27"/>
      <c r="X45" s="27"/>
      <c r="Y45" s="27"/>
      <c r="Z45" s="27"/>
      <c r="AA45" s="27"/>
      <c r="AB45" s="27"/>
      <c r="AC45" s="27"/>
      <c r="AD45" s="27"/>
      <c r="AE45" s="27"/>
      <c r="AF45" s="27"/>
      <c r="AG45" s="27"/>
      <c r="AH45" s="27"/>
      <c r="AI45" s="27"/>
      <c r="AJ45" s="27"/>
      <c r="AK45" s="27"/>
      <c r="AL45" s="27"/>
      <c r="AM45" s="27"/>
      <c r="AN45" s="27"/>
      <c r="AO45" s="27"/>
      <c r="AP45" s="27"/>
      <c r="AQ45" s="27"/>
      <c r="AR45" s="27"/>
      <c r="AS45" s="27"/>
      <c r="AT45" s="0" t="n">
        <v>31</v>
      </c>
      <c r="BB45" s="0" t="n">
        <v>0</v>
      </c>
    </row>
    <row r="46" customFormat="false" ht="12.75" hidden="false" customHeight="false" outlineLevel="0" collapsed="false">
      <c r="C46" s="397"/>
      <c r="D46" s="420"/>
      <c r="E46" s="420"/>
      <c r="F46" s="420"/>
      <c r="G46" s="420"/>
      <c r="H46" s="420"/>
      <c r="I46" s="420"/>
      <c r="J46" s="420"/>
      <c r="K46" s="420" t="n">
        <f aca="false">SUM(K15:K45)</f>
        <v>-1647.224</v>
      </c>
      <c r="L46" s="420"/>
      <c r="M46" s="420"/>
      <c r="N46" s="420"/>
      <c r="O46" s="420"/>
      <c r="P46" s="420"/>
      <c r="Q46" s="420"/>
      <c r="R46" s="420"/>
      <c r="S46" s="414"/>
      <c r="T46" s="0"/>
      <c r="U46" s="0"/>
      <c r="V46" s="0"/>
      <c r="X46" s="0"/>
      <c r="Z46" s="0"/>
      <c r="AA46" s="0"/>
      <c r="AB46" s="0"/>
      <c r="AC46" s="0"/>
      <c r="AD46" s="0"/>
      <c r="AE46" s="0"/>
      <c r="AF46" s="0"/>
      <c r="AG46" s="0"/>
      <c r="AH46" s="0"/>
      <c r="AI46" s="0"/>
      <c r="AJ46" s="0"/>
      <c r="AK46" s="0"/>
      <c r="AL46" s="0"/>
      <c r="AM46" s="0"/>
      <c r="AN46" s="0"/>
      <c r="AO46" s="0"/>
      <c r="AP46" s="0"/>
      <c r="AQ46" s="0"/>
      <c r="AR46" s="0"/>
      <c r="AS46" s="0"/>
    </row>
    <row r="47" customFormat="false" ht="12.75" hidden="false" customHeight="false" outlineLevel="0" collapsed="false">
      <c r="C47" s="397"/>
      <c r="D47" s="420"/>
      <c r="E47" s="420"/>
      <c r="F47" s="397"/>
      <c r="G47" s="420"/>
      <c r="H47" s="420"/>
      <c r="I47" s="397"/>
      <c r="J47" s="420"/>
      <c r="K47" s="420"/>
      <c r="L47" s="420"/>
      <c r="M47" s="420"/>
      <c r="N47" s="420"/>
      <c r="O47" s="420"/>
      <c r="P47" s="420"/>
      <c r="Q47" s="420"/>
      <c r="R47" s="420"/>
      <c r="S47" s="414"/>
      <c r="V47" s="0"/>
      <c r="X47" s="0"/>
      <c r="Z47" s="0"/>
      <c r="AA47" s="0"/>
      <c r="AB47" s="0"/>
      <c r="AC47" s="0"/>
      <c r="AD47" s="0"/>
      <c r="AE47" s="0"/>
      <c r="AF47" s="0"/>
      <c r="AG47" s="0"/>
      <c r="AH47" s="0"/>
      <c r="AI47" s="0"/>
      <c r="AJ47" s="0"/>
      <c r="AK47" s="0"/>
      <c r="AL47" s="0"/>
      <c r="AM47" s="0"/>
      <c r="AN47" s="0"/>
      <c r="AO47" s="0"/>
      <c r="AP47" s="0"/>
      <c r="AQ47" s="0"/>
      <c r="AR47" s="0"/>
      <c r="AS47" s="0"/>
    </row>
    <row r="48" customFormat="false" ht="12.75" hidden="false" customHeight="false" outlineLevel="0" collapsed="false">
      <c r="A48" s="397"/>
      <c r="B48" s="397"/>
      <c r="C48" s="397"/>
      <c r="D48" s="432"/>
      <c r="E48" s="420"/>
      <c r="F48" s="397"/>
      <c r="G48" s="420"/>
      <c r="H48" s="432"/>
      <c r="I48" s="397"/>
      <c r="J48" s="420"/>
      <c r="K48" s="420"/>
      <c r="L48" s="420"/>
      <c r="M48" s="420"/>
      <c r="N48" s="420"/>
      <c r="O48" s="420"/>
      <c r="P48" s="420"/>
      <c r="Q48" s="420"/>
      <c r="R48" s="420"/>
      <c r="S48" s="414"/>
      <c r="V48" s="0"/>
      <c r="X48" s="0"/>
      <c r="Z48" s="0"/>
      <c r="AA48" s="0"/>
      <c r="AB48" s="0"/>
      <c r="AC48" s="0"/>
      <c r="AD48" s="0"/>
      <c r="AE48" s="0"/>
      <c r="AF48" s="0"/>
      <c r="AG48" s="0"/>
      <c r="AH48" s="0"/>
      <c r="AI48" s="0"/>
      <c r="AJ48" s="0"/>
      <c r="AK48" s="0"/>
      <c r="AL48" s="0"/>
      <c r="AM48" s="0"/>
      <c r="AN48" s="0"/>
      <c r="AO48" s="0"/>
      <c r="AP48" s="0"/>
      <c r="AQ48" s="0"/>
      <c r="AR48" s="0"/>
      <c r="AS48" s="0"/>
      <c r="AT48" s="397"/>
      <c r="AU48" s="397"/>
      <c r="AV48" s="397"/>
      <c r="AW48" s="397"/>
      <c r="AX48" s="397"/>
      <c r="AY48" s="397"/>
      <c r="AZ48" s="397"/>
      <c r="BA48" s="397"/>
      <c r="BB48" s="397"/>
      <c r="BC48" s="397"/>
      <c r="BD48" s="397"/>
      <c r="BE48" s="397"/>
      <c r="BF48" s="397"/>
      <c r="BG48" s="397"/>
      <c r="BH48" s="397"/>
      <c r="BI48" s="397"/>
      <c r="BJ48" s="397"/>
      <c r="BK48" s="397"/>
      <c r="BL48" s="397"/>
      <c r="BM48" s="397"/>
      <c r="BN48" s="397"/>
      <c r="BO48" s="397"/>
    </row>
    <row r="49" customFormat="false" ht="12.75" hidden="false" customHeight="false" outlineLevel="0" collapsed="false">
      <c r="A49" s="397"/>
      <c r="B49" s="397"/>
      <c r="C49" s="400"/>
      <c r="D49" s="433"/>
      <c r="E49" s="433"/>
      <c r="F49" s="397"/>
      <c r="G49" s="433"/>
      <c r="H49" s="433"/>
      <c r="I49" s="397"/>
      <c r="J49" s="433"/>
      <c r="K49" s="433"/>
      <c r="L49" s="433"/>
      <c r="M49" s="433"/>
      <c r="N49" s="433"/>
      <c r="O49" s="433"/>
      <c r="P49" s="433"/>
      <c r="Q49" s="433"/>
      <c r="R49" s="433"/>
      <c r="S49" s="434"/>
      <c r="V49" s="0"/>
      <c r="X49" s="0"/>
      <c r="Z49" s="0"/>
      <c r="AA49" s="0"/>
      <c r="AB49" s="0"/>
      <c r="AC49" s="0"/>
      <c r="AD49" s="0"/>
      <c r="AE49" s="0"/>
      <c r="AF49" s="0"/>
      <c r="AG49" s="0"/>
      <c r="AH49" s="0"/>
      <c r="AI49" s="0"/>
      <c r="AJ49" s="0"/>
      <c r="AK49" s="0"/>
      <c r="AL49" s="0"/>
      <c r="AM49" s="0"/>
      <c r="AN49" s="0"/>
      <c r="AO49" s="0"/>
      <c r="AP49" s="0"/>
      <c r="AQ49" s="0"/>
      <c r="AR49" s="0"/>
      <c r="AS49" s="0"/>
      <c r="AT49" s="397"/>
      <c r="AU49" s="397"/>
      <c r="AV49" s="397"/>
      <c r="AW49" s="397"/>
      <c r="AX49" s="397"/>
      <c r="AY49" s="397"/>
      <c r="AZ49" s="397"/>
      <c r="BA49" s="397"/>
      <c r="BB49" s="397"/>
      <c r="BC49" s="397"/>
      <c r="BD49" s="397"/>
      <c r="BE49" s="397"/>
      <c r="BF49" s="397"/>
      <c r="BG49" s="397"/>
      <c r="BH49" s="397"/>
      <c r="BI49" s="397"/>
      <c r="BJ49" s="397"/>
      <c r="BK49" s="397"/>
      <c r="BL49" s="397"/>
      <c r="BM49" s="397"/>
      <c r="BN49" s="397"/>
      <c r="BO49" s="397"/>
    </row>
    <row r="50" customFormat="false" ht="12.75" hidden="false" customHeight="false" outlineLevel="0" collapsed="false">
      <c r="A50" s="397"/>
      <c r="B50" s="397"/>
      <c r="C50" s="404"/>
      <c r="D50" s="420"/>
      <c r="E50" s="420"/>
      <c r="F50" s="420"/>
      <c r="G50" s="420"/>
      <c r="H50" s="420"/>
      <c r="I50" s="420"/>
      <c r="J50" s="420"/>
      <c r="K50" s="420"/>
      <c r="L50" s="420"/>
      <c r="M50" s="420"/>
      <c r="N50" s="420"/>
      <c r="O50" s="420"/>
      <c r="P50" s="420"/>
      <c r="Q50" s="420"/>
      <c r="R50" s="420"/>
      <c r="S50" s="414"/>
      <c r="T50" s="398"/>
      <c r="U50" s="398"/>
      <c r="V50" s="398"/>
      <c r="W50" s="420"/>
      <c r="X50" s="398"/>
      <c r="Y50" s="420"/>
      <c r="Z50" s="398"/>
      <c r="AA50" s="398"/>
      <c r="AB50" s="398"/>
      <c r="AC50" s="398"/>
      <c r="AD50" s="398"/>
      <c r="AE50" s="398"/>
      <c r="AF50" s="398"/>
      <c r="AG50" s="398"/>
      <c r="AH50" s="398"/>
      <c r="AI50" s="398"/>
      <c r="AJ50" s="398"/>
      <c r="AK50" s="398"/>
      <c r="AL50" s="398"/>
      <c r="AM50" s="398"/>
      <c r="AN50" s="398"/>
      <c r="AO50" s="398"/>
      <c r="AP50" s="398"/>
      <c r="AQ50" s="398"/>
      <c r="AR50" s="398"/>
      <c r="AS50" s="398"/>
      <c r="AT50" s="397"/>
      <c r="AU50" s="397"/>
      <c r="AV50" s="397"/>
      <c r="AW50" s="397"/>
      <c r="AX50" s="397"/>
      <c r="AY50" s="397"/>
      <c r="AZ50" s="397"/>
      <c r="BA50" s="397"/>
      <c r="BB50" s="397"/>
      <c r="BC50" s="397"/>
      <c r="BD50" s="397"/>
      <c r="BE50" s="397"/>
      <c r="BF50" s="397"/>
      <c r="BG50" s="397"/>
      <c r="BH50" s="397"/>
      <c r="BI50" s="397"/>
      <c r="BJ50" s="397"/>
      <c r="BK50" s="397"/>
      <c r="BL50" s="397"/>
      <c r="BM50" s="397"/>
      <c r="BN50" s="397"/>
      <c r="BO50" s="397"/>
    </row>
    <row r="52" customFormat="false" ht="12.75" hidden="false" customHeight="false" outlineLevel="0" collapsed="false">
      <c r="A52" s="397"/>
      <c r="B52" s="397"/>
      <c r="C52" s="397"/>
      <c r="D52" s="397"/>
      <c r="E52" s="397"/>
      <c r="F52" s="397"/>
      <c r="G52" s="397"/>
      <c r="H52" s="397"/>
      <c r="I52" s="397"/>
      <c r="J52" s="397"/>
      <c r="K52" s="397"/>
      <c r="L52" s="397"/>
      <c r="M52" s="397"/>
      <c r="N52" s="397"/>
      <c r="O52" s="397"/>
      <c r="P52" s="397"/>
      <c r="Q52" s="397"/>
      <c r="R52" s="397"/>
      <c r="S52" s="414"/>
      <c r="T52" s="398"/>
      <c r="U52" s="398"/>
      <c r="V52" s="398"/>
      <c r="W52" s="397"/>
      <c r="X52" s="398"/>
      <c r="Y52" s="397"/>
      <c r="Z52" s="398"/>
      <c r="AA52" s="398"/>
      <c r="AB52" s="398"/>
      <c r="AC52" s="398"/>
      <c r="AD52" s="398"/>
      <c r="AE52" s="398"/>
      <c r="AF52" s="398"/>
      <c r="AG52" s="398"/>
      <c r="AH52" s="398"/>
      <c r="AI52" s="398"/>
      <c r="AJ52" s="398"/>
      <c r="AK52" s="398"/>
      <c r="AL52" s="398"/>
      <c r="AM52" s="398"/>
      <c r="AN52" s="398"/>
      <c r="AO52" s="398"/>
      <c r="AP52" s="398"/>
      <c r="AQ52" s="398"/>
      <c r="AR52" s="398"/>
      <c r="AS52" s="398"/>
      <c r="AT52" s="397"/>
      <c r="AU52" s="397"/>
      <c r="AV52" s="397"/>
      <c r="AW52" s="397"/>
      <c r="AX52" s="397"/>
      <c r="AY52" s="397"/>
      <c r="AZ52" s="397"/>
      <c r="BA52" s="397"/>
      <c r="BB52" s="397"/>
      <c r="BC52" s="397"/>
      <c r="BD52" s="397"/>
      <c r="BE52" s="397"/>
      <c r="BF52" s="397"/>
      <c r="BG52" s="397"/>
      <c r="BH52" s="397"/>
      <c r="BI52" s="397"/>
      <c r="BJ52" s="397"/>
      <c r="BK52" s="397"/>
      <c r="BL52" s="397"/>
      <c r="BM52" s="397"/>
      <c r="BN52" s="397"/>
      <c r="BO52" s="397"/>
    </row>
    <row r="53" customFormat="false" ht="12.75" hidden="false" customHeight="false" outlineLevel="0" collapsed="false">
      <c r="A53" s="397"/>
      <c r="B53" s="397"/>
      <c r="C53" s="397"/>
      <c r="D53" s="397"/>
      <c r="E53" s="397"/>
      <c r="F53" s="397"/>
      <c r="G53" s="397"/>
      <c r="H53" s="397"/>
      <c r="I53" s="397"/>
      <c r="J53" s="397"/>
      <c r="K53" s="397"/>
      <c r="L53" s="397"/>
      <c r="M53" s="397"/>
      <c r="N53" s="397"/>
      <c r="O53" s="397"/>
      <c r="P53" s="397"/>
      <c r="Q53" s="397"/>
      <c r="R53" s="397"/>
      <c r="S53" s="414"/>
      <c r="T53" s="398"/>
      <c r="U53" s="398"/>
      <c r="V53" s="398"/>
      <c r="W53" s="420"/>
      <c r="X53" s="398"/>
      <c r="Y53" s="420"/>
      <c r="Z53" s="398"/>
      <c r="AA53" s="398"/>
      <c r="AB53" s="398"/>
      <c r="AC53" s="398"/>
      <c r="AD53" s="398"/>
      <c r="AE53" s="398"/>
      <c r="AF53" s="398"/>
      <c r="AG53" s="398"/>
      <c r="AH53" s="398"/>
      <c r="AI53" s="398"/>
      <c r="AJ53" s="398"/>
      <c r="AK53" s="398"/>
      <c r="AL53" s="398"/>
      <c r="AM53" s="398"/>
      <c r="AN53" s="398"/>
      <c r="AO53" s="398"/>
      <c r="AP53" s="398"/>
      <c r="AQ53" s="398"/>
      <c r="AR53" s="398"/>
      <c r="AS53" s="398"/>
      <c r="AT53" s="397"/>
      <c r="AU53" s="397"/>
      <c r="AV53" s="397"/>
      <c r="AW53" s="397"/>
      <c r="AX53" s="397"/>
      <c r="AY53" s="397"/>
      <c r="AZ53" s="397"/>
      <c r="BA53" s="397"/>
      <c r="BB53" s="397"/>
      <c r="BC53" s="397"/>
      <c r="BD53" s="397"/>
      <c r="BE53" s="397"/>
      <c r="BF53" s="397"/>
      <c r="BG53" s="397"/>
      <c r="BH53" s="397"/>
      <c r="BI53" s="397"/>
      <c r="BJ53" s="397"/>
      <c r="BK53" s="397"/>
      <c r="BL53" s="397"/>
      <c r="BM53" s="397"/>
      <c r="BN53" s="397"/>
      <c r="BO53" s="397"/>
    </row>
    <row r="54" customFormat="false" ht="12.75" hidden="false" customHeight="false" outlineLevel="0" collapsed="false">
      <c r="A54" s="397"/>
      <c r="B54" s="397"/>
      <c r="I54" s="397"/>
      <c r="J54" s="435"/>
      <c r="K54" s="435"/>
      <c r="L54" s="435"/>
      <c r="M54" s="435"/>
      <c r="N54" s="435"/>
      <c r="O54" s="435"/>
      <c r="P54" s="435"/>
      <c r="Q54" s="435"/>
      <c r="R54" s="397"/>
      <c r="S54" s="414"/>
      <c r="T54" s="398"/>
      <c r="U54" s="398"/>
      <c r="V54" s="398"/>
      <c r="W54" s="420"/>
      <c r="X54" s="398"/>
      <c r="Y54" s="420"/>
      <c r="Z54" s="398"/>
      <c r="AA54" s="398"/>
      <c r="AB54" s="398"/>
      <c r="AC54" s="398"/>
      <c r="AD54" s="398"/>
      <c r="AE54" s="398"/>
      <c r="AF54" s="398"/>
      <c r="AG54" s="398"/>
      <c r="AH54" s="398"/>
      <c r="AI54" s="398"/>
      <c r="AJ54" s="398"/>
      <c r="AK54" s="398"/>
      <c r="AL54" s="398"/>
      <c r="AM54" s="398"/>
      <c r="AN54" s="398"/>
      <c r="AO54" s="398"/>
      <c r="AP54" s="398"/>
      <c r="AQ54" s="398"/>
      <c r="AR54" s="398"/>
      <c r="AS54" s="398"/>
      <c r="AT54" s="397"/>
      <c r="AU54" s="397"/>
      <c r="AV54" s="397"/>
      <c r="AW54" s="397"/>
      <c r="AX54" s="397"/>
      <c r="AY54" s="397"/>
      <c r="AZ54" s="397"/>
      <c r="BA54" s="397"/>
      <c r="BB54" s="397"/>
      <c r="BC54" s="397"/>
      <c r="BD54" s="397"/>
      <c r="BE54" s="397"/>
      <c r="BF54" s="397"/>
      <c r="BG54" s="397"/>
      <c r="BH54" s="397"/>
      <c r="BI54" s="397"/>
      <c r="BJ54" s="397"/>
      <c r="BK54" s="397"/>
      <c r="BL54" s="397"/>
      <c r="BM54" s="397"/>
      <c r="BN54" s="397"/>
      <c r="BO54" s="397"/>
    </row>
    <row r="55" customFormat="false" ht="12.75" hidden="false" customHeight="false" outlineLevel="0" collapsed="false">
      <c r="A55" s="397"/>
      <c r="B55" s="397"/>
      <c r="I55" s="397"/>
      <c r="J55" s="404"/>
      <c r="K55" s="404"/>
      <c r="L55" s="404"/>
      <c r="M55" s="404"/>
      <c r="N55" s="404"/>
      <c r="O55" s="404"/>
      <c r="P55" s="404"/>
      <c r="Q55" s="404"/>
      <c r="R55" s="397"/>
      <c r="S55" s="414"/>
      <c r="T55" s="436"/>
      <c r="U55" s="398"/>
      <c r="V55" s="398"/>
      <c r="W55" s="397"/>
      <c r="X55" s="398"/>
      <c r="Y55" s="420"/>
      <c r="Z55" s="398"/>
      <c r="AA55" s="398"/>
      <c r="AB55" s="398"/>
      <c r="AC55" s="398"/>
      <c r="AD55" s="398"/>
      <c r="AE55" s="398"/>
      <c r="AF55" s="398"/>
      <c r="AG55" s="398"/>
      <c r="AH55" s="398"/>
      <c r="AI55" s="398"/>
      <c r="AJ55" s="398"/>
      <c r="AK55" s="398"/>
      <c r="AL55" s="398"/>
      <c r="AM55" s="398"/>
      <c r="AN55" s="398"/>
      <c r="AO55" s="398"/>
      <c r="AP55" s="398"/>
      <c r="AQ55" s="398"/>
      <c r="AR55" s="398"/>
      <c r="AS55" s="398"/>
      <c r="AT55" s="397"/>
      <c r="AU55" s="397"/>
      <c r="AV55" s="397"/>
      <c r="AW55" s="397"/>
      <c r="AX55" s="397"/>
      <c r="AY55" s="397"/>
      <c r="AZ55" s="397"/>
      <c r="BA55" s="397"/>
      <c r="BB55" s="397"/>
      <c r="BC55" s="397"/>
      <c r="BD55" s="397"/>
      <c r="BE55" s="397"/>
      <c r="BF55" s="397"/>
      <c r="BG55" s="397"/>
      <c r="BH55" s="397"/>
      <c r="BI55" s="397"/>
      <c r="BJ55" s="397"/>
      <c r="BK55" s="397"/>
      <c r="BL55" s="397"/>
      <c r="BM55" s="397"/>
      <c r="BN55" s="397"/>
      <c r="BO55" s="397"/>
    </row>
    <row r="56" customFormat="false" ht="12.75" hidden="false" customHeight="false" outlineLevel="0" collapsed="false">
      <c r="A56" s="397"/>
      <c r="B56" s="397"/>
      <c r="I56" s="397"/>
      <c r="J56" s="397"/>
      <c r="K56" s="397"/>
      <c r="L56" s="397"/>
      <c r="M56" s="397"/>
      <c r="N56" s="397"/>
      <c r="O56" s="397"/>
      <c r="P56" s="397"/>
      <c r="Q56" s="397"/>
      <c r="R56" s="437"/>
      <c r="S56" s="414"/>
      <c r="T56" s="398"/>
      <c r="U56" s="398"/>
      <c r="V56" s="398"/>
      <c r="W56" s="397"/>
      <c r="X56" s="398"/>
      <c r="Y56" s="420"/>
      <c r="Z56" s="398"/>
      <c r="AA56" s="398"/>
      <c r="AB56" s="398"/>
      <c r="AC56" s="398"/>
      <c r="AD56" s="398"/>
      <c r="AE56" s="398"/>
      <c r="AF56" s="398"/>
      <c r="AG56" s="398"/>
      <c r="AH56" s="398"/>
      <c r="AI56" s="398"/>
      <c r="AJ56" s="398"/>
      <c r="AK56" s="398"/>
      <c r="AL56" s="398"/>
      <c r="AM56" s="398"/>
      <c r="AN56" s="398"/>
      <c r="AO56" s="398"/>
      <c r="AP56" s="398"/>
      <c r="AQ56" s="398"/>
      <c r="AR56" s="398"/>
      <c r="AS56" s="398"/>
      <c r="AT56" s="397"/>
      <c r="AU56" s="397"/>
      <c r="AV56" s="397"/>
      <c r="AW56" s="397"/>
      <c r="AX56" s="397"/>
      <c r="AY56" s="397"/>
      <c r="AZ56" s="397"/>
      <c r="BA56" s="397"/>
      <c r="BB56" s="397"/>
      <c r="BC56" s="397"/>
      <c r="BD56" s="397"/>
      <c r="BE56" s="397"/>
      <c r="BF56" s="397"/>
      <c r="BG56" s="397"/>
      <c r="BH56" s="397"/>
      <c r="BI56" s="397"/>
      <c r="BJ56" s="397"/>
      <c r="BK56" s="397"/>
      <c r="BL56" s="397"/>
      <c r="BM56" s="397"/>
      <c r="BN56" s="397"/>
      <c r="BO56" s="397"/>
    </row>
    <row r="57" customFormat="false" ht="12.75" hidden="false" customHeight="false" outlineLevel="0" collapsed="false">
      <c r="A57" s="397"/>
      <c r="B57" s="397"/>
      <c r="I57" s="397"/>
      <c r="J57" s="397"/>
      <c r="K57" s="397"/>
      <c r="L57" s="397"/>
      <c r="M57" s="397"/>
      <c r="N57" s="397"/>
      <c r="O57" s="397"/>
      <c r="P57" s="397"/>
      <c r="Q57" s="397"/>
      <c r="R57" s="437"/>
      <c r="S57" s="414"/>
      <c r="T57" s="398"/>
      <c r="U57" s="398"/>
      <c r="V57" s="398"/>
      <c r="W57" s="397"/>
      <c r="X57" s="398"/>
      <c r="Y57" s="420"/>
      <c r="Z57" s="398"/>
      <c r="AA57" s="398"/>
      <c r="AB57" s="398"/>
      <c r="AC57" s="398"/>
      <c r="AD57" s="398"/>
      <c r="AE57" s="398"/>
      <c r="AF57" s="398"/>
      <c r="AG57" s="398"/>
      <c r="AH57" s="398"/>
      <c r="AI57" s="398"/>
      <c r="AJ57" s="398"/>
      <c r="AK57" s="398"/>
      <c r="AL57" s="398"/>
      <c r="AM57" s="398"/>
      <c r="AN57" s="398"/>
      <c r="AO57" s="398"/>
      <c r="AP57" s="398"/>
      <c r="AQ57" s="398"/>
      <c r="AR57" s="398"/>
      <c r="AS57" s="398"/>
      <c r="AT57" s="397"/>
      <c r="AU57" s="397"/>
      <c r="AV57" s="397"/>
      <c r="AW57" s="397"/>
      <c r="AX57" s="397"/>
      <c r="AY57" s="397"/>
      <c r="AZ57" s="397"/>
      <c r="BA57" s="397"/>
      <c r="BB57" s="397"/>
      <c r="BC57" s="397"/>
      <c r="BD57" s="397"/>
      <c r="BE57" s="397"/>
      <c r="BF57" s="397"/>
      <c r="BG57" s="397"/>
      <c r="BH57" s="397"/>
      <c r="BI57" s="397"/>
      <c r="BJ57" s="397"/>
      <c r="BK57" s="397"/>
      <c r="BL57" s="397"/>
      <c r="BM57" s="397"/>
      <c r="BN57" s="397"/>
      <c r="BO57" s="397"/>
    </row>
    <row r="58" customFormat="false" ht="12.75" hidden="false" customHeight="false" outlineLevel="0" collapsed="false">
      <c r="A58" s="397"/>
      <c r="B58" s="397"/>
      <c r="I58" s="397"/>
      <c r="J58" s="397"/>
      <c r="K58" s="397"/>
      <c r="L58" s="397"/>
      <c r="M58" s="397"/>
      <c r="N58" s="397"/>
      <c r="O58" s="397"/>
      <c r="P58" s="397"/>
      <c r="Q58" s="397"/>
      <c r="R58" s="437"/>
      <c r="S58" s="414"/>
      <c r="T58" s="398"/>
      <c r="U58" s="398"/>
      <c r="V58" s="398"/>
      <c r="W58" s="397"/>
      <c r="X58" s="398"/>
      <c r="Y58" s="420"/>
      <c r="Z58" s="398"/>
      <c r="AA58" s="398"/>
      <c r="AB58" s="398"/>
      <c r="AC58" s="398"/>
      <c r="AD58" s="398"/>
      <c r="AE58" s="398"/>
      <c r="AF58" s="398"/>
      <c r="AG58" s="398"/>
      <c r="AH58" s="398"/>
      <c r="AI58" s="398"/>
      <c r="AJ58" s="398"/>
      <c r="AK58" s="398"/>
      <c r="AL58" s="398"/>
      <c r="AM58" s="398"/>
      <c r="AN58" s="398"/>
      <c r="AO58" s="398"/>
      <c r="AP58" s="398"/>
      <c r="AQ58" s="398"/>
      <c r="AR58" s="398"/>
      <c r="AS58" s="398"/>
      <c r="AT58" s="397"/>
      <c r="AU58" s="397"/>
      <c r="AV58" s="397"/>
      <c r="AW58" s="397"/>
      <c r="AX58" s="397"/>
      <c r="AY58" s="397"/>
      <c r="AZ58" s="397"/>
      <c r="BA58" s="397"/>
      <c r="BB58" s="397"/>
      <c r="BC58" s="397"/>
      <c r="BD58" s="397"/>
      <c r="BE58" s="397"/>
      <c r="BF58" s="397"/>
      <c r="BG58" s="397"/>
      <c r="BH58" s="397"/>
      <c r="BI58" s="397"/>
      <c r="BJ58" s="397"/>
      <c r="BK58" s="397"/>
      <c r="BL58" s="397"/>
      <c r="BM58" s="397"/>
      <c r="BN58" s="397"/>
      <c r="BO58" s="397"/>
    </row>
    <row r="59" customFormat="false" ht="12.75" hidden="false" customHeight="false" outlineLevel="0" collapsed="false">
      <c r="A59" s="397"/>
      <c r="B59" s="397"/>
      <c r="I59" s="397"/>
      <c r="J59" s="397"/>
      <c r="K59" s="397"/>
      <c r="L59" s="397"/>
      <c r="M59" s="397"/>
      <c r="N59" s="397"/>
      <c r="O59" s="397"/>
      <c r="P59" s="397"/>
      <c r="Q59" s="397"/>
      <c r="R59" s="437"/>
      <c r="S59" s="414"/>
      <c r="T59" s="398"/>
      <c r="U59" s="398"/>
      <c r="V59" s="398"/>
      <c r="W59" s="397"/>
      <c r="X59" s="398"/>
      <c r="Y59" s="397"/>
      <c r="Z59" s="398"/>
      <c r="AA59" s="398"/>
      <c r="AB59" s="398"/>
      <c r="AC59" s="398"/>
      <c r="AD59" s="398"/>
      <c r="AE59" s="398"/>
      <c r="AF59" s="398"/>
      <c r="AG59" s="398"/>
      <c r="AH59" s="398"/>
      <c r="AI59" s="398"/>
      <c r="AJ59" s="398"/>
      <c r="AK59" s="398"/>
      <c r="AL59" s="398"/>
      <c r="AM59" s="398"/>
      <c r="AN59" s="398"/>
      <c r="AO59" s="398"/>
      <c r="AP59" s="398"/>
      <c r="AQ59" s="398"/>
      <c r="AR59" s="398"/>
      <c r="AS59" s="398"/>
      <c r="AT59" s="397"/>
      <c r="AU59" s="397"/>
      <c r="AV59" s="397"/>
      <c r="AW59" s="397"/>
      <c r="AX59" s="397"/>
      <c r="AY59" s="397"/>
      <c r="AZ59" s="397"/>
      <c r="BA59" s="397"/>
      <c r="BB59" s="397"/>
      <c r="BC59" s="397"/>
      <c r="BD59" s="397"/>
      <c r="BE59" s="397"/>
      <c r="BF59" s="397"/>
      <c r="BG59" s="397"/>
      <c r="BH59" s="397"/>
      <c r="BI59" s="397"/>
      <c r="BJ59" s="397"/>
      <c r="BK59" s="397"/>
      <c r="BL59" s="397"/>
      <c r="BM59" s="397"/>
      <c r="BN59" s="397"/>
      <c r="BO59" s="397"/>
    </row>
    <row r="60" customFormat="false" ht="12.75" hidden="false" customHeight="false" outlineLevel="0" collapsed="false">
      <c r="A60" s="397"/>
      <c r="B60" s="397"/>
      <c r="I60" s="397"/>
      <c r="S60" s="0"/>
      <c r="T60" s="0"/>
      <c r="U60" s="0"/>
      <c r="V60" s="0"/>
      <c r="X60" s="398"/>
      <c r="Y60" s="397"/>
      <c r="Z60" s="398"/>
      <c r="AA60" s="398"/>
      <c r="AB60" s="398"/>
      <c r="AC60" s="398"/>
      <c r="AD60" s="398"/>
      <c r="AE60" s="398"/>
      <c r="AF60" s="398"/>
      <c r="AG60" s="398"/>
      <c r="AH60" s="398"/>
      <c r="AI60" s="398"/>
      <c r="AJ60" s="398"/>
      <c r="AK60" s="398"/>
      <c r="AL60" s="398"/>
      <c r="AM60" s="398"/>
      <c r="AN60" s="398"/>
      <c r="AO60" s="398"/>
      <c r="AP60" s="398"/>
      <c r="AQ60" s="398"/>
      <c r="AR60" s="398"/>
      <c r="AS60" s="398"/>
      <c r="AT60" s="397"/>
      <c r="AU60" s="397"/>
      <c r="AV60" s="397"/>
      <c r="AW60" s="397"/>
      <c r="AX60" s="397"/>
      <c r="AY60" s="397"/>
      <c r="AZ60" s="397"/>
      <c r="BA60" s="397"/>
      <c r="BB60" s="397"/>
      <c r="BC60" s="397"/>
      <c r="BD60" s="397"/>
      <c r="BE60" s="397"/>
      <c r="BF60" s="397"/>
      <c r="BG60" s="397"/>
      <c r="BH60" s="397"/>
      <c r="BI60" s="397"/>
      <c r="BJ60" s="397"/>
      <c r="BK60" s="397"/>
      <c r="BL60" s="397"/>
      <c r="BM60" s="397"/>
      <c r="BN60" s="397"/>
      <c r="BO60" s="397"/>
    </row>
    <row r="61" customFormat="false" ht="12.75" hidden="false" customHeight="false" outlineLevel="0" collapsed="false">
      <c r="A61" s="397"/>
      <c r="B61" s="397"/>
      <c r="I61" s="397"/>
      <c r="S61" s="0"/>
      <c r="T61" s="0"/>
      <c r="U61" s="0"/>
      <c r="V61" s="0"/>
      <c r="X61" s="398"/>
      <c r="Y61" s="397"/>
      <c r="Z61" s="398"/>
      <c r="AA61" s="398"/>
      <c r="AB61" s="398"/>
      <c r="AC61" s="398"/>
      <c r="AD61" s="398"/>
      <c r="AE61" s="398"/>
      <c r="AF61" s="398"/>
      <c r="AG61" s="398"/>
      <c r="AH61" s="398"/>
      <c r="AI61" s="398"/>
      <c r="AJ61" s="398"/>
      <c r="AK61" s="398"/>
      <c r="AL61" s="398"/>
      <c r="AM61" s="398"/>
      <c r="AN61" s="398"/>
      <c r="AO61" s="398"/>
      <c r="AP61" s="398"/>
      <c r="AQ61" s="398"/>
      <c r="AR61" s="398"/>
      <c r="AS61" s="398"/>
      <c r="AT61" s="397"/>
      <c r="AU61" s="397"/>
      <c r="AV61" s="397"/>
      <c r="AW61" s="397"/>
      <c r="AX61" s="397"/>
      <c r="AY61" s="397"/>
      <c r="AZ61" s="397"/>
      <c r="BA61" s="397"/>
      <c r="BB61" s="397"/>
      <c r="BC61" s="397"/>
      <c r="BD61" s="397"/>
      <c r="BE61" s="397"/>
      <c r="BF61" s="397"/>
      <c r="BG61" s="397"/>
      <c r="BH61" s="397"/>
      <c r="BI61" s="397"/>
      <c r="BJ61" s="397"/>
      <c r="BK61" s="397"/>
      <c r="BL61" s="397"/>
      <c r="BM61" s="397"/>
      <c r="BN61" s="397"/>
      <c r="BO61" s="397"/>
    </row>
    <row r="62" customFormat="false" ht="12.75" hidden="false" customHeight="false" outlineLevel="0" collapsed="false">
      <c r="A62" s="397"/>
      <c r="B62" s="397"/>
      <c r="I62" s="397"/>
      <c r="S62" s="0"/>
      <c r="T62" s="0"/>
      <c r="U62" s="0"/>
      <c r="V62" s="0"/>
      <c r="X62" s="398"/>
      <c r="Y62" s="397"/>
      <c r="Z62" s="398"/>
      <c r="AA62" s="398"/>
      <c r="AB62" s="398"/>
      <c r="AC62" s="398"/>
      <c r="AD62" s="398"/>
      <c r="AE62" s="398"/>
      <c r="AF62" s="398"/>
      <c r="AG62" s="398"/>
      <c r="AH62" s="398"/>
      <c r="AI62" s="398"/>
      <c r="AJ62" s="398"/>
      <c r="AK62" s="398"/>
      <c r="AL62" s="398"/>
      <c r="AM62" s="398"/>
      <c r="AN62" s="398"/>
      <c r="AO62" s="398"/>
      <c r="AP62" s="398"/>
      <c r="AQ62" s="398"/>
      <c r="AR62" s="398"/>
      <c r="AS62" s="398"/>
      <c r="AT62" s="397"/>
      <c r="AU62" s="397"/>
      <c r="AV62" s="397"/>
      <c r="AW62" s="397"/>
      <c r="AX62" s="397"/>
      <c r="AY62" s="397"/>
      <c r="AZ62" s="397"/>
      <c r="BA62" s="397"/>
      <c r="BB62" s="397"/>
      <c r="BC62" s="397"/>
      <c r="BD62" s="397"/>
      <c r="BE62" s="397"/>
      <c r="BF62" s="397"/>
      <c r="BG62" s="397"/>
      <c r="BH62" s="397"/>
      <c r="BI62" s="397"/>
      <c r="BJ62" s="397"/>
      <c r="BK62" s="397"/>
      <c r="BL62" s="397"/>
      <c r="BM62" s="397"/>
      <c r="BN62" s="397"/>
      <c r="BO62" s="397"/>
    </row>
    <row r="63" customFormat="false" ht="12.75" hidden="false" customHeight="false" outlineLevel="0" collapsed="false">
      <c r="A63" s="438" t="s">
        <v>27</v>
      </c>
      <c r="B63" s="438" t="s">
        <v>27</v>
      </c>
      <c r="C63" s="397"/>
      <c r="D63" s="397"/>
      <c r="E63" s="397"/>
      <c r="F63" s="397"/>
      <c r="G63" s="397"/>
      <c r="H63" s="397"/>
      <c r="I63" s="397"/>
      <c r="J63" s="397"/>
      <c r="K63" s="397"/>
      <c r="L63" s="397"/>
      <c r="M63" s="397"/>
      <c r="N63" s="397"/>
      <c r="O63" s="397"/>
      <c r="P63" s="397"/>
      <c r="Q63" s="397"/>
      <c r="R63" s="437"/>
      <c r="S63" s="414"/>
      <c r="T63" s="398"/>
      <c r="U63" s="398"/>
      <c r="V63" s="398"/>
      <c r="W63" s="397"/>
      <c r="X63" s="398"/>
      <c r="Y63" s="397"/>
      <c r="Z63" s="398"/>
      <c r="AA63" s="398"/>
      <c r="AB63" s="398"/>
      <c r="AC63" s="398"/>
      <c r="AD63" s="398"/>
      <c r="AE63" s="398"/>
      <c r="AF63" s="398"/>
      <c r="AG63" s="398"/>
      <c r="AH63" s="398"/>
      <c r="AI63" s="398"/>
      <c r="AJ63" s="398"/>
      <c r="AK63" s="398"/>
      <c r="AL63" s="398"/>
      <c r="AM63" s="398"/>
      <c r="AN63" s="398"/>
      <c r="AO63" s="398"/>
      <c r="AP63" s="398"/>
      <c r="AQ63" s="398"/>
      <c r="AR63" s="398"/>
      <c r="AS63" s="398"/>
      <c r="AT63" s="397"/>
      <c r="AU63" s="397"/>
      <c r="AV63" s="397"/>
      <c r="AW63" s="397"/>
      <c r="AX63" s="397"/>
      <c r="AY63" s="397"/>
      <c r="AZ63" s="397"/>
      <c r="BA63" s="397"/>
      <c r="BB63" s="397"/>
      <c r="BC63" s="397"/>
      <c r="BD63" s="397"/>
      <c r="BE63" s="397"/>
      <c r="BF63" s="397"/>
      <c r="BG63" s="397"/>
      <c r="BH63" s="397"/>
      <c r="BI63" s="397"/>
      <c r="BJ63" s="397"/>
      <c r="BK63" s="397"/>
      <c r="BL63" s="397"/>
      <c r="BM63" s="397"/>
      <c r="BN63" s="397"/>
      <c r="BO63" s="397"/>
    </row>
    <row r="64" customFormat="false" ht="12.75" hidden="false" customHeight="false" outlineLevel="0" collapsed="false">
      <c r="A64" s="397"/>
      <c r="B64" s="397"/>
      <c r="C64" s="397"/>
      <c r="D64" s="397"/>
      <c r="E64" s="397"/>
      <c r="F64" s="397"/>
      <c r="G64" s="397"/>
      <c r="H64" s="397"/>
      <c r="I64" s="397"/>
      <c r="J64" s="397"/>
      <c r="K64" s="397"/>
      <c r="L64" s="397"/>
      <c r="M64" s="397"/>
      <c r="N64" s="397"/>
      <c r="O64" s="397"/>
      <c r="P64" s="397"/>
      <c r="Q64" s="397"/>
      <c r="R64" s="437"/>
      <c r="S64" s="414"/>
      <c r="T64" s="398"/>
      <c r="U64" s="398"/>
      <c r="V64" s="398"/>
      <c r="W64" s="397"/>
      <c r="X64" s="398"/>
      <c r="Y64" s="397"/>
    </row>
    <row r="65" customFormat="false" ht="12.75" hidden="false" customHeight="false" outlineLevel="0" collapsed="false">
      <c r="A65" s="397"/>
      <c r="B65" s="397"/>
      <c r="C65" s="397"/>
      <c r="D65" s="397"/>
      <c r="E65" s="397"/>
      <c r="F65" s="397"/>
      <c r="G65" s="397"/>
      <c r="H65" s="397"/>
      <c r="I65" s="397"/>
      <c r="J65" s="397"/>
      <c r="K65" s="397"/>
      <c r="L65" s="397"/>
      <c r="M65" s="397"/>
      <c r="N65" s="397"/>
      <c r="O65" s="397"/>
      <c r="P65" s="397"/>
      <c r="Q65" s="397"/>
      <c r="R65" s="437"/>
      <c r="S65" s="414"/>
      <c r="T65" s="398"/>
      <c r="U65" s="398"/>
      <c r="V65" s="398"/>
      <c r="W65" s="397"/>
      <c r="X65" s="398"/>
      <c r="Y65" s="397"/>
    </row>
    <row r="66" customFormat="false" ht="12.75" hidden="false" customHeight="false" outlineLevel="0" collapsed="false">
      <c r="A66" s="397"/>
      <c r="B66" s="397"/>
      <c r="C66" s="397"/>
      <c r="D66" s="397"/>
      <c r="E66" s="397"/>
      <c r="F66" s="397"/>
      <c r="G66" s="397"/>
      <c r="H66" s="397"/>
      <c r="I66" s="397"/>
      <c r="J66" s="397"/>
      <c r="K66" s="397"/>
      <c r="L66" s="397"/>
      <c r="M66" s="397"/>
      <c r="N66" s="397"/>
      <c r="O66" s="397"/>
      <c r="P66" s="397"/>
      <c r="Q66" s="397"/>
      <c r="R66" s="437"/>
      <c r="S66" s="414"/>
      <c r="T66" s="398"/>
      <c r="U66" s="398"/>
      <c r="V66" s="398"/>
      <c r="W66" s="397"/>
      <c r="X66" s="398"/>
      <c r="Y66" s="397"/>
    </row>
    <row r="67" customFormat="false" ht="12.75" hidden="false" customHeight="false" outlineLevel="0" collapsed="false">
      <c r="A67" s="404"/>
      <c r="B67" s="397"/>
      <c r="C67" s="435"/>
      <c r="D67" s="420"/>
      <c r="E67" s="420"/>
      <c r="F67" s="420"/>
      <c r="G67" s="420"/>
      <c r="H67" s="420"/>
      <c r="I67" s="397"/>
      <c r="J67" s="397"/>
      <c r="K67" s="397"/>
      <c r="L67" s="397"/>
      <c r="M67" s="397"/>
      <c r="N67" s="397"/>
      <c r="O67" s="397"/>
      <c r="P67" s="397"/>
      <c r="Q67" s="397"/>
      <c r="R67" s="437"/>
      <c r="S67" s="414"/>
      <c r="T67" s="398"/>
      <c r="U67" s="398"/>
      <c r="V67" s="398"/>
      <c r="W67" s="397"/>
      <c r="X67" s="398"/>
      <c r="Y67" s="397"/>
    </row>
    <row r="68" customFormat="false" ht="12.75" hidden="false" customHeight="false" outlineLevel="0" collapsed="false">
      <c r="A68" s="404"/>
      <c r="B68" s="397"/>
      <c r="C68" s="439"/>
      <c r="D68" s="432"/>
      <c r="E68" s="439"/>
      <c r="F68" s="439"/>
      <c r="G68" s="439"/>
      <c r="H68" s="420"/>
      <c r="I68" s="397"/>
      <c r="J68" s="397"/>
      <c r="K68" s="397"/>
      <c r="L68" s="397"/>
      <c r="M68" s="397"/>
      <c r="N68" s="397"/>
      <c r="O68" s="397"/>
      <c r="P68" s="397"/>
      <c r="Q68" s="397"/>
      <c r="R68" s="437"/>
      <c r="S68" s="414"/>
      <c r="T68" s="398"/>
      <c r="U68" s="398"/>
      <c r="V68" s="398"/>
      <c r="W68" s="420"/>
      <c r="X68" s="398"/>
      <c r="Y68" s="397"/>
    </row>
    <row r="69" customFormat="false" ht="12.75" hidden="false" customHeight="false" outlineLevel="0" collapsed="false">
      <c r="A69" s="404"/>
      <c r="B69" s="397"/>
      <c r="C69" s="420"/>
      <c r="D69" s="420"/>
      <c r="E69" s="440"/>
      <c r="F69" s="439"/>
      <c r="G69" s="439"/>
      <c r="H69" s="420"/>
      <c r="I69" s="397"/>
      <c r="J69" s="397"/>
      <c r="K69" s="397"/>
      <c r="L69" s="397"/>
      <c r="M69" s="397"/>
      <c r="N69" s="397"/>
      <c r="O69" s="397"/>
      <c r="P69" s="397"/>
      <c r="Q69" s="397"/>
      <c r="R69" s="437"/>
      <c r="S69" s="414"/>
      <c r="T69" s="398"/>
      <c r="U69" s="398"/>
      <c r="V69" s="398"/>
      <c r="W69" s="420"/>
      <c r="X69" s="398"/>
      <c r="Y69" s="397"/>
    </row>
    <row r="70" customFormat="false" ht="12.75" hidden="false" customHeight="false" outlineLevel="0" collapsed="false">
      <c r="A70" s="397"/>
      <c r="B70" s="397"/>
      <c r="C70" s="432"/>
      <c r="D70" s="420"/>
      <c r="E70" s="420"/>
      <c r="F70" s="420"/>
      <c r="G70" s="420"/>
      <c r="H70" s="420"/>
      <c r="I70" s="397"/>
      <c r="J70" s="397"/>
      <c r="K70" s="397"/>
      <c r="L70" s="397"/>
      <c r="M70" s="397"/>
      <c r="N70" s="397"/>
      <c r="O70" s="397"/>
      <c r="P70" s="397"/>
      <c r="Q70" s="397"/>
      <c r="R70" s="437"/>
      <c r="S70" s="414"/>
      <c r="T70" s="398"/>
      <c r="U70" s="398"/>
      <c r="V70" s="398"/>
      <c r="W70" s="420"/>
      <c r="X70" s="398"/>
      <c r="Y70" s="397"/>
    </row>
    <row r="71" customFormat="false" ht="12.75" hidden="false" customHeight="false" outlineLevel="0" collapsed="false">
      <c r="A71" s="397"/>
      <c r="B71" s="397"/>
      <c r="C71" s="404"/>
      <c r="D71" s="420"/>
      <c r="E71" s="420"/>
      <c r="F71" s="420"/>
      <c r="G71" s="420"/>
      <c r="H71" s="420"/>
      <c r="I71" s="397"/>
      <c r="J71" s="397"/>
      <c r="K71" s="397"/>
      <c r="L71" s="397"/>
      <c r="M71" s="397"/>
      <c r="N71" s="397"/>
      <c r="O71" s="397"/>
      <c r="P71" s="397"/>
      <c r="Q71" s="397"/>
      <c r="R71" s="437"/>
      <c r="S71" s="414"/>
      <c r="T71" s="398"/>
      <c r="U71" s="398"/>
      <c r="V71" s="398"/>
      <c r="W71" s="397"/>
      <c r="X71" s="398"/>
      <c r="Y71" s="397"/>
    </row>
    <row r="72" customFormat="false" ht="12.75" hidden="false" customHeight="false" outlineLevel="0" collapsed="false">
      <c r="A72" s="397"/>
      <c r="B72" s="397"/>
      <c r="C72" s="432"/>
      <c r="D72" s="420"/>
      <c r="E72" s="420"/>
      <c r="F72" s="420"/>
      <c r="G72" s="420"/>
      <c r="H72" s="420"/>
      <c r="I72" s="397"/>
      <c r="J72" s="397"/>
      <c r="K72" s="397"/>
      <c r="L72" s="397"/>
      <c r="M72" s="397"/>
      <c r="N72" s="397"/>
      <c r="O72" s="397"/>
      <c r="P72" s="397"/>
      <c r="Q72" s="397"/>
      <c r="R72" s="437"/>
      <c r="S72" s="414"/>
      <c r="T72" s="398"/>
      <c r="U72" s="398"/>
      <c r="V72" s="398"/>
      <c r="W72" s="420"/>
      <c r="X72" s="398"/>
      <c r="Y72" s="397"/>
    </row>
    <row r="73" customFormat="false" ht="12.75" hidden="false" customHeight="false" outlineLevel="0" collapsed="false">
      <c r="A73" s="397"/>
      <c r="B73" s="397"/>
      <c r="C73" s="432"/>
      <c r="D73" s="420"/>
      <c r="E73" s="420"/>
      <c r="F73" s="420"/>
      <c r="G73" s="420"/>
      <c r="H73" s="420"/>
      <c r="I73" s="397"/>
      <c r="J73" s="397"/>
      <c r="K73" s="397"/>
      <c r="L73" s="397"/>
      <c r="M73" s="397"/>
      <c r="N73" s="397"/>
      <c r="O73" s="397"/>
      <c r="P73" s="397"/>
      <c r="Q73" s="397"/>
      <c r="R73" s="397"/>
      <c r="S73" s="441"/>
      <c r="T73" s="398"/>
      <c r="U73" s="398"/>
      <c r="V73" s="398"/>
      <c r="W73" s="420"/>
      <c r="X73" s="398"/>
      <c r="Y73" s="397"/>
    </row>
    <row r="74" customFormat="false" ht="12.75" hidden="false" customHeight="false" outlineLevel="0" collapsed="false">
      <c r="A74" s="397"/>
      <c r="B74" s="397"/>
      <c r="C74" s="432"/>
      <c r="D74" s="420"/>
      <c r="E74" s="420"/>
      <c r="F74" s="420"/>
      <c r="G74" s="420"/>
      <c r="H74" s="420"/>
      <c r="I74" s="397"/>
      <c r="J74" s="397"/>
      <c r="K74" s="397"/>
      <c r="L74" s="397"/>
      <c r="M74" s="397"/>
      <c r="N74" s="397"/>
      <c r="O74" s="397"/>
      <c r="P74" s="397"/>
      <c r="Q74" s="397"/>
      <c r="R74" s="397"/>
      <c r="S74" s="414"/>
      <c r="T74" s="398"/>
      <c r="U74" s="398"/>
      <c r="V74" s="398"/>
      <c r="W74" s="420"/>
      <c r="X74" s="398"/>
      <c r="Y74" s="397"/>
    </row>
    <row r="75" customFormat="false" ht="12.75" hidden="false" customHeight="false" outlineLevel="0" collapsed="false">
      <c r="A75" s="397"/>
      <c r="B75" s="397"/>
      <c r="C75" s="432"/>
      <c r="D75" s="420"/>
      <c r="E75" s="420"/>
      <c r="F75" s="420"/>
      <c r="G75" s="420"/>
      <c r="H75" s="420"/>
      <c r="I75" s="397"/>
      <c r="J75" s="397"/>
      <c r="K75" s="397"/>
      <c r="L75" s="397"/>
      <c r="M75" s="397"/>
      <c r="N75" s="397"/>
      <c r="O75" s="397"/>
      <c r="P75" s="397"/>
      <c r="Q75" s="397"/>
      <c r="R75" s="397"/>
      <c r="S75" s="414"/>
      <c r="T75" s="398"/>
      <c r="U75" s="398"/>
      <c r="V75" s="398"/>
      <c r="W75" s="397"/>
      <c r="X75" s="398"/>
      <c r="Y75" s="397"/>
    </row>
    <row r="76" customFormat="false" ht="12.75" hidden="false" customHeight="false" outlineLevel="0" collapsed="false">
      <c r="A76" s="397"/>
      <c r="B76" s="397"/>
      <c r="C76" s="432"/>
      <c r="D76" s="420"/>
      <c r="E76" s="420"/>
      <c r="F76" s="420"/>
      <c r="G76" s="420"/>
      <c r="H76" s="420"/>
      <c r="I76" s="397"/>
      <c r="J76" s="397"/>
      <c r="K76" s="397"/>
      <c r="L76" s="397"/>
      <c r="M76" s="397"/>
      <c r="N76" s="397"/>
      <c r="O76" s="397"/>
      <c r="P76" s="397"/>
      <c r="Q76" s="397"/>
      <c r="R76" s="397"/>
      <c r="S76" s="414"/>
      <c r="T76" s="398"/>
      <c r="U76" s="398"/>
      <c r="V76" s="398"/>
      <c r="W76" s="397"/>
      <c r="X76" s="398"/>
      <c r="Y76" s="397"/>
    </row>
    <row r="77" customFormat="false" ht="12.75" hidden="false" customHeight="false" outlineLevel="0" collapsed="false">
      <c r="A77" s="397"/>
      <c r="B77" s="397"/>
      <c r="C77" s="440"/>
      <c r="D77" s="420"/>
      <c r="E77" s="420"/>
      <c r="F77" s="420"/>
      <c r="G77" s="420"/>
      <c r="H77" s="420"/>
      <c r="I77" s="397"/>
      <c r="J77" s="397"/>
      <c r="K77" s="397"/>
      <c r="L77" s="397"/>
      <c r="M77" s="397"/>
      <c r="N77" s="397"/>
      <c r="O77" s="397"/>
      <c r="P77" s="397"/>
      <c r="Q77" s="397"/>
      <c r="R77" s="397"/>
      <c r="S77" s="414"/>
      <c r="T77" s="398"/>
      <c r="U77" s="398"/>
      <c r="V77" s="398"/>
      <c r="W77" s="420"/>
      <c r="X77" s="398"/>
      <c r="Y77" s="397"/>
    </row>
    <row r="78" customFormat="false" ht="12.75" hidden="false" customHeight="false" outlineLevel="0" collapsed="false">
      <c r="A78" s="397"/>
      <c r="B78" s="397"/>
      <c r="C78" s="397"/>
      <c r="D78" s="397"/>
      <c r="E78" s="397"/>
      <c r="F78" s="397"/>
      <c r="G78" s="397"/>
      <c r="H78" s="397"/>
      <c r="I78" s="397"/>
      <c r="J78" s="397"/>
      <c r="K78" s="397"/>
      <c r="L78" s="397"/>
      <c r="M78" s="397"/>
      <c r="N78" s="397"/>
      <c r="O78" s="397"/>
      <c r="P78" s="397"/>
      <c r="Q78" s="397"/>
      <c r="R78" s="397"/>
      <c r="S78" s="414"/>
      <c r="T78" s="398"/>
      <c r="U78" s="398"/>
      <c r="V78" s="398"/>
      <c r="W78" s="420"/>
      <c r="X78" s="398"/>
      <c r="Y78" s="397"/>
    </row>
    <row r="79" customFormat="false" ht="12.75" hidden="false" customHeight="false" outlineLevel="0" collapsed="false">
      <c r="A79" s="397"/>
      <c r="B79" s="397"/>
      <c r="C79" s="397"/>
      <c r="D79" s="397"/>
      <c r="E79" s="397"/>
      <c r="F79" s="397"/>
      <c r="G79" s="397"/>
      <c r="H79" s="397"/>
      <c r="I79" s="397"/>
      <c r="J79" s="397"/>
      <c r="K79" s="397"/>
      <c r="L79" s="397"/>
      <c r="M79" s="397"/>
      <c r="N79" s="397"/>
      <c r="O79" s="397"/>
      <c r="P79" s="397"/>
      <c r="Q79" s="397"/>
      <c r="R79" s="397"/>
      <c r="S79" s="414"/>
      <c r="T79" s="398"/>
      <c r="U79" s="398"/>
      <c r="V79" s="398"/>
      <c r="W79" s="397"/>
      <c r="X79" s="398"/>
      <c r="Y79" s="397"/>
    </row>
    <row r="81" customFormat="false" ht="12.75" hidden="false" customHeight="false" outlineLevel="0" collapsed="false">
      <c r="A81" s="397"/>
      <c r="B81" s="397"/>
      <c r="C81" s="435"/>
      <c r="D81" s="420"/>
      <c r="E81" s="397"/>
      <c r="F81" s="397"/>
      <c r="G81" s="397"/>
      <c r="H81" s="420"/>
      <c r="I81" s="397"/>
      <c r="J81" s="397"/>
      <c r="K81" s="397"/>
      <c r="L81" s="397"/>
      <c r="M81" s="397"/>
      <c r="N81" s="397"/>
      <c r="O81" s="397"/>
      <c r="P81" s="397"/>
      <c r="Q81" s="397"/>
      <c r="R81" s="397"/>
      <c r="S81" s="414"/>
      <c r="T81" s="398"/>
      <c r="U81" s="398"/>
      <c r="V81" s="398"/>
      <c r="W81" s="397"/>
      <c r="X81" s="398"/>
    </row>
    <row r="82" customFormat="false" ht="12.75" hidden="false" customHeight="false" outlineLevel="0" collapsed="false">
      <c r="A82" s="397"/>
      <c r="B82" s="397"/>
      <c r="C82" s="420"/>
      <c r="D82" s="420"/>
      <c r="E82" s="439"/>
      <c r="F82" s="439"/>
      <c r="G82" s="397"/>
      <c r="H82" s="397"/>
      <c r="I82" s="397"/>
      <c r="J82" s="397"/>
      <c r="K82" s="397"/>
      <c r="L82" s="397"/>
      <c r="M82" s="397"/>
      <c r="N82" s="397"/>
      <c r="O82" s="397"/>
      <c r="P82" s="397"/>
      <c r="Q82" s="397"/>
      <c r="R82" s="397"/>
      <c r="S82" s="414"/>
      <c r="T82" s="398"/>
      <c r="U82" s="398"/>
      <c r="V82" s="398"/>
      <c r="W82" s="397"/>
      <c r="X82" s="398"/>
    </row>
    <row r="83" customFormat="false" ht="12.75" hidden="false" customHeight="false" outlineLevel="0" collapsed="false">
      <c r="A83" s="397"/>
      <c r="B83" s="397"/>
      <c r="C83" s="420"/>
      <c r="D83" s="432"/>
      <c r="E83" s="439"/>
      <c r="F83" s="439"/>
      <c r="G83" s="397"/>
      <c r="H83" s="397"/>
      <c r="I83" s="397"/>
      <c r="J83" s="397"/>
      <c r="K83" s="397"/>
      <c r="L83" s="397"/>
      <c r="M83" s="397"/>
      <c r="N83" s="397"/>
      <c r="O83" s="397"/>
      <c r="P83" s="397"/>
      <c r="Q83" s="397"/>
      <c r="R83" s="397"/>
      <c r="S83" s="414"/>
      <c r="T83" s="398"/>
      <c r="U83" s="398"/>
      <c r="V83" s="398"/>
      <c r="W83" s="397"/>
      <c r="X83" s="398"/>
    </row>
    <row r="84" customFormat="false" ht="12.75" hidden="false" customHeight="false" outlineLevel="0" collapsed="false">
      <c r="A84" s="397"/>
      <c r="B84" s="397"/>
      <c r="C84" s="432"/>
      <c r="D84" s="420"/>
      <c r="E84" s="420"/>
      <c r="F84" s="420"/>
      <c r="G84" s="397"/>
      <c r="H84" s="397"/>
      <c r="I84" s="397"/>
      <c r="J84" s="420"/>
      <c r="K84" s="420"/>
      <c r="L84" s="420"/>
      <c r="M84" s="420"/>
      <c r="N84" s="420"/>
      <c r="O84" s="420"/>
      <c r="P84" s="420"/>
      <c r="Q84" s="420"/>
      <c r="R84" s="420"/>
      <c r="S84" s="414"/>
      <c r="T84" s="398"/>
      <c r="U84" s="398"/>
      <c r="V84" s="398"/>
      <c r="W84" s="420"/>
      <c r="X84" s="398"/>
    </row>
    <row r="85" customFormat="false" ht="12.75" hidden="false" customHeight="false" outlineLevel="0" collapsed="false">
      <c r="A85" s="397"/>
      <c r="B85" s="397"/>
      <c r="C85" s="432"/>
      <c r="D85" s="420"/>
      <c r="E85" s="420"/>
      <c r="F85" s="420"/>
      <c r="G85" s="397"/>
      <c r="H85" s="397"/>
      <c r="I85" s="397"/>
      <c r="J85" s="420"/>
      <c r="K85" s="420"/>
      <c r="L85" s="420"/>
      <c r="M85" s="420"/>
      <c r="N85" s="420"/>
      <c r="O85" s="420"/>
      <c r="P85" s="420"/>
      <c r="Q85" s="420"/>
      <c r="R85" s="420"/>
      <c r="S85" s="414"/>
      <c r="T85" s="398"/>
      <c r="U85" s="398"/>
      <c r="V85" s="398"/>
      <c r="W85" s="420"/>
      <c r="X85" s="398"/>
    </row>
    <row r="86" customFormat="false" ht="12.75" hidden="false" customHeight="false" outlineLevel="0" collapsed="false">
      <c r="A86" s="397"/>
      <c r="B86" s="397"/>
      <c r="C86" s="397"/>
      <c r="D86" s="397"/>
      <c r="E86" s="397"/>
      <c r="F86" s="397"/>
      <c r="G86" s="397"/>
      <c r="H86" s="397"/>
      <c r="I86" s="420"/>
      <c r="J86" s="420"/>
      <c r="K86" s="420"/>
      <c r="L86" s="420"/>
      <c r="M86" s="420"/>
      <c r="N86" s="420"/>
      <c r="O86" s="420"/>
      <c r="P86" s="420"/>
      <c r="Q86" s="420"/>
      <c r="R86" s="420"/>
      <c r="S86" s="414"/>
      <c r="T86" s="398"/>
      <c r="U86" s="398"/>
      <c r="V86" s="398"/>
      <c r="W86" s="420"/>
      <c r="X86" s="398"/>
    </row>
    <row r="87" customFormat="false" ht="12.75" hidden="false" customHeight="false" outlineLevel="0" collapsed="false">
      <c r="A87" s="397"/>
      <c r="B87" s="397"/>
      <c r="C87" s="397"/>
      <c r="D87" s="397"/>
      <c r="E87" s="397"/>
      <c r="F87" s="397"/>
      <c r="G87" s="397"/>
      <c r="H87" s="397"/>
      <c r="I87" s="397"/>
      <c r="J87" s="420"/>
      <c r="K87" s="420"/>
      <c r="L87" s="420"/>
      <c r="M87" s="420"/>
      <c r="N87" s="420"/>
      <c r="O87" s="420"/>
      <c r="P87" s="420"/>
      <c r="Q87" s="420"/>
      <c r="R87" s="420"/>
      <c r="S87" s="414"/>
      <c r="T87" s="398"/>
      <c r="U87" s="398"/>
      <c r="V87" s="398"/>
      <c r="W87" s="420"/>
      <c r="X87" s="398"/>
    </row>
    <row r="88" customFormat="false" ht="12.75" hidden="false" customHeight="false" outlineLevel="0" collapsed="false">
      <c r="A88" s="397"/>
      <c r="B88" s="397"/>
      <c r="C88" s="404"/>
      <c r="D88" s="397"/>
      <c r="E88" s="397"/>
      <c r="F88" s="397"/>
      <c r="G88" s="397"/>
      <c r="H88" s="397"/>
      <c r="I88" s="397"/>
      <c r="J88" s="420"/>
      <c r="K88" s="420"/>
      <c r="L88" s="420"/>
      <c r="M88" s="420"/>
      <c r="N88" s="420"/>
      <c r="O88" s="420"/>
      <c r="P88" s="420"/>
      <c r="Q88" s="420"/>
      <c r="R88" s="420"/>
      <c r="S88" s="414"/>
      <c r="T88" s="398"/>
      <c r="U88" s="398"/>
      <c r="V88" s="398"/>
      <c r="W88" s="420"/>
      <c r="X88" s="398"/>
    </row>
    <row r="89" customFormat="false" ht="12.75" hidden="false" customHeight="false" outlineLevel="0" collapsed="false">
      <c r="A89" s="397"/>
      <c r="B89" s="397"/>
      <c r="C89" s="397"/>
      <c r="D89" s="420"/>
      <c r="E89" s="420"/>
      <c r="F89" s="420"/>
      <c r="G89" s="397"/>
      <c r="H89" s="397"/>
      <c r="I89" s="397"/>
      <c r="J89" s="420"/>
      <c r="K89" s="420"/>
      <c r="L89" s="420"/>
      <c r="M89" s="420"/>
      <c r="N89" s="420"/>
      <c r="O89" s="420"/>
      <c r="P89" s="420"/>
      <c r="Q89" s="420"/>
      <c r="R89" s="420"/>
      <c r="S89" s="414"/>
      <c r="T89" s="398"/>
      <c r="U89" s="398"/>
      <c r="V89" s="398"/>
      <c r="W89" s="420"/>
      <c r="X89" s="398"/>
    </row>
    <row r="90" customFormat="false" ht="12.75" hidden="false" customHeight="false" outlineLevel="0" collapsed="false">
      <c r="A90" s="397"/>
      <c r="B90" s="397"/>
      <c r="C90" s="397"/>
      <c r="D90" s="397"/>
      <c r="E90" s="397"/>
      <c r="F90" s="397"/>
      <c r="G90" s="397"/>
      <c r="H90" s="397"/>
      <c r="I90" s="397"/>
      <c r="J90" s="420"/>
      <c r="K90" s="420"/>
      <c r="L90" s="420"/>
      <c r="M90" s="420"/>
      <c r="N90" s="420"/>
      <c r="O90" s="420"/>
      <c r="P90" s="420"/>
      <c r="Q90" s="420"/>
      <c r="R90" s="420"/>
      <c r="S90" s="414"/>
      <c r="T90" s="398"/>
      <c r="U90" s="398"/>
      <c r="V90" s="398"/>
      <c r="W90" s="420"/>
      <c r="X90" s="398"/>
    </row>
    <row r="91" customFormat="false" ht="12.75" hidden="false" customHeight="false" outlineLevel="0" collapsed="false">
      <c r="A91" s="397"/>
      <c r="B91" s="397"/>
      <c r="C91" s="397"/>
      <c r="D91" s="397"/>
      <c r="E91" s="397"/>
      <c r="F91" s="397"/>
      <c r="G91" s="397"/>
      <c r="H91" s="397"/>
      <c r="I91" s="397"/>
      <c r="J91" s="420"/>
      <c r="K91" s="420"/>
      <c r="L91" s="420"/>
      <c r="M91" s="420"/>
      <c r="N91" s="420"/>
      <c r="O91" s="420"/>
      <c r="P91" s="420"/>
      <c r="Q91" s="420"/>
      <c r="R91" s="420"/>
      <c r="S91" s="414"/>
      <c r="T91" s="398"/>
      <c r="U91" s="398"/>
      <c r="V91" s="398"/>
      <c r="W91" s="420"/>
      <c r="X91" s="398"/>
    </row>
    <row r="93" customFormat="false" ht="12.75" hidden="false" customHeight="false" outlineLevel="0" collapsed="false">
      <c r="A93" s="397"/>
      <c r="B93" s="397"/>
      <c r="C93" s="397"/>
      <c r="D93" s="397"/>
      <c r="E93" s="397"/>
      <c r="F93" s="420"/>
      <c r="G93" s="420"/>
      <c r="H93" s="420"/>
      <c r="I93" s="397"/>
      <c r="J93" s="397"/>
      <c r="K93" s="397"/>
      <c r="L93" s="397"/>
      <c r="M93" s="397"/>
      <c r="N93" s="397"/>
      <c r="O93" s="397"/>
      <c r="P93" s="397"/>
      <c r="Q93" s="397"/>
      <c r="R93" s="397"/>
      <c r="S93" s="414"/>
      <c r="T93" s="398"/>
      <c r="U93" s="398"/>
      <c r="V93" s="398"/>
      <c r="W93" s="397"/>
      <c r="X93" s="398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  <drawing r:id="rId1"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18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2" activeCellId="0" sqref="A12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442" width="42.7"/>
    <col collapsed="false" customWidth="true" hidden="false" outlineLevel="0" max="2" min="2" style="442" width="82.85"/>
    <col collapsed="false" customWidth="false" hidden="false" outlineLevel="0" max="257" min="3" style="442" width="9.14"/>
  </cols>
  <sheetData>
    <row r="1" customFormat="false" ht="12" hidden="false" customHeight="false" outlineLevel="0" collapsed="false">
      <c r="A1" s="443" t="s">
        <v>281</v>
      </c>
      <c r="B1" s="444" t="s">
        <v>282</v>
      </c>
      <c r="C1" s="445"/>
      <c r="D1" s="445"/>
      <c r="E1" s="445"/>
      <c r="F1" s="445"/>
      <c r="G1" s="445"/>
      <c r="H1" s="445"/>
      <c r="I1" s="445"/>
      <c r="J1" s="445"/>
      <c r="K1" s="445"/>
      <c r="L1" s="445"/>
      <c r="M1" s="445"/>
      <c r="N1" s="445"/>
      <c r="O1" s="445"/>
      <c r="P1" s="445"/>
      <c r="Q1" s="445"/>
      <c r="R1" s="445"/>
      <c r="S1" s="445"/>
      <c r="T1" s="445"/>
      <c r="U1" s="445"/>
      <c r="V1" s="445"/>
      <c r="W1" s="445"/>
      <c r="X1" s="445"/>
      <c r="Y1" s="445"/>
      <c r="Z1" s="445"/>
      <c r="AA1" s="445"/>
      <c r="AB1" s="445"/>
      <c r="AC1" s="445"/>
      <c r="AD1" s="445"/>
      <c r="AE1" s="445"/>
      <c r="AF1" s="445"/>
      <c r="AG1" s="445"/>
      <c r="AH1" s="445"/>
      <c r="AI1" s="445"/>
      <c r="AJ1" s="445"/>
      <c r="AK1" s="445"/>
      <c r="AL1" s="445"/>
      <c r="AM1" s="445"/>
      <c r="AN1" s="445"/>
      <c r="AO1" s="445"/>
      <c r="AP1" s="445"/>
      <c r="AQ1" s="445"/>
      <c r="AR1" s="445"/>
      <c r="AS1" s="445"/>
      <c r="AT1" s="445"/>
      <c r="AU1" s="445"/>
      <c r="AV1" s="445"/>
      <c r="AW1" s="445"/>
      <c r="AX1" s="445"/>
      <c r="AY1" s="445"/>
      <c r="AZ1" s="445"/>
      <c r="BA1" s="445"/>
      <c r="BB1" s="445"/>
      <c r="BC1" s="445"/>
      <c r="BD1" s="445"/>
      <c r="BE1" s="445"/>
      <c r="BF1" s="445"/>
      <c r="BG1" s="445"/>
      <c r="BH1" s="445"/>
      <c r="BI1" s="445"/>
      <c r="BJ1" s="445"/>
      <c r="BK1" s="445"/>
      <c r="BL1" s="445"/>
      <c r="BM1" s="445"/>
      <c r="BN1" s="445"/>
      <c r="BO1" s="445"/>
      <c r="BP1" s="445"/>
      <c r="BQ1" s="445"/>
      <c r="BR1" s="445"/>
      <c r="BS1" s="445"/>
      <c r="BT1" s="445"/>
      <c r="BU1" s="445"/>
      <c r="BV1" s="445"/>
      <c r="BW1" s="445"/>
      <c r="BX1" s="445"/>
      <c r="BY1" s="445"/>
      <c r="BZ1" s="445"/>
      <c r="CA1" s="445"/>
      <c r="CB1" s="445"/>
      <c r="CC1" s="445"/>
      <c r="CD1" s="445"/>
      <c r="CE1" s="445"/>
      <c r="CF1" s="445"/>
      <c r="CG1" s="445"/>
      <c r="CH1" s="445"/>
      <c r="CI1" s="445"/>
      <c r="CJ1" s="445"/>
      <c r="CK1" s="445"/>
      <c r="CL1" s="445"/>
      <c r="CM1" s="445"/>
      <c r="CN1" s="445"/>
      <c r="CO1" s="445"/>
      <c r="CP1" s="445"/>
      <c r="CQ1" s="445"/>
      <c r="CR1" s="445"/>
      <c r="CS1" s="445"/>
      <c r="CT1" s="445"/>
      <c r="CU1" s="445"/>
      <c r="CV1" s="445"/>
      <c r="CW1" s="445"/>
      <c r="CX1" s="445"/>
      <c r="CY1" s="445"/>
      <c r="CZ1" s="445"/>
      <c r="DA1" s="445"/>
      <c r="DB1" s="445"/>
      <c r="DC1" s="445"/>
      <c r="DD1" s="445"/>
      <c r="DE1" s="445"/>
      <c r="DF1" s="445"/>
      <c r="DG1" s="445"/>
      <c r="DH1" s="445"/>
      <c r="DI1" s="445"/>
      <c r="DJ1" s="445"/>
      <c r="DK1" s="445"/>
      <c r="DL1" s="445"/>
      <c r="DM1" s="445"/>
      <c r="DN1" s="445"/>
      <c r="DO1" s="445"/>
      <c r="DP1" s="445"/>
      <c r="DQ1" s="445"/>
      <c r="DR1" s="445"/>
      <c r="DS1" s="445"/>
      <c r="DT1" s="445"/>
      <c r="DU1" s="445"/>
      <c r="DV1" s="445"/>
      <c r="DW1" s="445"/>
      <c r="DX1" s="445"/>
      <c r="DY1" s="445"/>
      <c r="DZ1" s="445"/>
      <c r="EA1" s="445"/>
      <c r="EB1" s="445"/>
      <c r="EC1" s="445"/>
      <c r="ED1" s="445"/>
      <c r="EE1" s="445"/>
      <c r="EF1" s="445"/>
      <c r="EG1" s="445"/>
      <c r="EH1" s="445"/>
      <c r="EI1" s="445"/>
      <c r="EJ1" s="445"/>
      <c r="EK1" s="445"/>
      <c r="EL1" s="445"/>
      <c r="EM1" s="445"/>
      <c r="EN1" s="445"/>
      <c r="EO1" s="445"/>
      <c r="EP1" s="445"/>
      <c r="EQ1" s="445"/>
      <c r="ER1" s="445"/>
      <c r="ES1" s="445"/>
      <c r="ET1" s="445"/>
      <c r="EU1" s="445"/>
      <c r="EV1" s="445"/>
      <c r="EW1" s="445"/>
      <c r="EX1" s="445"/>
      <c r="EY1" s="445"/>
      <c r="EZ1" s="445"/>
      <c r="FA1" s="445"/>
      <c r="FB1" s="445"/>
      <c r="FC1" s="445"/>
      <c r="FD1" s="445"/>
      <c r="FE1" s="445"/>
      <c r="FF1" s="445"/>
      <c r="FG1" s="445"/>
      <c r="FH1" s="445"/>
      <c r="FI1" s="445"/>
      <c r="FJ1" s="445"/>
      <c r="FK1" s="445"/>
      <c r="FL1" s="445"/>
      <c r="FM1" s="445"/>
      <c r="FN1" s="445"/>
      <c r="FO1" s="445"/>
      <c r="FP1" s="445"/>
      <c r="FQ1" s="445"/>
      <c r="FR1" s="445"/>
      <c r="FS1" s="445"/>
      <c r="FT1" s="445"/>
      <c r="FU1" s="445"/>
      <c r="FV1" s="445"/>
      <c r="FW1" s="445"/>
      <c r="FX1" s="445"/>
      <c r="FY1" s="445"/>
      <c r="FZ1" s="445"/>
      <c r="GA1" s="445"/>
      <c r="GB1" s="445"/>
      <c r="GC1" s="445"/>
      <c r="GD1" s="445"/>
      <c r="GE1" s="445"/>
      <c r="GF1" s="445"/>
      <c r="GG1" s="445"/>
      <c r="GH1" s="445"/>
      <c r="GI1" s="445"/>
      <c r="GJ1" s="445"/>
      <c r="GK1" s="445"/>
      <c r="GL1" s="445"/>
      <c r="GM1" s="445"/>
      <c r="GN1" s="445"/>
      <c r="GO1" s="445"/>
      <c r="GP1" s="445"/>
      <c r="GQ1" s="445"/>
      <c r="GR1" s="445"/>
      <c r="GS1" s="445"/>
      <c r="GT1" s="445"/>
      <c r="GU1" s="445"/>
      <c r="GV1" s="445"/>
      <c r="GW1" s="445"/>
      <c r="GX1" s="445"/>
      <c r="GY1" s="445"/>
      <c r="GZ1" s="445"/>
      <c r="HA1" s="445"/>
      <c r="HB1" s="445"/>
      <c r="HC1" s="445"/>
      <c r="HD1" s="445"/>
      <c r="HE1" s="445"/>
      <c r="HF1" s="445"/>
      <c r="HG1" s="445"/>
      <c r="HH1" s="445"/>
      <c r="HI1" s="445"/>
      <c r="HJ1" s="445"/>
      <c r="HK1" s="445"/>
      <c r="HL1" s="445"/>
      <c r="HM1" s="445"/>
      <c r="HN1" s="445"/>
      <c r="HO1" s="445"/>
      <c r="HP1" s="445"/>
      <c r="HQ1" s="445"/>
      <c r="HR1" s="445"/>
      <c r="HS1" s="445"/>
      <c r="HT1" s="445"/>
      <c r="HU1" s="445"/>
      <c r="HV1" s="445"/>
      <c r="HW1" s="445"/>
      <c r="HX1" s="445"/>
      <c r="HY1" s="445"/>
      <c r="HZ1" s="445"/>
      <c r="IA1" s="445"/>
      <c r="IB1" s="445"/>
      <c r="IC1" s="445"/>
      <c r="ID1" s="445"/>
      <c r="IE1" s="445"/>
      <c r="IF1" s="445"/>
      <c r="IG1" s="445"/>
      <c r="IH1" s="445"/>
      <c r="II1" s="445"/>
      <c r="IJ1" s="445"/>
      <c r="IK1" s="445"/>
      <c r="IL1" s="445"/>
      <c r="IM1" s="445"/>
      <c r="IN1" s="445"/>
      <c r="IO1" s="445"/>
      <c r="IP1" s="445"/>
      <c r="IQ1" s="445"/>
      <c r="IR1" s="445"/>
      <c r="IS1" s="445"/>
      <c r="IT1" s="445"/>
      <c r="IU1" s="445"/>
      <c r="IV1" s="445"/>
      <c r="IW1" s="445"/>
    </row>
    <row r="2" customFormat="false" ht="12" hidden="false" customHeight="false" outlineLevel="0" collapsed="false">
      <c r="A2" s="443" t="s">
        <v>283</v>
      </c>
      <c r="B2" s="444" t="s">
        <v>284</v>
      </c>
      <c r="C2" s="445"/>
      <c r="D2" s="445"/>
      <c r="E2" s="445"/>
      <c r="F2" s="445"/>
      <c r="G2" s="445"/>
      <c r="H2" s="445"/>
      <c r="I2" s="445"/>
      <c r="J2" s="445"/>
      <c r="K2" s="445"/>
      <c r="L2" s="445"/>
      <c r="M2" s="445"/>
      <c r="N2" s="445"/>
      <c r="O2" s="445"/>
      <c r="P2" s="445"/>
      <c r="Q2" s="445"/>
      <c r="R2" s="445"/>
      <c r="S2" s="445"/>
      <c r="T2" s="445"/>
      <c r="U2" s="445"/>
      <c r="V2" s="445"/>
      <c r="W2" s="445"/>
      <c r="X2" s="445"/>
      <c r="Y2" s="445"/>
      <c r="Z2" s="445"/>
      <c r="AA2" s="445"/>
      <c r="AB2" s="445"/>
      <c r="AC2" s="445"/>
      <c r="AD2" s="445"/>
      <c r="AE2" s="445"/>
      <c r="AF2" s="445"/>
      <c r="AG2" s="445"/>
      <c r="AH2" s="445"/>
      <c r="AI2" s="445"/>
      <c r="AJ2" s="445"/>
      <c r="AK2" s="445"/>
      <c r="AL2" s="445"/>
      <c r="AM2" s="445"/>
      <c r="AN2" s="445"/>
      <c r="AO2" s="445"/>
      <c r="AP2" s="445"/>
      <c r="AQ2" s="445"/>
      <c r="AR2" s="445"/>
      <c r="AS2" s="445"/>
      <c r="AT2" s="445"/>
      <c r="AU2" s="445"/>
      <c r="AV2" s="445"/>
      <c r="AW2" s="445"/>
      <c r="AX2" s="445"/>
      <c r="AY2" s="445"/>
      <c r="AZ2" s="445"/>
      <c r="BA2" s="445"/>
      <c r="BB2" s="445"/>
      <c r="BC2" s="445"/>
      <c r="BD2" s="445"/>
      <c r="BE2" s="445"/>
      <c r="BF2" s="445"/>
      <c r="BG2" s="445"/>
      <c r="BH2" s="445"/>
      <c r="BI2" s="445"/>
      <c r="BJ2" s="445"/>
      <c r="BK2" s="445"/>
      <c r="BL2" s="445"/>
      <c r="BM2" s="445"/>
      <c r="BN2" s="445"/>
      <c r="BO2" s="445"/>
      <c r="BP2" s="445"/>
      <c r="BQ2" s="445"/>
      <c r="BR2" s="445"/>
      <c r="BS2" s="445"/>
      <c r="BT2" s="445"/>
      <c r="BU2" s="445"/>
      <c r="BV2" s="445"/>
      <c r="BW2" s="445"/>
      <c r="BX2" s="445"/>
      <c r="BY2" s="445"/>
      <c r="BZ2" s="445"/>
      <c r="CA2" s="445"/>
      <c r="CB2" s="445"/>
      <c r="CC2" s="445"/>
      <c r="CD2" s="445"/>
      <c r="CE2" s="445"/>
      <c r="CF2" s="445"/>
      <c r="CG2" s="445"/>
      <c r="CH2" s="445"/>
      <c r="CI2" s="445"/>
      <c r="CJ2" s="445"/>
      <c r="CK2" s="445"/>
      <c r="CL2" s="445"/>
      <c r="CM2" s="445"/>
      <c r="CN2" s="445"/>
      <c r="CO2" s="445"/>
      <c r="CP2" s="445"/>
      <c r="CQ2" s="445"/>
      <c r="CR2" s="445"/>
      <c r="CS2" s="445"/>
      <c r="CT2" s="445"/>
      <c r="CU2" s="445"/>
      <c r="CV2" s="445"/>
      <c r="CW2" s="445"/>
      <c r="CX2" s="445"/>
      <c r="CY2" s="445"/>
      <c r="CZ2" s="445"/>
      <c r="DA2" s="445"/>
      <c r="DB2" s="445"/>
      <c r="DC2" s="445"/>
      <c r="DD2" s="445"/>
      <c r="DE2" s="445"/>
      <c r="DF2" s="445"/>
      <c r="DG2" s="445"/>
      <c r="DH2" s="445"/>
      <c r="DI2" s="445"/>
      <c r="DJ2" s="445"/>
      <c r="DK2" s="445"/>
      <c r="DL2" s="445"/>
      <c r="DM2" s="445"/>
      <c r="DN2" s="445"/>
      <c r="DO2" s="445"/>
      <c r="DP2" s="445"/>
      <c r="DQ2" s="445"/>
      <c r="DR2" s="445"/>
      <c r="DS2" s="445"/>
      <c r="DT2" s="445"/>
      <c r="DU2" s="445"/>
      <c r="DV2" s="445"/>
      <c r="DW2" s="445"/>
      <c r="DX2" s="445"/>
      <c r="DY2" s="445"/>
      <c r="DZ2" s="445"/>
      <c r="EA2" s="445"/>
      <c r="EB2" s="445"/>
      <c r="EC2" s="445"/>
      <c r="ED2" s="445"/>
      <c r="EE2" s="445"/>
      <c r="EF2" s="445"/>
      <c r="EG2" s="445"/>
      <c r="EH2" s="445"/>
      <c r="EI2" s="445"/>
      <c r="EJ2" s="445"/>
      <c r="EK2" s="445"/>
      <c r="EL2" s="445"/>
      <c r="EM2" s="445"/>
      <c r="EN2" s="445"/>
      <c r="EO2" s="445"/>
      <c r="EP2" s="445"/>
      <c r="EQ2" s="445"/>
      <c r="ER2" s="445"/>
      <c r="ES2" s="445"/>
      <c r="ET2" s="445"/>
      <c r="EU2" s="445"/>
      <c r="EV2" s="445"/>
      <c r="EW2" s="445"/>
      <c r="EX2" s="445"/>
      <c r="EY2" s="445"/>
      <c r="EZ2" s="445"/>
      <c r="FA2" s="445"/>
      <c r="FB2" s="445"/>
      <c r="FC2" s="445"/>
      <c r="FD2" s="445"/>
      <c r="FE2" s="445"/>
      <c r="FF2" s="445"/>
      <c r="FG2" s="445"/>
      <c r="FH2" s="445"/>
      <c r="FI2" s="445"/>
      <c r="FJ2" s="445"/>
      <c r="FK2" s="445"/>
      <c r="FL2" s="445"/>
      <c r="FM2" s="445"/>
      <c r="FN2" s="445"/>
      <c r="FO2" s="445"/>
      <c r="FP2" s="445"/>
      <c r="FQ2" s="445"/>
      <c r="FR2" s="445"/>
      <c r="FS2" s="445"/>
      <c r="FT2" s="445"/>
      <c r="FU2" s="445"/>
      <c r="FV2" s="445"/>
      <c r="FW2" s="445"/>
      <c r="FX2" s="445"/>
      <c r="FY2" s="445"/>
      <c r="FZ2" s="445"/>
      <c r="GA2" s="445"/>
      <c r="GB2" s="445"/>
      <c r="GC2" s="445"/>
      <c r="GD2" s="445"/>
      <c r="GE2" s="445"/>
      <c r="GF2" s="445"/>
      <c r="GG2" s="445"/>
      <c r="GH2" s="445"/>
      <c r="GI2" s="445"/>
      <c r="GJ2" s="445"/>
      <c r="GK2" s="445"/>
      <c r="GL2" s="445"/>
      <c r="GM2" s="445"/>
      <c r="GN2" s="445"/>
      <c r="GO2" s="445"/>
      <c r="GP2" s="445"/>
      <c r="GQ2" s="445"/>
      <c r="GR2" s="445"/>
      <c r="GS2" s="445"/>
      <c r="GT2" s="445"/>
      <c r="GU2" s="445"/>
      <c r="GV2" s="445"/>
      <c r="GW2" s="445"/>
      <c r="GX2" s="445"/>
      <c r="GY2" s="445"/>
      <c r="GZ2" s="445"/>
      <c r="HA2" s="445"/>
      <c r="HB2" s="445"/>
      <c r="HC2" s="445"/>
      <c r="HD2" s="445"/>
      <c r="HE2" s="445"/>
      <c r="HF2" s="445"/>
      <c r="HG2" s="445"/>
      <c r="HH2" s="445"/>
      <c r="HI2" s="445"/>
      <c r="HJ2" s="445"/>
      <c r="HK2" s="445"/>
      <c r="HL2" s="445"/>
      <c r="HM2" s="445"/>
      <c r="HN2" s="445"/>
      <c r="HO2" s="445"/>
      <c r="HP2" s="445"/>
      <c r="HQ2" s="445"/>
      <c r="HR2" s="445"/>
      <c r="HS2" s="445"/>
      <c r="HT2" s="445"/>
      <c r="HU2" s="445"/>
      <c r="HV2" s="445"/>
      <c r="HW2" s="445"/>
      <c r="HX2" s="445"/>
      <c r="HY2" s="445"/>
      <c r="HZ2" s="445"/>
      <c r="IA2" s="445"/>
      <c r="IB2" s="445"/>
      <c r="IC2" s="445"/>
      <c r="ID2" s="445"/>
      <c r="IE2" s="445"/>
      <c r="IF2" s="445"/>
      <c r="IG2" s="445"/>
      <c r="IH2" s="445"/>
      <c r="II2" s="445"/>
      <c r="IJ2" s="445"/>
      <c r="IK2" s="445"/>
      <c r="IL2" s="445"/>
      <c r="IM2" s="445"/>
      <c r="IN2" s="445"/>
      <c r="IO2" s="445"/>
      <c r="IP2" s="445"/>
      <c r="IQ2" s="445"/>
      <c r="IR2" s="445"/>
      <c r="IS2" s="445"/>
      <c r="IT2" s="445"/>
      <c r="IU2" s="445"/>
      <c r="IV2" s="445"/>
      <c r="IW2" s="445"/>
    </row>
    <row r="3" customFormat="false" ht="12" hidden="false" customHeight="false" outlineLevel="0" collapsed="false">
      <c r="A3" s="443" t="s">
        <v>285</v>
      </c>
      <c r="B3" s="444" t="str">
        <f aca="true">CONCATENATE("Curr_Daily_Storage_Summary",TEXT(NOW(),"mmddyyyy"),".xls")</f>
        <v>Curr_Daily_Storage_Summary09262025.xls</v>
      </c>
      <c r="C3" s="445"/>
      <c r="D3" s="445"/>
      <c r="E3" s="445"/>
      <c r="F3" s="445"/>
      <c r="G3" s="445"/>
      <c r="H3" s="445"/>
      <c r="I3" s="445"/>
      <c r="J3" s="445"/>
      <c r="K3" s="445"/>
      <c r="L3" s="445"/>
      <c r="M3" s="445"/>
      <c r="N3" s="445"/>
      <c r="O3" s="445"/>
      <c r="P3" s="445"/>
      <c r="Q3" s="445"/>
      <c r="R3" s="445"/>
      <c r="S3" s="445"/>
      <c r="T3" s="445"/>
      <c r="U3" s="445"/>
      <c r="V3" s="445"/>
      <c r="W3" s="445"/>
      <c r="X3" s="445"/>
      <c r="Y3" s="445"/>
      <c r="Z3" s="445"/>
      <c r="AA3" s="445"/>
      <c r="AB3" s="445"/>
      <c r="AC3" s="445"/>
      <c r="AD3" s="445"/>
      <c r="AE3" s="445"/>
      <c r="AF3" s="445"/>
      <c r="AG3" s="445"/>
      <c r="AH3" s="445"/>
      <c r="AI3" s="445"/>
      <c r="AJ3" s="445"/>
      <c r="AK3" s="445"/>
      <c r="AL3" s="445"/>
      <c r="AM3" s="445"/>
      <c r="AN3" s="445"/>
      <c r="AO3" s="445"/>
      <c r="AP3" s="445"/>
      <c r="AQ3" s="445"/>
      <c r="AR3" s="445"/>
      <c r="AS3" s="445"/>
      <c r="AT3" s="445"/>
      <c r="AU3" s="445"/>
      <c r="AV3" s="445"/>
      <c r="AW3" s="445"/>
      <c r="AX3" s="445"/>
      <c r="AY3" s="445"/>
      <c r="AZ3" s="445"/>
      <c r="BA3" s="445"/>
      <c r="BB3" s="445"/>
      <c r="BC3" s="445"/>
      <c r="BD3" s="445"/>
      <c r="BE3" s="445"/>
      <c r="BF3" s="445"/>
      <c r="BG3" s="445"/>
      <c r="BH3" s="445"/>
      <c r="BI3" s="445"/>
      <c r="BJ3" s="445"/>
      <c r="BK3" s="445"/>
      <c r="BL3" s="445"/>
      <c r="BM3" s="445"/>
      <c r="BN3" s="445"/>
      <c r="BO3" s="445"/>
      <c r="BP3" s="445"/>
      <c r="BQ3" s="445"/>
      <c r="BR3" s="445"/>
      <c r="BS3" s="445"/>
      <c r="BT3" s="445"/>
      <c r="BU3" s="445"/>
      <c r="BV3" s="445"/>
      <c r="BW3" s="445"/>
      <c r="BX3" s="445"/>
      <c r="BY3" s="445"/>
      <c r="BZ3" s="445"/>
      <c r="CA3" s="445"/>
      <c r="CB3" s="445"/>
      <c r="CC3" s="445"/>
      <c r="CD3" s="445"/>
      <c r="CE3" s="445"/>
      <c r="CF3" s="445"/>
      <c r="CG3" s="445"/>
      <c r="CH3" s="445"/>
      <c r="CI3" s="445"/>
      <c r="CJ3" s="445"/>
      <c r="CK3" s="445"/>
      <c r="CL3" s="445"/>
      <c r="CM3" s="445"/>
      <c r="CN3" s="445"/>
      <c r="CO3" s="445"/>
      <c r="CP3" s="445"/>
      <c r="CQ3" s="445"/>
      <c r="CR3" s="445"/>
      <c r="CS3" s="445"/>
      <c r="CT3" s="445"/>
      <c r="CU3" s="445"/>
      <c r="CV3" s="445"/>
      <c r="CW3" s="445"/>
      <c r="CX3" s="445"/>
      <c r="CY3" s="445"/>
      <c r="CZ3" s="445"/>
      <c r="DA3" s="445"/>
      <c r="DB3" s="445"/>
      <c r="DC3" s="445"/>
      <c r="DD3" s="445"/>
      <c r="DE3" s="445"/>
      <c r="DF3" s="445"/>
      <c r="DG3" s="445"/>
      <c r="DH3" s="445"/>
      <c r="DI3" s="445"/>
      <c r="DJ3" s="445"/>
      <c r="DK3" s="445"/>
      <c r="DL3" s="445"/>
      <c r="DM3" s="445"/>
      <c r="DN3" s="445"/>
      <c r="DO3" s="445"/>
      <c r="DP3" s="445"/>
      <c r="DQ3" s="445"/>
      <c r="DR3" s="445"/>
      <c r="DS3" s="445"/>
      <c r="DT3" s="445"/>
      <c r="DU3" s="445"/>
      <c r="DV3" s="445"/>
      <c r="DW3" s="445"/>
      <c r="DX3" s="445"/>
      <c r="DY3" s="445"/>
      <c r="DZ3" s="445"/>
      <c r="EA3" s="445"/>
      <c r="EB3" s="445"/>
      <c r="EC3" s="445"/>
      <c r="ED3" s="445"/>
      <c r="EE3" s="445"/>
      <c r="EF3" s="445"/>
      <c r="EG3" s="445"/>
      <c r="EH3" s="445"/>
      <c r="EI3" s="445"/>
      <c r="EJ3" s="445"/>
      <c r="EK3" s="445"/>
      <c r="EL3" s="445"/>
      <c r="EM3" s="445"/>
      <c r="EN3" s="445"/>
      <c r="EO3" s="445"/>
      <c r="EP3" s="445"/>
      <c r="EQ3" s="445"/>
      <c r="ER3" s="445"/>
      <c r="ES3" s="445"/>
      <c r="ET3" s="445"/>
      <c r="EU3" s="445"/>
      <c r="EV3" s="445"/>
      <c r="EW3" s="445"/>
      <c r="EX3" s="445"/>
      <c r="EY3" s="445"/>
      <c r="EZ3" s="445"/>
      <c r="FA3" s="445"/>
      <c r="FB3" s="445"/>
      <c r="FC3" s="445"/>
      <c r="FD3" s="445"/>
      <c r="FE3" s="445"/>
      <c r="FF3" s="445"/>
      <c r="FG3" s="445"/>
      <c r="FH3" s="445"/>
      <c r="FI3" s="445"/>
      <c r="FJ3" s="445"/>
      <c r="FK3" s="445"/>
      <c r="FL3" s="445"/>
      <c r="FM3" s="445"/>
      <c r="FN3" s="445"/>
      <c r="FO3" s="445"/>
      <c r="FP3" s="445"/>
      <c r="FQ3" s="445"/>
      <c r="FR3" s="445"/>
      <c r="FS3" s="445"/>
      <c r="FT3" s="445"/>
      <c r="FU3" s="445"/>
      <c r="FV3" s="445"/>
      <c r="FW3" s="445"/>
      <c r="FX3" s="445"/>
      <c r="FY3" s="445"/>
      <c r="FZ3" s="445"/>
      <c r="GA3" s="445"/>
      <c r="GB3" s="445"/>
      <c r="GC3" s="445"/>
      <c r="GD3" s="445"/>
      <c r="GE3" s="445"/>
      <c r="GF3" s="445"/>
      <c r="GG3" s="445"/>
      <c r="GH3" s="445"/>
      <c r="GI3" s="445"/>
      <c r="GJ3" s="445"/>
      <c r="GK3" s="445"/>
      <c r="GL3" s="445"/>
      <c r="GM3" s="445"/>
      <c r="GN3" s="445"/>
      <c r="GO3" s="445"/>
      <c r="GP3" s="445"/>
      <c r="GQ3" s="445"/>
      <c r="GR3" s="445"/>
      <c r="GS3" s="445"/>
      <c r="GT3" s="445"/>
      <c r="GU3" s="445"/>
      <c r="GV3" s="445"/>
      <c r="GW3" s="445"/>
      <c r="GX3" s="445"/>
      <c r="GY3" s="445"/>
      <c r="GZ3" s="445"/>
      <c r="HA3" s="445"/>
      <c r="HB3" s="445"/>
      <c r="HC3" s="445"/>
      <c r="HD3" s="445"/>
      <c r="HE3" s="445"/>
      <c r="HF3" s="445"/>
      <c r="HG3" s="445"/>
      <c r="HH3" s="445"/>
      <c r="HI3" s="445"/>
      <c r="HJ3" s="445"/>
      <c r="HK3" s="445"/>
      <c r="HL3" s="445"/>
      <c r="HM3" s="445"/>
      <c r="HN3" s="445"/>
      <c r="HO3" s="445"/>
      <c r="HP3" s="445"/>
      <c r="HQ3" s="445"/>
      <c r="HR3" s="445"/>
      <c r="HS3" s="445"/>
      <c r="HT3" s="445"/>
      <c r="HU3" s="445"/>
      <c r="HV3" s="445"/>
      <c r="HW3" s="445"/>
      <c r="HX3" s="445"/>
      <c r="HY3" s="445"/>
      <c r="HZ3" s="445"/>
      <c r="IA3" s="445"/>
      <c r="IB3" s="445"/>
      <c r="IC3" s="445"/>
      <c r="ID3" s="445"/>
      <c r="IE3" s="445"/>
      <c r="IF3" s="445"/>
      <c r="IG3" s="445"/>
      <c r="IH3" s="445"/>
      <c r="II3" s="445"/>
      <c r="IJ3" s="445"/>
      <c r="IK3" s="445"/>
      <c r="IL3" s="445"/>
      <c r="IM3" s="445"/>
      <c r="IN3" s="445"/>
      <c r="IO3" s="445"/>
      <c r="IP3" s="445"/>
      <c r="IQ3" s="445"/>
      <c r="IR3" s="445"/>
      <c r="IS3" s="445"/>
      <c r="IT3" s="445"/>
      <c r="IU3" s="445"/>
      <c r="IV3" s="445"/>
      <c r="IW3" s="445"/>
    </row>
    <row r="4" customFormat="false" ht="12" hidden="false" customHeight="false" outlineLevel="0" collapsed="false">
      <c r="A4" s="443" t="s">
        <v>286</v>
      </c>
      <c r="B4" s="444" t="s">
        <v>287</v>
      </c>
      <c r="C4" s="445"/>
      <c r="D4" s="445"/>
      <c r="E4" s="445"/>
      <c r="F4" s="445"/>
      <c r="G4" s="445"/>
      <c r="H4" s="445"/>
      <c r="I4" s="445"/>
      <c r="J4" s="445"/>
      <c r="K4" s="445"/>
      <c r="L4" s="445"/>
      <c r="M4" s="445"/>
      <c r="N4" s="445"/>
      <c r="O4" s="445"/>
      <c r="P4" s="445"/>
      <c r="Q4" s="445"/>
      <c r="R4" s="445"/>
      <c r="S4" s="445"/>
      <c r="T4" s="445"/>
      <c r="U4" s="445"/>
      <c r="V4" s="445"/>
      <c r="W4" s="445"/>
      <c r="X4" s="445"/>
      <c r="Y4" s="445"/>
      <c r="Z4" s="445"/>
      <c r="AA4" s="445"/>
      <c r="AB4" s="445"/>
      <c r="AC4" s="445"/>
      <c r="AD4" s="445"/>
      <c r="AE4" s="445"/>
      <c r="AF4" s="445"/>
      <c r="AG4" s="445"/>
      <c r="AH4" s="445"/>
      <c r="AI4" s="445"/>
      <c r="AJ4" s="445"/>
      <c r="AK4" s="445"/>
      <c r="AL4" s="445"/>
      <c r="AM4" s="445"/>
      <c r="AN4" s="445"/>
      <c r="AO4" s="445"/>
      <c r="AP4" s="445"/>
      <c r="AQ4" s="445"/>
      <c r="AR4" s="445"/>
      <c r="AS4" s="445"/>
      <c r="AT4" s="445"/>
      <c r="AU4" s="445"/>
      <c r="AV4" s="445"/>
      <c r="AW4" s="445"/>
      <c r="AX4" s="445"/>
      <c r="AY4" s="445"/>
      <c r="AZ4" s="445"/>
      <c r="BA4" s="445"/>
      <c r="BB4" s="445"/>
      <c r="BC4" s="445"/>
      <c r="BD4" s="445"/>
      <c r="BE4" s="445"/>
      <c r="BF4" s="445"/>
      <c r="BG4" s="445"/>
      <c r="BH4" s="445"/>
      <c r="BI4" s="445"/>
      <c r="BJ4" s="445"/>
      <c r="BK4" s="445"/>
      <c r="BL4" s="445"/>
      <c r="BM4" s="445"/>
      <c r="BN4" s="445"/>
      <c r="BO4" s="445"/>
      <c r="BP4" s="445"/>
      <c r="BQ4" s="445"/>
      <c r="BR4" s="445"/>
      <c r="BS4" s="445"/>
      <c r="BT4" s="445"/>
      <c r="BU4" s="445"/>
      <c r="BV4" s="445"/>
      <c r="BW4" s="445"/>
      <c r="BX4" s="445"/>
      <c r="BY4" s="445"/>
      <c r="BZ4" s="445"/>
      <c r="CA4" s="445"/>
      <c r="CB4" s="445"/>
      <c r="CC4" s="445"/>
      <c r="CD4" s="445"/>
      <c r="CE4" s="445"/>
      <c r="CF4" s="445"/>
      <c r="CG4" s="445"/>
      <c r="CH4" s="445"/>
      <c r="CI4" s="445"/>
      <c r="CJ4" s="445"/>
      <c r="CK4" s="445"/>
      <c r="CL4" s="445"/>
      <c r="CM4" s="445"/>
      <c r="CN4" s="445"/>
      <c r="CO4" s="445"/>
      <c r="CP4" s="445"/>
      <c r="CQ4" s="445"/>
      <c r="CR4" s="445"/>
      <c r="CS4" s="445"/>
      <c r="CT4" s="445"/>
      <c r="CU4" s="445"/>
      <c r="CV4" s="445"/>
      <c r="CW4" s="445"/>
      <c r="CX4" s="445"/>
      <c r="CY4" s="445"/>
      <c r="CZ4" s="445"/>
      <c r="DA4" s="445"/>
      <c r="DB4" s="445"/>
      <c r="DC4" s="445"/>
      <c r="DD4" s="445"/>
      <c r="DE4" s="445"/>
      <c r="DF4" s="445"/>
      <c r="DG4" s="445"/>
      <c r="DH4" s="445"/>
      <c r="DI4" s="445"/>
      <c r="DJ4" s="445"/>
      <c r="DK4" s="445"/>
      <c r="DL4" s="445"/>
      <c r="DM4" s="445"/>
      <c r="DN4" s="445"/>
      <c r="DO4" s="445"/>
      <c r="DP4" s="445"/>
      <c r="DQ4" s="445"/>
      <c r="DR4" s="445"/>
      <c r="DS4" s="445"/>
      <c r="DT4" s="445"/>
      <c r="DU4" s="445"/>
      <c r="DV4" s="445"/>
      <c r="DW4" s="445"/>
      <c r="DX4" s="445"/>
      <c r="DY4" s="445"/>
      <c r="DZ4" s="445"/>
      <c r="EA4" s="445"/>
      <c r="EB4" s="445"/>
      <c r="EC4" s="445"/>
      <c r="ED4" s="445"/>
      <c r="EE4" s="445"/>
      <c r="EF4" s="445"/>
      <c r="EG4" s="445"/>
      <c r="EH4" s="445"/>
      <c r="EI4" s="445"/>
      <c r="EJ4" s="445"/>
      <c r="EK4" s="445"/>
      <c r="EL4" s="445"/>
      <c r="EM4" s="445"/>
      <c r="EN4" s="445"/>
      <c r="EO4" s="445"/>
      <c r="EP4" s="445"/>
      <c r="EQ4" s="445"/>
      <c r="ER4" s="445"/>
      <c r="ES4" s="445"/>
      <c r="ET4" s="445"/>
      <c r="EU4" s="445"/>
      <c r="EV4" s="445"/>
      <c r="EW4" s="445"/>
      <c r="EX4" s="445"/>
      <c r="EY4" s="445"/>
      <c r="EZ4" s="445"/>
      <c r="FA4" s="445"/>
      <c r="FB4" s="445"/>
      <c r="FC4" s="445"/>
      <c r="FD4" s="445"/>
      <c r="FE4" s="445"/>
      <c r="FF4" s="445"/>
      <c r="FG4" s="445"/>
      <c r="FH4" s="445"/>
      <c r="FI4" s="445"/>
      <c r="FJ4" s="445"/>
      <c r="FK4" s="445"/>
      <c r="FL4" s="445"/>
      <c r="FM4" s="445"/>
      <c r="FN4" s="445"/>
      <c r="FO4" s="445"/>
      <c r="FP4" s="445"/>
      <c r="FQ4" s="445"/>
      <c r="FR4" s="445"/>
      <c r="FS4" s="445"/>
      <c r="FT4" s="445"/>
      <c r="FU4" s="445"/>
      <c r="FV4" s="445"/>
      <c r="FW4" s="445"/>
      <c r="FX4" s="445"/>
      <c r="FY4" s="445"/>
      <c r="FZ4" s="445"/>
      <c r="GA4" s="445"/>
      <c r="GB4" s="445"/>
      <c r="GC4" s="445"/>
      <c r="GD4" s="445"/>
      <c r="GE4" s="445"/>
      <c r="GF4" s="445"/>
      <c r="GG4" s="445"/>
      <c r="GH4" s="445"/>
      <c r="GI4" s="445"/>
      <c r="GJ4" s="445"/>
      <c r="GK4" s="445"/>
      <c r="GL4" s="445"/>
      <c r="GM4" s="445"/>
      <c r="GN4" s="445"/>
      <c r="GO4" s="445"/>
      <c r="GP4" s="445"/>
      <c r="GQ4" s="445"/>
      <c r="GR4" s="445"/>
      <c r="GS4" s="445"/>
      <c r="GT4" s="445"/>
      <c r="GU4" s="445"/>
      <c r="GV4" s="445"/>
      <c r="GW4" s="445"/>
      <c r="GX4" s="445"/>
      <c r="GY4" s="445"/>
      <c r="GZ4" s="445"/>
      <c r="HA4" s="445"/>
      <c r="HB4" s="445"/>
      <c r="HC4" s="445"/>
      <c r="HD4" s="445"/>
      <c r="HE4" s="445"/>
      <c r="HF4" s="445"/>
      <c r="HG4" s="445"/>
      <c r="HH4" s="445"/>
      <c r="HI4" s="445"/>
      <c r="HJ4" s="445"/>
      <c r="HK4" s="445"/>
      <c r="HL4" s="445"/>
      <c r="HM4" s="445"/>
      <c r="HN4" s="445"/>
      <c r="HO4" s="445"/>
      <c r="HP4" s="445"/>
      <c r="HQ4" s="445"/>
      <c r="HR4" s="445"/>
      <c r="HS4" s="445"/>
      <c r="HT4" s="445"/>
      <c r="HU4" s="445"/>
      <c r="HV4" s="445"/>
      <c r="HW4" s="445"/>
      <c r="HX4" s="445"/>
      <c r="HY4" s="445"/>
      <c r="HZ4" s="445"/>
      <c r="IA4" s="445"/>
      <c r="IB4" s="445"/>
      <c r="IC4" s="445"/>
      <c r="ID4" s="445"/>
      <c r="IE4" s="445"/>
      <c r="IF4" s="445"/>
      <c r="IG4" s="445"/>
      <c r="IH4" s="445"/>
      <c r="II4" s="445"/>
      <c r="IJ4" s="445"/>
      <c r="IK4" s="445"/>
      <c r="IL4" s="445"/>
      <c r="IM4" s="445"/>
      <c r="IN4" s="445"/>
      <c r="IO4" s="445"/>
      <c r="IP4" s="445"/>
      <c r="IQ4" s="445"/>
      <c r="IR4" s="445"/>
      <c r="IS4" s="445"/>
      <c r="IT4" s="445"/>
      <c r="IU4" s="445"/>
      <c r="IV4" s="445"/>
      <c r="IW4" s="445"/>
    </row>
    <row r="5" customFormat="false" ht="12.75" hidden="false" customHeight="false" outlineLevel="0" collapsed="false">
      <c r="A5" s="443" t="s">
        <v>288</v>
      </c>
      <c r="B5" s="444" t="s">
        <v>289</v>
      </c>
    </row>
    <row r="6" customFormat="false" ht="12.75" hidden="false" customHeight="false" outlineLevel="0" collapsed="false">
      <c r="A6" s="443" t="s">
        <v>290</v>
      </c>
      <c r="B6" s="444" t="s">
        <v>284</v>
      </c>
    </row>
    <row r="7" customFormat="false" ht="12.75" hidden="false" customHeight="false" outlineLevel="0" collapsed="false">
      <c r="A7" s="443" t="s">
        <v>291</v>
      </c>
      <c r="B7" s="444" t="str">
        <f aca="true">CONCATENATE("Curr_Daily_Storage_Summary",TEXT(NOW(),"mmddyyyy"),".pdf")</f>
        <v>Curr_Daily_Storage_Summary09262025.pdf</v>
      </c>
    </row>
    <row r="8" customFormat="false" ht="12.75" hidden="false" customHeight="false" outlineLevel="0" collapsed="false">
      <c r="A8" s="443" t="s">
        <v>292</v>
      </c>
      <c r="B8" s="444" t="s">
        <v>287</v>
      </c>
    </row>
    <row r="9" customFormat="false" ht="12.75" hidden="false" customHeight="false" outlineLevel="0" collapsed="false">
      <c r="A9" s="446"/>
      <c r="B9" s="446"/>
    </row>
    <row r="10" customFormat="false" ht="12.75" hidden="false" customHeight="false" outlineLevel="0" collapsed="false">
      <c r="A10" s="447" t="s">
        <v>293</v>
      </c>
      <c r="B10" s="448"/>
    </row>
    <row r="12" customFormat="false" ht="12.75" hidden="false" customHeight="false" outlineLevel="0" collapsed="false">
      <c r="A12" s="449" t="s">
        <v>294</v>
      </c>
    </row>
    <row r="13" customFormat="false" ht="12.75" hidden="false" customHeight="false" outlineLevel="0" collapsed="false">
      <c r="B13" s="449"/>
    </row>
    <row r="16" customFormat="false" ht="12.75" hidden="false" customHeight="false" outlineLevel="0" collapsed="false">
      <c r="A16" s="450"/>
    </row>
    <row r="17" customFormat="false" ht="12.75" hidden="false" customHeight="false" outlineLevel="0" collapsed="false">
      <c r="A17" s="450"/>
    </row>
    <row r="18" customFormat="false" ht="12.75" hidden="false" customHeight="false" outlineLevel="0" collapsed="false">
      <c r="A18" s="450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AX146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G7" activeCellId="0" sqref="G7"/>
    </sheetView>
  </sheetViews>
  <sheetFormatPr defaultColWidth="9.13671875" defaultRowHeight="15" customHeight="true" zeroHeight="false" outlineLevelRow="0" outlineLevelCol="0"/>
  <cols>
    <col collapsed="false" customWidth="true" hidden="false" outlineLevel="0" max="1" min="1" style="1" width="11.7"/>
    <col collapsed="false" customWidth="true" hidden="false" outlineLevel="0" max="2" min="2" style="1" width="12.85"/>
    <col collapsed="false" customWidth="true" hidden="false" outlineLevel="0" max="3" min="3" style="248" width="5.71"/>
    <col collapsed="false" customWidth="true" hidden="false" outlineLevel="0" max="4" min="4" style="1" width="14.7"/>
    <col collapsed="false" customWidth="true" hidden="false" outlineLevel="0" max="5" min="5" style="1" width="11.7"/>
    <col collapsed="false" customWidth="true" hidden="false" outlineLevel="0" max="6" min="6" style="1" width="12.42"/>
    <col collapsed="false" customWidth="true" hidden="false" outlineLevel="0" max="7" min="7" style="1" width="14.28"/>
    <col collapsed="false" customWidth="true" hidden="false" outlineLevel="0" max="8" min="8" style="1" width="13.56"/>
    <col collapsed="false" customWidth="true" hidden="false" outlineLevel="0" max="12" min="9" style="1" width="11.7"/>
    <col collapsed="false" customWidth="true" hidden="false" outlineLevel="0" max="13" min="13" style="1" width="12.7"/>
    <col collapsed="false" customWidth="true" hidden="false" outlineLevel="0" max="14" min="14" style="1" width="11.7"/>
    <col collapsed="false" customWidth="true" hidden="false" outlineLevel="0" max="17" min="15" style="1" width="12.7"/>
    <col collapsed="false" customWidth="true" hidden="false" outlineLevel="0" max="18" min="18" style="1" width="11.7"/>
    <col collapsed="false" customWidth="true" hidden="false" outlineLevel="0" max="28" min="19" style="1" width="12.7"/>
    <col collapsed="false" customWidth="true" hidden="false" outlineLevel="0" max="36" min="29" style="1" width="13.41"/>
    <col collapsed="false" customWidth="true" hidden="false" outlineLevel="0" max="37" min="37" style="249" width="12.28"/>
    <col collapsed="false" customWidth="true" hidden="false" outlineLevel="0" max="38" min="38" style="1" width="12.7"/>
    <col collapsed="false" customWidth="false" hidden="false" outlineLevel="0" max="39" min="39" style="1" width="9.14"/>
    <col collapsed="false" customWidth="true" hidden="false" outlineLevel="0" max="40" min="40" style="1" width="12.7"/>
    <col collapsed="false" customWidth="true" hidden="false" outlineLevel="0" max="41" min="41" style="1" width="11.42"/>
    <col collapsed="false" customWidth="false" hidden="false" outlineLevel="0" max="257" min="42" style="1" width="9.14"/>
  </cols>
  <sheetData>
    <row r="1" customFormat="false" ht="15" hidden="false" customHeight="false" outlineLevel="0" collapsed="false">
      <c r="P1" s="46" t="s">
        <v>152</v>
      </c>
      <c r="Q1" s="46" t="s">
        <v>153</v>
      </c>
      <c r="R1" s="46" t="s">
        <v>154</v>
      </c>
      <c r="S1" s="46" t="s">
        <v>155</v>
      </c>
      <c r="T1" s="46" t="s">
        <v>156</v>
      </c>
      <c r="U1" s="46" t="s">
        <v>157</v>
      </c>
      <c r="V1" s="46" t="s">
        <v>158</v>
      </c>
      <c r="W1" s="46" t="s">
        <v>159</v>
      </c>
      <c r="X1" s="46" t="s">
        <v>160</v>
      </c>
      <c r="Y1" s="46" t="s">
        <v>161</v>
      </c>
      <c r="Z1" s="46" t="s">
        <v>162</v>
      </c>
      <c r="AA1" s="46" t="s">
        <v>163</v>
      </c>
      <c r="AB1" s="46" t="s">
        <v>164</v>
      </c>
      <c r="AC1" s="46" t="s">
        <v>165</v>
      </c>
      <c r="AD1" s="46"/>
    </row>
    <row r="2" customFormat="false" ht="15.75" hidden="false" customHeight="false" outlineLevel="0" collapsed="false">
      <c r="B2" s="1" t="n">
        <v>144.844</v>
      </c>
      <c r="C2" s="96"/>
      <c r="D2" s="11"/>
      <c r="E2" s="11"/>
      <c r="F2" s="250" t="s">
        <v>166</v>
      </c>
      <c r="G2" s="251" t="s">
        <v>167</v>
      </c>
      <c r="I2" s="252" t="s">
        <v>168</v>
      </c>
      <c r="J2" s="252"/>
      <c r="K2" s="252"/>
      <c r="L2" s="4" t="s">
        <v>68</v>
      </c>
      <c r="AH2" s="46" t="s">
        <v>152</v>
      </c>
      <c r="AI2" s="46" t="s">
        <v>169</v>
      </c>
      <c r="AJ2" s="46" t="s">
        <v>153</v>
      </c>
      <c r="AK2" s="46" t="s">
        <v>154</v>
      </c>
      <c r="AL2" s="46" t="s">
        <v>155</v>
      </c>
      <c r="AM2" s="46" t="s">
        <v>156</v>
      </c>
      <c r="AN2" s="46" t="s">
        <v>157</v>
      </c>
      <c r="AO2" s="46" t="s">
        <v>158</v>
      </c>
      <c r="AP2" s="46" t="s">
        <v>159</v>
      </c>
      <c r="AQ2" s="46" t="s">
        <v>160</v>
      </c>
      <c r="AR2" s="46" t="s">
        <v>161</v>
      </c>
      <c r="AS2" s="46" t="s">
        <v>170</v>
      </c>
      <c r="AT2" s="46" t="s">
        <v>162</v>
      </c>
      <c r="AU2" s="46" t="s">
        <v>171</v>
      </c>
      <c r="AV2" s="46" t="s">
        <v>172</v>
      </c>
      <c r="AW2" s="1" t="s">
        <v>164</v>
      </c>
      <c r="AX2" s="46" t="s">
        <v>165</v>
      </c>
    </row>
    <row r="3" customFormat="false" ht="17.25" hidden="false" customHeight="false" outlineLevel="0" collapsed="false">
      <c r="D3" s="253" t="s">
        <v>173</v>
      </c>
      <c r="E3" s="254"/>
      <c r="F3" s="255" t="s">
        <v>174</v>
      </c>
      <c r="G3" s="256" t="s">
        <v>175</v>
      </c>
      <c r="H3" s="1" t="s">
        <v>176</v>
      </c>
      <c r="I3" s="257" t="n">
        <v>2000</v>
      </c>
      <c r="J3" s="257" t="n">
        <v>1999</v>
      </c>
      <c r="K3" s="258" t="n">
        <v>1998</v>
      </c>
      <c r="L3" s="4" t="s">
        <v>73</v>
      </c>
      <c r="AH3" s="94" t="n">
        <v>98</v>
      </c>
      <c r="AI3" s="94" t="n">
        <v>61120</v>
      </c>
      <c r="AJ3" s="94" t="n">
        <v>62389</v>
      </c>
      <c r="AK3" s="94" t="n">
        <v>62996</v>
      </c>
      <c r="AL3" s="94" t="n">
        <v>62998</v>
      </c>
      <c r="AM3" s="94" t="n">
        <v>63001</v>
      </c>
      <c r="AN3" s="94" t="n">
        <v>71319</v>
      </c>
      <c r="AO3" s="94" t="n">
        <v>71320</v>
      </c>
      <c r="AP3" s="94" t="n">
        <v>71321</v>
      </c>
      <c r="AQ3" s="94" t="n">
        <v>71322</v>
      </c>
      <c r="AR3" s="94" t="n">
        <v>71323</v>
      </c>
      <c r="AS3" s="259" t="n">
        <v>71325</v>
      </c>
      <c r="AT3" s="94" t="n">
        <v>71327</v>
      </c>
      <c r="AU3" s="259" t="n">
        <v>71330</v>
      </c>
      <c r="AV3" s="94" t="n">
        <v>71451</v>
      </c>
      <c r="AW3" s="94" t="n">
        <v>71459</v>
      </c>
      <c r="AX3" s="94" t="n">
        <v>71460</v>
      </c>
    </row>
    <row r="4" customFormat="false" ht="17.25" hidden="false" customHeight="false" outlineLevel="0" collapsed="false">
      <c r="A4" s="210"/>
      <c r="B4" s="260" t="n">
        <v>0.803</v>
      </c>
      <c r="C4" s="261" t="n">
        <v>0.45</v>
      </c>
      <c r="D4" s="262" t="s">
        <v>177</v>
      </c>
      <c r="F4" s="173" t="n">
        <f aca="false">B4+((C4/OCTOBER!B$1)*OCTOBER!B$2)</f>
        <v>1.0788064516129</v>
      </c>
      <c r="G4" s="260" t="n">
        <v>1.078</v>
      </c>
      <c r="H4" s="263"/>
      <c r="I4" s="264" t="n">
        <v>1.744</v>
      </c>
      <c r="J4" s="264" t="n">
        <v>1.855</v>
      </c>
      <c r="K4" s="265" t="n">
        <v>1.841</v>
      </c>
      <c r="L4" s="266"/>
      <c r="M4" s="46" t="s">
        <v>178</v>
      </c>
      <c r="N4" s="46"/>
      <c r="O4" s="46"/>
      <c r="P4" s="46"/>
      <c r="Q4" s="46"/>
      <c r="R4" s="46"/>
      <c r="S4" s="46"/>
      <c r="T4" s="46"/>
      <c r="U4" s="46"/>
      <c r="V4" s="46"/>
      <c r="W4" s="46"/>
      <c r="X4" s="46"/>
      <c r="Y4" s="46"/>
      <c r="Z4" s="46"/>
      <c r="AA4" s="46"/>
      <c r="AB4" s="46"/>
      <c r="AC4" s="46"/>
      <c r="AD4" s="46"/>
      <c r="AE4" s="46"/>
      <c r="AF4" s="46"/>
      <c r="AG4" s="46"/>
      <c r="AH4" s="46"/>
      <c r="AI4" s="46"/>
      <c r="AJ4" s="46"/>
      <c r="AL4" s="1" t="s">
        <v>179</v>
      </c>
    </row>
    <row r="5" customFormat="false" ht="17.25" hidden="false" customHeight="false" outlineLevel="0" collapsed="false">
      <c r="A5" s="210"/>
      <c r="B5" s="267" t="n">
        <v>1.69</v>
      </c>
      <c r="C5" s="261" t="n">
        <v>-0.025</v>
      </c>
      <c r="D5" s="262" t="s">
        <v>180</v>
      </c>
      <c r="F5" s="173" t="n">
        <f aca="false">B5+((C5/OCTOBER!B$1)*OCTOBER!B$2)</f>
        <v>1.67467741935484</v>
      </c>
      <c r="G5" s="267" t="n">
        <v>1.68</v>
      </c>
      <c r="H5" s="263"/>
      <c r="I5" s="268" t="n">
        <v>1.481</v>
      </c>
      <c r="J5" s="268" t="n">
        <v>1.224</v>
      </c>
      <c r="K5" s="269" t="n">
        <v>1.808</v>
      </c>
      <c r="L5" s="266"/>
      <c r="M5" s="270"/>
      <c r="N5" s="46"/>
      <c r="O5" s="271"/>
      <c r="P5" s="270" t="n">
        <v>98</v>
      </c>
      <c r="Q5" s="94" t="n">
        <v>62389</v>
      </c>
      <c r="R5" s="270" t="n">
        <v>62996</v>
      </c>
      <c r="S5" s="94" t="n">
        <v>62998</v>
      </c>
      <c r="T5" s="270" t="n">
        <v>63001</v>
      </c>
      <c r="U5" s="94" t="n">
        <v>71320</v>
      </c>
      <c r="V5" s="270" t="n">
        <v>71322</v>
      </c>
      <c r="W5" s="94" t="n">
        <v>71323</v>
      </c>
      <c r="X5" s="270" t="n">
        <v>71326</v>
      </c>
      <c r="Y5" s="94" t="n">
        <v>71327</v>
      </c>
      <c r="Z5" s="270" t="n">
        <v>71328</v>
      </c>
      <c r="AA5" s="94" t="n">
        <v>71330</v>
      </c>
      <c r="AB5" s="270" t="n">
        <v>71451</v>
      </c>
      <c r="AC5" s="94" t="n">
        <v>71454</v>
      </c>
      <c r="AD5" s="272" t="n">
        <v>71456</v>
      </c>
      <c r="AE5" s="259" t="n">
        <v>71459</v>
      </c>
      <c r="AF5" s="273" t="n">
        <v>71460</v>
      </c>
      <c r="AG5" s="94" t="n">
        <v>78122</v>
      </c>
      <c r="AH5" s="270" t="n">
        <v>78124</v>
      </c>
      <c r="AI5" s="94" t="n">
        <v>78126</v>
      </c>
      <c r="AJ5" s="94" t="s">
        <v>181</v>
      </c>
      <c r="AK5" s="274"/>
      <c r="AL5" s="46" t="s">
        <v>181</v>
      </c>
      <c r="AN5" s="1" t="s">
        <v>182</v>
      </c>
      <c r="AO5" s="1" t="s">
        <v>183</v>
      </c>
    </row>
    <row r="6" customFormat="false" ht="17.25" hidden="false" customHeight="false" outlineLevel="0" collapsed="false">
      <c r="A6" s="210"/>
      <c r="B6" s="267" t="n">
        <v>109.242</v>
      </c>
      <c r="C6" s="261" t="n">
        <v>5.8</v>
      </c>
      <c r="D6" s="262" t="s">
        <v>184</v>
      </c>
      <c r="F6" s="173" t="n">
        <v>97.382</v>
      </c>
      <c r="G6" s="267" t="n">
        <v>113.022</v>
      </c>
      <c r="H6" s="263" t="n">
        <v>0.16658</v>
      </c>
      <c r="I6" s="268" t="n">
        <v>112.279</v>
      </c>
      <c r="J6" s="268" t="n">
        <v>111.773</v>
      </c>
      <c r="K6" s="275" t="n">
        <v>111.43</v>
      </c>
      <c r="L6" s="266"/>
      <c r="M6" s="276" t="n">
        <v>37165</v>
      </c>
      <c r="N6" s="277"/>
      <c r="O6" s="170"/>
      <c r="P6" s="278"/>
      <c r="Q6" s="170" t="n">
        <v>15292</v>
      </c>
      <c r="R6" s="278" t="n">
        <v>0</v>
      </c>
      <c r="S6" s="170" t="n">
        <v>0</v>
      </c>
      <c r="T6" s="278" t="n">
        <v>11005</v>
      </c>
      <c r="U6" s="170" t="n">
        <v>0</v>
      </c>
      <c r="V6" s="278"/>
      <c r="W6" s="170"/>
      <c r="X6" s="278" t="n">
        <v>6529</v>
      </c>
      <c r="Y6" s="170"/>
      <c r="Z6" s="278" t="n">
        <v>399</v>
      </c>
      <c r="AA6" s="170"/>
      <c r="AB6" s="278" t="n">
        <v>15</v>
      </c>
      <c r="AC6" s="170"/>
      <c r="AD6" s="278" t="n">
        <v>8</v>
      </c>
      <c r="AE6" s="170" t="n">
        <v>30781</v>
      </c>
      <c r="AF6" s="278" t="n">
        <v>0</v>
      </c>
      <c r="AG6" s="277"/>
      <c r="AH6" s="279"/>
      <c r="AI6" s="280" t="n">
        <v>0</v>
      </c>
      <c r="AJ6" s="279" t="n">
        <v>64029</v>
      </c>
      <c r="AK6" s="171"/>
      <c r="AL6" s="279" t="n">
        <v>64029</v>
      </c>
      <c r="AM6" s="1" t="n">
        <v>1</v>
      </c>
      <c r="AN6" s="281" t="n">
        <f aca="false">AL6/1000</f>
        <v>64.029</v>
      </c>
      <c r="AO6" s="281" t="n">
        <f aca="false">(AL7/1000)*-1</f>
        <v>-184.026</v>
      </c>
    </row>
    <row r="7" customFormat="false" ht="17.25" hidden="false" customHeight="false" outlineLevel="0" collapsed="false">
      <c r="A7" s="210"/>
      <c r="B7" s="267" t="n">
        <v>20.623</v>
      </c>
      <c r="C7" s="261" t="n">
        <v>1.7</v>
      </c>
      <c r="D7" s="262" t="s">
        <v>22</v>
      </c>
      <c r="F7" s="173" t="n">
        <v>17.188</v>
      </c>
      <c r="G7" s="267" t="n">
        <v>21.406</v>
      </c>
      <c r="H7" s="263" t="n">
        <f aca="false">G7/F7</f>
        <v>1.24540377007214</v>
      </c>
      <c r="I7" s="268" t="n">
        <v>20.079</v>
      </c>
      <c r="J7" s="268" t="n">
        <v>21.252</v>
      </c>
      <c r="K7" s="275" t="n">
        <v>21.491</v>
      </c>
      <c r="L7" s="266"/>
      <c r="M7" s="282"/>
      <c r="N7" s="46"/>
      <c r="O7" s="171"/>
      <c r="P7" s="283"/>
      <c r="Q7" s="171" t="n">
        <v>20435</v>
      </c>
      <c r="R7" s="283" t="n">
        <v>9014</v>
      </c>
      <c r="S7" s="171" t="n">
        <v>3251</v>
      </c>
      <c r="T7" s="283" t="n">
        <v>102514</v>
      </c>
      <c r="U7" s="171" t="n">
        <v>38578</v>
      </c>
      <c r="V7" s="283"/>
      <c r="W7" s="171"/>
      <c r="X7" s="283" t="n">
        <v>0</v>
      </c>
      <c r="Y7" s="171"/>
      <c r="Z7" s="283" t="n">
        <v>0</v>
      </c>
      <c r="AA7" s="171"/>
      <c r="AB7" s="283" t="n">
        <v>2</v>
      </c>
      <c r="AC7" s="171"/>
      <c r="AD7" s="283" t="n">
        <v>0</v>
      </c>
      <c r="AE7" s="171" t="n">
        <v>10113</v>
      </c>
      <c r="AF7" s="283" t="n">
        <v>114</v>
      </c>
      <c r="AG7" s="46"/>
      <c r="AH7" s="284"/>
      <c r="AI7" s="266" t="n">
        <v>5</v>
      </c>
      <c r="AJ7" s="284" t="n">
        <v>184026</v>
      </c>
      <c r="AK7" s="171"/>
      <c r="AL7" s="284" t="n">
        <v>184026</v>
      </c>
      <c r="AM7" s="1" t="n">
        <v>2</v>
      </c>
      <c r="AN7" s="281" t="n">
        <f aca="false">AL8/1000</f>
        <v>139.471</v>
      </c>
      <c r="AO7" s="281" t="n">
        <f aca="false">AL9/1000*-1</f>
        <v>-39.331</v>
      </c>
    </row>
    <row r="8" customFormat="false" ht="17.25" hidden="false" customHeight="false" outlineLevel="0" collapsed="false">
      <c r="A8" s="210"/>
      <c r="B8" s="267" t="n">
        <v>54.594</v>
      </c>
      <c r="C8" s="261" t="n">
        <v>0.969</v>
      </c>
      <c r="D8" s="262" t="s">
        <v>185</v>
      </c>
      <c r="F8" s="173" t="n">
        <v>46.129</v>
      </c>
      <c r="G8" s="267" t="n">
        <v>54.69</v>
      </c>
      <c r="H8" s="263" t="n">
        <f aca="false">G8/F8</f>
        <v>1.1855882416701</v>
      </c>
      <c r="I8" s="268" t="n">
        <v>52.149</v>
      </c>
      <c r="J8" s="268" t="n">
        <v>56.36</v>
      </c>
      <c r="K8" s="275" t="n">
        <v>56.398</v>
      </c>
      <c r="L8" s="266"/>
      <c r="M8" s="276" t="n">
        <v>37166</v>
      </c>
      <c r="N8" s="277"/>
      <c r="O8" s="170"/>
      <c r="P8" s="285"/>
      <c r="Q8" s="170" t="n">
        <v>6535</v>
      </c>
      <c r="R8" s="285" t="n">
        <v>0</v>
      </c>
      <c r="S8" s="170" t="n">
        <v>0</v>
      </c>
      <c r="T8" s="285" t="n">
        <v>79139</v>
      </c>
      <c r="U8" s="170" t="n">
        <v>34912</v>
      </c>
      <c r="V8" s="285"/>
      <c r="W8" s="170"/>
      <c r="X8" s="285" t="n">
        <v>3264</v>
      </c>
      <c r="Y8" s="170"/>
      <c r="Z8" s="285" t="n">
        <v>185</v>
      </c>
      <c r="AA8" s="170"/>
      <c r="AB8" s="285" t="n">
        <v>15</v>
      </c>
      <c r="AC8" s="170"/>
      <c r="AD8" s="285" t="n">
        <v>928</v>
      </c>
      <c r="AE8" s="170" t="n">
        <v>11555</v>
      </c>
      <c r="AF8" s="285"/>
      <c r="AG8" s="277" t="n">
        <v>487</v>
      </c>
      <c r="AH8" s="286" t="n">
        <v>2451</v>
      </c>
      <c r="AI8" s="287" t="n">
        <v>0</v>
      </c>
      <c r="AJ8" s="286" t="n">
        <v>139471</v>
      </c>
      <c r="AK8" s="171"/>
      <c r="AL8" s="286" t="n">
        <v>139471</v>
      </c>
      <c r="AM8" s="1" t="n">
        <v>3</v>
      </c>
      <c r="AN8" s="281" t="n">
        <f aca="false">AL10/1000</f>
        <v>64.89</v>
      </c>
      <c r="AO8" s="281" t="n">
        <f aca="false">AL11/1000*-1</f>
        <v>-71.802</v>
      </c>
    </row>
    <row r="9" customFormat="false" ht="15.75" hidden="false" customHeight="false" outlineLevel="0" collapsed="false">
      <c r="B9" s="288"/>
      <c r="C9" s="96"/>
      <c r="D9" s="289"/>
      <c r="E9" s="290"/>
      <c r="F9" s="291" t="n">
        <f aca="false">SUM(F3:F8)</f>
        <v>163.452483870968</v>
      </c>
      <c r="G9" s="291" t="n">
        <f aca="false">SUM(G4:G8)</f>
        <v>191.876</v>
      </c>
      <c r="I9" s="292"/>
      <c r="J9" s="292"/>
      <c r="K9" s="293"/>
      <c r="L9" s="266"/>
      <c r="M9" s="282"/>
      <c r="N9" s="46"/>
      <c r="O9" s="171"/>
      <c r="P9" s="283"/>
      <c r="Q9" s="171" t="n">
        <v>1277</v>
      </c>
      <c r="R9" s="283" t="n">
        <v>7079</v>
      </c>
      <c r="S9" s="171" t="n">
        <v>2218</v>
      </c>
      <c r="T9" s="283" t="n">
        <v>14514</v>
      </c>
      <c r="U9" s="171" t="n">
        <v>0</v>
      </c>
      <c r="V9" s="283"/>
      <c r="W9" s="171"/>
      <c r="X9" s="283" t="n">
        <v>3264</v>
      </c>
      <c r="Y9" s="171"/>
      <c r="Z9" s="283" t="n">
        <v>0</v>
      </c>
      <c r="AA9" s="171"/>
      <c r="AB9" s="283" t="n">
        <v>2</v>
      </c>
      <c r="AC9" s="171"/>
      <c r="AD9" s="283" t="n">
        <v>1094</v>
      </c>
      <c r="AE9" s="171" t="n">
        <v>9872</v>
      </c>
      <c r="AF9" s="283"/>
      <c r="AG9" s="46" t="n">
        <v>0</v>
      </c>
      <c r="AH9" s="284" t="n">
        <v>0</v>
      </c>
      <c r="AI9" s="266" t="n">
        <v>11</v>
      </c>
      <c r="AJ9" s="284" t="n">
        <v>39331</v>
      </c>
      <c r="AK9" s="171"/>
      <c r="AL9" s="284" t="n">
        <v>39331</v>
      </c>
      <c r="AM9" s="1" t="n">
        <v>4</v>
      </c>
      <c r="AN9" s="281" t="n">
        <f aca="false">AL12/1000</f>
        <v>38.809</v>
      </c>
      <c r="AO9" s="281" t="n">
        <f aca="false">AL13/1000*-1</f>
        <v>-25.681</v>
      </c>
    </row>
    <row r="10" customFormat="false" ht="15" hidden="false" customHeight="false" outlineLevel="0" collapsed="false">
      <c r="B10" s="14"/>
      <c r="D10" s="95"/>
      <c r="F10" s="294" t="s">
        <v>186</v>
      </c>
      <c r="G10" s="294" t="n">
        <f aca="false">G9-G7</f>
        <v>170.47</v>
      </c>
      <c r="I10" s="292" t="n">
        <v>163.839</v>
      </c>
      <c r="J10" s="292" t="n">
        <v>170.79</v>
      </c>
      <c r="K10" s="293" t="n">
        <v>167.411</v>
      </c>
      <c r="M10" s="276" t="n">
        <v>37167</v>
      </c>
      <c r="N10" s="277"/>
      <c r="O10" s="170"/>
      <c r="P10" s="285"/>
      <c r="Q10" s="170" t="n">
        <v>3959</v>
      </c>
      <c r="R10" s="285" t="n">
        <v>0</v>
      </c>
      <c r="S10" s="170" t="n">
        <v>0</v>
      </c>
      <c r="T10" s="285" t="n">
        <v>17248</v>
      </c>
      <c r="U10" s="170" t="n">
        <v>15830</v>
      </c>
      <c r="V10" s="285"/>
      <c r="W10" s="170"/>
      <c r="X10" s="285"/>
      <c r="Y10" s="170"/>
      <c r="Z10" s="285"/>
      <c r="AA10" s="170"/>
      <c r="AB10" s="285" t="n">
        <v>13</v>
      </c>
      <c r="AC10" s="170"/>
      <c r="AD10" s="285" t="n">
        <v>1393</v>
      </c>
      <c r="AE10" s="170" t="n">
        <v>26447</v>
      </c>
      <c r="AF10" s="285"/>
      <c r="AG10" s="277"/>
      <c r="AH10" s="286"/>
      <c r="AI10" s="287" t="n">
        <v>0</v>
      </c>
      <c r="AJ10" s="286" t="n">
        <v>64890</v>
      </c>
      <c r="AK10" s="171"/>
      <c r="AL10" s="286" t="n">
        <v>64890</v>
      </c>
      <c r="AM10" s="1" t="n">
        <v>5</v>
      </c>
      <c r="AN10" s="281" t="n">
        <f aca="false">AL14/1000</f>
        <v>38.578</v>
      </c>
      <c r="AO10" s="281" t="n">
        <f aca="false">AL15/1000*-1</f>
        <v>-50.494</v>
      </c>
    </row>
    <row r="11" customFormat="false" ht="15.75" hidden="false" customHeight="false" outlineLevel="0" collapsed="false">
      <c r="B11" s="201" t="n">
        <f aca="false">SUM(C4:C9)</f>
        <v>8.894</v>
      </c>
      <c r="I11" s="294" t="n">
        <v>146.835</v>
      </c>
      <c r="J11" s="294" t="n">
        <v>153.612</v>
      </c>
      <c r="K11" s="294" t="n">
        <v>150.399</v>
      </c>
      <c r="M11" s="282"/>
      <c r="N11" s="46"/>
      <c r="O11" s="171"/>
      <c r="P11" s="283"/>
      <c r="Q11" s="171" t="n">
        <v>13080</v>
      </c>
      <c r="R11" s="283" t="n">
        <v>1247</v>
      </c>
      <c r="S11" s="171" t="n">
        <v>13205</v>
      </c>
      <c r="T11" s="283" t="n">
        <v>41475</v>
      </c>
      <c r="U11" s="171" t="n">
        <v>0</v>
      </c>
      <c r="V11" s="283"/>
      <c r="W11" s="171"/>
      <c r="X11" s="283"/>
      <c r="Y11" s="171"/>
      <c r="Z11" s="283"/>
      <c r="AA11" s="171"/>
      <c r="AB11" s="283" t="n">
        <v>0</v>
      </c>
      <c r="AC11" s="171"/>
      <c r="AD11" s="283" t="n">
        <v>1800</v>
      </c>
      <c r="AE11" s="171" t="n">
        <v>991</v>
      </c>
      <c r="AF11" s="283"/>
      <c r="AG11" s="46"/>
      <c r="AH11" s="284"/>
      <c r="AI11" s="266" t="n">
        <v>4</v>
      </c>
      <c r="AJ11" s="284" t="n">
        <v>71802</v>
      </c>
      <c r="AK11" s="171"/>
      <c r="AL11" s="284" t="n">
        <v>71802</v>
      </c>
      <c r="AM11" s="1" t="n">
        <v>6</v>
      </c>
      <c r="AN11" s="281" t="n">
        <f aca="false">AL16/1000</f>
        <v>117.87</v>
      </c>
      <c r="AO11" s="281" t="n">
        <f aca="false">AL17/1000*-1</f>
        <v>-37.291</v>
      </c>
    </row>
    <row r="12" customFormat="false" ht="16.5" hidden="false" customHeight="false" outlineLevel="0" collapsed="false">
      <c r="A12" s="1" t="s">
        <v>187</v>
      </c>
      <c r="B12" s="295" t="n">
        <v>0</v>
      </c>
      <c r="M12" s="276" t="n">
        <v>37168</v>
      </c>
      <c r="N12" s="277"/>
      <c r="O12" s="170"/>
      <c r="P12" s="285" t="n">
        <v>0</v>
      </c>
      <c r="Q12" s="170" t="n">
        <v>16044</v>
      </c>
      <c r="R12" s="285" t="n">
        <v>0</v>
      </c>
      <c r="S12" s="170" t="n">
        <v>0</v>
      </c>
      <c r="T12" s="285" t="n">
        <v>15317</v>
      </c>
      <c r="U12" s="170" t="n">
        <v>5298</v>
      </c>
      <c r="V12" s="285"/>
      <c r="W12" s="170"/>
      <c r="X12" s="285"/>
      <c r="Y12" s="170"/>
      <c r="Z12" s="285"/>
      <c r="AA12" s="170"/>
      <c r="AB12" s="285" t="n">
        <v>13</v>
      </c>
      <c r="AC12" s="170"/>
      <c r="AD12" s="285" t="n">
        <v>1177</v>
      </c>
      <c r="AE12" s="170" t="n">
        <v>960</v>
      </c>
      <c r="AF12" s="285"/>
      <c r="AG12" s="277"/>
      <c r="AH12" s="286"/>
      <c r="AI12" s="287" t="n">
        <v>0</v>
      </c>
      <c r="AJ12" s="286" t="n">
        <v>38809</v>
      </c>
      <c r="AK12" s="171"/>
      <c r="AL12" s="286" t="n">
        <v>38809</v>
      </c>
      <c r="AM12" s="1" t="n">
        <v>7</v>
      </c>
      <c r="AN12" s="281" t="n">
        <f aca="false">AL18/1000</f>
        <v>145.096</v>
      </c>
      <c r="AO12" s="281" t="n">
        <f aca="false">AL19/1000*-1</f>
        <v>-40.272</v>
      </c>
    </row>
    <row r="13" customFormat="false" ht="15.75" hidden="false" customHeight="false" outlineLevel="0" collapsed="false">
      <c r="B13" s="296" t="n">
        <f aca="false">B11+B12</f>
        <v>8.894</v>
      </c>
      <c r="M13" s="282"/>
      <c r="N13" s="46"/>
      <c r="O13" s="171"/>
      <c r="P13" s="283" t="n">
        <v>2</v>
      </c>
      <c r="Q13" s="171" t="n">
        <v>4062</v>
      </c>
      <c r="R13" s="283" t="n">
        <v>6663</v>
      </c>
      <c r="S13" s="171" t="n">
        <v>367</v>
      </c>
      <c r="T13" s="283" t="n">
        <v>11861</v>
      </c>
      <c r="U13" s="171" t="n">
        <v>0</v>
      </c>
      <c r="V13" s="283"/>
      <c r="W13" s="171"/>
      <c r="X13" s="283"/>
      <c r="Y13" s="171"/>
      <c r="Z13" s="283"/>
      <c r="AA13" s="171"/>
      <c r="AB13" s="283" t="n">
        <v>0</v>
      </c>
      <c r="AC13" s="171"/>
      <c r="AD13" s="283" t="n">
        <v>1800</v>
      </c>
      <c r="AE13" s="171" t="n">
        <v>239</v>
      </c>
      <c r="AF13" s="283"/>
      <c r="AG13" s="46"/>
      <c r="AH13" s="284"/>
      <c r="AI13" s="266" t="n">
        <v>687</v>
      </c>
      <c r="AJ13" s="284" t="n">
        <v>25681</v>
      </c>
      <c r="AK13" s="171"/>
      <c r="AL13" s="284" t="n">
        <v>25681</v>
      </c>
      <c r="AM13" s="1" t="n">
        <v>8</v>
      </c>
      <c r="AN13" s="281" t="n">
        <f aca="false">AL20/1000</f>
        <v>135.754</v>
      </c>
      <c r="AO13" s="281" t="n">
        <f aca="false">AL21/1000*-1</f>
        <v>-73.989</v>
      </c>
    </row>
    <row r="14" customFormat="false" ht="15" hidden="false" customHeight="false" outlineLevel="0" collapsed="false">
      <c r="M14" s="276" t="n">
        <v>37169</v>
      </c>
      <c r="N14" s="277"/>
      <c r="O14" s="170"/>
      <c r="P14" s="285"/>
      <c r="Q14" s="170" t="n">
        <v>8132</v>
      </c>
      <c r="R14" s="285" t="n">
        <v>0</v>
      </c>
      <c r="S14" s="170" t="n">
        <v>0</v>
      </c>
      <c r="T14" s="285" t="n">
        <v>3978</v>
      </c>
      <c r="U14" s="170" t="n">
        <v>21229</v>
      </c>
      <c r="V14" s="285"/>
      <c r="W14" s="170"/>
      <c r="X14" s="285"/>
      <c r="Y14" s="170"/>
      <c r="Z14" s="285" t="n">
        <v>539</v>
      </c>
      <c r="AA14" s="170"/>
      <c r="AB14" s="285" t="n">
        <v>13</v>
      </c>
      <c r="AC14" s="170"/>
      <c r="AD14" s="285" t="n">
        <v>0</v>
      </c>
      <c r="AE14" s="170" t="n">
        <v>4687</v>
      </c>
      <c r="AF14" s="285"/>
      <c r="AG14" s="277"/>
      <c r="AH14" s="286"/>
      <c r="AI14" s="287" t="n">
        <v>0</v>
      </c>
      <c r="AJ14" s="286" t="n">
        <v>38578</v>
      </c>
      <c r="AK14" s="171"/>
      <c r="AL14" s="286" t="n">
        <v>38578</v>
      </c>
      <c r="AM14" s="1" t="n">
        <v>9</v>
      </c>
      <c r="AN14" s="281" t="n">
        <f aca="false">AL22/1000</f>
        <v>80.257</v>
      </c>
      <c r="AO14" s="281" t="n">
        <f aca="false">AL23/1000*-1</f>
        <v>-59.929</v>
      </c>
    </row>
    <row r="15" customFormat="false" ht="15" hidden="false" customHeight="false" outlineLevel="0" collapsed="false">
      <c r="M15" s="282"/>
      <c r="N15" s="46"/>
      <c r="O15" s="171"/>
      <c r="P15" s="283"/>
      <c r="Q15" s="171" t="n">
        <v>23267</v>
      </c>
      <c r="R15" s="283" t="n">
        <v>1890</v>
      </c>
      <c r="S15" s="171" t="n">
        <v>168</v>
      </c>
      <c r="T15" s="283" t="n">
        <v>24257</v>
      </c>
      <c r="U15" s="171" t="n">
        <v>0</v>
      </c>
      <c r="V15" s="283"/>
      <c r="W15" s="171"/>
      <c r="X15" s="283"/>
      <c r="Y15" s="171"/>
      <c r="Z15" s="283" t="n">
        <v>0</v>
      </c>
      <c r="AA15" s="171"/>
      <c r="AB15" s="283" t="n">
        <v>0</v>
      </c>
      <c r="AC15" s="171"/>
      <c r="AD15" s="283" t="n">
        <v>877</v>
      </c>
      <c r="AE15" s="171" t="n">
        <v>20</v>
      </c>
      <c r="AF15" s="283"/>
      <c r="AG15" s="46"/>
      <c r="AH15" s="284"/>
      <c r="AI15" s="266" t="n">
        <v>15</v>
      </c>
      <c r="AJ15" s="284" t="n">
        <v>50494</v>
      </c>
      <c r="AK15" s="171"/>
      <c r="AL15" s="284" t="n">
        <v>50494</v>
      </c>
      <c r="AM15" s="1" t="n">
        <v>10</v>
      </c>
      <c r="AN15" s="281" t="n">
        <f aca="false">AL24/1000</f>
        <v>10.46</v>
      </c>
      <c r="AO15" s="281" t="n">
        <f aca="false">AL25/1000*-1</f>
        <v>-74.666</v>
      </c>
    </row>
    <row r="16" customFormat="false" ht="15.75" hidden="false" customHeight="false" outlineLevel="0" collapsed="false">
      <c r="D16" s="252" t="s">
        <v>188</v>
      </c>
      <c r="E16" s="252" t="s">
        <v>189</v>
      </c>
      <c r="F16" s="252"/>
      <c r="M16" s="276" t="n">
        <v>37170</v>
      </c>
      <c r="N16" s="277"/>
      <c r="O16" s="170"/>
      <c r="P16" s="285"/>
      <c r="Q16" s="170" t="n">
        <v>8749</v>
      </c>
      <c r="R16" s="285" t="n">
        <v>20169</v>
      </c>
      <c r="S16" s="170" t="n">
        <v>0</v>
      </c>
      <c r="T16" s="285" t="n">
        <v>37007</v>
      </c>
      <c r="U16" s="170" t="n">
        <v>24255</v>
      </c>
      <c r="V16" s="285"/>
      <c r="W16" s="170"/>
      <c r="X16" s="285"/>
      <c r="Y16" s="170"/>
      <c r="Z16" s="285"/>
      <c r="AA16" s="170"/>
      <c r="AB16" s="285" t="n">
        <v>1536</v>
      </c>
      <c r="AC16" s="170"/>
      <c r="AD16" s="285" t="n">
        <v>1308</v>
      </c>
      <c r="AE16" s="170" t="n">
        <v>24846</v>
      </c>
      <c r="AF16" s="285"/>
      <c r="AG16" s="277"/>
      <c r="AH16" s="286"/>
      <c r="AI16" s="287"/>
      <c r="AJ16" s="286" t="n">
        <v>117870</v>
      </c>
      <c r="AK16" s="171"/>
      <c r="AL16" s="286" t="n">
        <v>117870</v>
      </c>
      <c r="AM16" s="1" t="n">
        <v>11</v>
      </c>
      <c r="AN16" s="281" t="n">
        <f aca="false">AL26/1000</f>
        <v>23.877</v>
      </c>
      <c r="AO16" s="281" t="n">
        <f aca="false">AL27/1000*-1</f>
        <v>-189.441</v>
      </c>
    </row>
    <row r="17" customFormat="false" ht="15.75" hidden="false" customHeight="false" outlineLevel="0" collapsed="false">
      <c r="D17" s="297" t="s">
        <v>190</v>
      </c>
      <c r="E17" s="252" t="s">
        <v>191</v>
      </c>
      <c r="F17" s="298" t="s">
        <v>192</v>
      </c>
      <c r="H17" s="299"/>
      <c r="M17" s="282"/>
      <c r="N17" s="46"/>
      <c r="O17" s="171"/>
      <c r="P17" s="283"/>
      <c r="Q17" s="171" t="n">
        <v>13815</v>
      </c>
      <c r="R17" s="283" t="n">
        <v>0</v>
      </c>
      <c r="S17" s="171" t="n">
        <v>168</v>
      </c>
      <c r="T17" s="283" t="n">
        <v>14039</v>
      </c>
      <c r="U17" s="171" t="n">
        <v>0</v>
      </c>
      <c r="V17" s="283"/>
      <c r="W17" s="171"/>
      <c r="X17" s="283"/>
      <c r="Y17" s="171"/>
      <c r="Z17" s="283"/>
      <c r="AA17" s="171"/>
      <c r="AB17" s="283" t="n">
        <v>0</v>
      </c>
      <c r="AC17" s="171"/>
      <c r="AD17" s="283" t="n">
        <v>1769</v>
      </c>
      <c r="AE17" s="171" t="n">
        <v>7500</v>
      </c>
      <c r="AF17" s="283"/>
      <c r="AG17" s="46"/>
      <c r="AH17" s="284"/>
      <c r="AI17" s="266"/>
      <c r="AJ17" s="284" t="n">
        <v>37291</v>
      </c>
      <c r="AK17" s="171"/>
      <c r="AL17" s="284" t="n">
        <v>37291</v>
      </c>
      <c r="AM17" s="1" t="n">
        <v>12</v>
      </c>
      <c r="AN17" s="281" t="n">
        <f aca="false">AL28/1000</f>
        <v>68.254</v>
      </c>
      <c r="AO17" s="281" t="n">
        <f aca="false">AL29/1000*-1</f>
        <v>-93.243</v>
      </c>
    </row>
    <row r="18" customFormat="false" ht="18.75" hidden="false" customHeight="false" outlineLevel="0" collapsed="false">
      <c r="D18" s="300" t="s">
        <v>193</v>
      </c>
      <c r="E18" s="301"/>
      <c r="F18" s="302"/>
      <c r="G18" s="1" t="n">
        <v>14.524</v>
      </c>
      <c r="M18" s="276" t="n">
        <v>37171</v>
      </c>
      <c r="N18" s="277"/>
      <c r="O18" s="170"/>
      <c r="P18" s="285"/>
      <c r="Q18" s="170" t="n">
        <v>11492</v>
      </c>
      <c r="R18" s="285" t="n">
        <v>23905</v>
      </c>
      <c r="S18" s="170" t="n">
        <v>0</v>
      </c>
      <c r="T18" s="285" t="n">
        <v>44524</v>
      </c>
      <c r="U18" s="170" t="n">
        <v>29139</v>
      </c>
      <c r="V18" s="285" t="n">
        <v>0</v>
      </c>
      <c r="W18" s="170" t="n">
        <v>0</v>
      </c>
      <c r="X18" s="285"/>
      <c r="Y18" s="170"/>
      <c r="Z18" s="285" t="n">
        <v>0</v>
      </c>
      <c r="AA18" s="170"/>
      <c r="AB18" s="285" t="n">
        <v>1536</v>
      </c>
      <c r="AC18" s="170"/>
      <c r="AD18" s="285" t="n">
        <v>1799</v>
      </c>
      <c r="AE18" s="170" t="n">
        <v>32701</v>
      </c>
      <c r="AF18" s="285"/>
      <c r="AG18" s="277"/>
      <c r="AH18" s="286"/>
      <c r="AI18" s="287"/>
      <c r="AJ18" s="286" t="n">
        <v>145096</v>
      </c>
      <c r="AK18" s="171"/>
      <c r="AL18" s="286" t="n">
        <v>145096</v>
      </c>
      <c r="AM18" s="1" t="n">
        <v>13</v>
      </c>
      <c r="AN18" s="281" t="n">
        <f aca="false">AL30/1000</f>
        <v>44.176</v>
      </c>
      <c r="AO18" s="281" t="n">
        <f aca="false">AL31/1000*-1</f>
        <v>-59.97</v>
      </c>
    </row>
    <row r="19" customFormat="false" ht="18.75" hidden="false" customHeight="false" outlineLevel="0" collapsed="false">
      <c r="D19" s="303" t="s">
        <v>194</v>
      </c>
      <c r="E19" s="304"/>
      <c r="F19" s="304"/>
      <c r="G19" s="1" t="n">
        <v>14.514</v>
      </c>
      <c r="M19" s="282"/>
      <c r="N19" s="46"/>
      <c r="O19" s="171"/>
      <c r="P19" s="283"/>
      <c r="Q19" s="171" t="n">
        <v>15397</v>
      </c>
      <c r="R19" s="283" t="n">
        <v>0</v>
      </c>
      <c r="S19" s="171" t="n">
        <v>168</v>
      </c>
      <c r="T19" s="283" t="n">
        <v>13316</v>
      </c>
      <c r="U19" s="171" t="n">
        <v>0</v>
      </c>
      <c r="V19" s="283" t="n">
        <v>1880</v>
      </c>
      <c r="W19" s="171" t="n">
        <v>184</v>
      </c>
      <c r="X19" s="283"/>
      <c r="Y19" s="171"/>
      <c r="Z19" s="283" t="n">
        <v>26</v>
      </c>
      <c r="AA19" s="171"/>
      <c r="AB19" s="283" t="n">
        <v>0</v>
      </c>
      <c r="AC19" s="171"/>
      <c r="AD19" s="283" t="n">
        <v>1800</v>
      </c>
      <c r="AE19" s="171" t="n">
        <v>7501</v>
      </c>
      <c r="AF19" s="283"/>
      <c r="AG19" s="46"/>
      <c r="AH19" s="284"/>
      <c r="AI19" s="266"/>
      <c r="AJ19" s="284" t="n">
        <v>40272</v>
      </c>
      <c r="AK19" s="171"/>
      <c r="AL19" s="284" t="n">
        <v>40272</v>
      </c>
      <c r="AM19" s="1" t="n">
        <v>14</v>
      </c>
      <c r="AN19" s="281" t="n">
        <f aca="false">AL32/1000</f>
        <v>62.85</v>
      </c>
      <c r="AO19" s="281" t="n">
        <f aca="false">AL33/1000*-1</f>
        <v>-78.986</v>
      </c>
    </row>
    <row r="20" customFormat="false" ht="18.75" hidden="false" customHeight="false" outlineLevel="0" collapsed="false">
      <c r="D20" s="305" t="s">
        <v>195</v>
      </c>
      <c r="E20" s="306"/>
      <c r="F20" s="306"/>
      <c r="G20" s="1" t="n">
        <v>0</v>
      </c>
      <c r="M20" s="276" t="n">
        <v>37172</v>
      </c>
      <c r="N20" s="277"/>
      <c r="O20" s="170"/>
      <c r="P20" s="285"/>
      <c r="Q20" s="170" t="n">
        <v>12422</v>
      </c>
      <c r="R20" s="285" t="n">
        <v>3393</v>
      </c>
      <c r="S20" s="170" t="n">
        <v>0</v>
      </c>
      <c r="T20" s="285" t="n">
        <v>46314</v>
      </c>
      <c r="U20" s="170" t="n">
        <v>37231</v>
      </c>
      <c r="V20" s="285" t="n">
        <v>0</v>
      </c>
      <c r="W20" s="170"/>
      <c r="X20" s="285" t="n">
        <v>0</v>
      </c>
      <c r="Y20" s="170" t="n">
        <v>0</v>
      </c>
      <c r="Z20" s="285"/>
      <c r="AA20" s="170"/>
      <c r="AB20" s="285" t="n">
        <v>1536</v>
      </c>
      <c r="AC20" s="170"/>
      <c r="AD20" s="285" t="n">
        <v>1213</v>
      </c>
      <c r="AE20" s="170" t="n">
        <v>33645</v>
      </c>
      <c r="AF20" s="285"/>
      <c r="AG20" s="277"/>
      <c r="AH20" s="286"/>
      <c r="AI20" s="287" t="n">
        <v>0</v>
      </c>
      <c r="AJ20" s="286" t="n">
        <v>135754</v>
      </c>
      <c r="AK20" s="171"/>
      <c r="AL20" s="286" t="n">
        <v>135754</v>
      </c>
      <c r="AM20" s="1" t="n">
        <v>15</v>
      </c>
      <c r="AN20" s="281" t="n">
        <f aca="false">AL34/1000</f>
        <v>45.439</v>
      </c>
      <c r="AO20" s="281" t="n">
        <f aca="false">AL35/1000*-1</f>
        <v>-84.706</v>
      </c>
    </row>
    <row r="21" customFormat="false" ht="15.75" hidden="false" customHeight="false" outlineLevel="0" collapsed="false">
      <c r="D21" s="142"/>
      <c r="G21" s="1" t="n">
        <v>0</v>
      </c>
      <c r="J21" s="0"/>
      <c r="M21" s="284"/>
      <c r="N21" s="46"/>
      <c r="O21" s="171"/>
      <c r="P21" s="283"/>
      <c r="Q21" s="171" t="n">
        <v>25077</v>
      </c>
      <c r="R21" s="283" t="n">
        <v>0</v>
      </c>
      <c r="S21" s="171" t="n">
        <v>20664</v>
      </c>
      <c r="T21" s="283" t="n">
        <v>10853</v>
      </c>
      <c r="U21" s="171" t="n">
        <v>0</v>
      </c>
      <c r="V21" s="283" t="n">
        <v>5306</v>
      </c>
      <c r="W21" s="171"/>
      <c r="X21" s="283" t="n">
        <v>954</v>
      </c>
      <c r="Y21" s="171" t="n">
        <v>4332</v>
      </c>
      <c r="Z21" s="307"/>
      <c r="AA21" s="308"/>
      <c r="AB21" s="307" t="n">
        <v>0</v>
      </c>
      <c r="AC21" s="308"/>
      <c r="AD21" s="307" t="n">
        <v>1784</v>
      </c>
      <c r="AE21" s="308" t="n">
        <v>5000</v>
      </c>
      <c r="AF21" s="307"/>
      <c r="AG21" s="309"/>
      <c r="AH21" s="310"/>
      <c r="AI21" s="311" t="n">
        <v>19</v>
      </c>
      <c r="AJ21" s="310" t="n">
        <v>73989</v>
      </c>
      <c r="AK21" s="171"/>
      <c r="AL21" s="310" t="n">
        <v>73989</v>
      </c>
      <c r="AM21" s="1" t="n">
        <v>16</v>
      </c>
      <c r="AN21" s="281" t="n">
        <f aca="false">AL36/1000</f>
        <v>47.567</v>
      </c>
      <c r="AO21" s="281" t="n">
        <f aca="false">AL37/1000*-1</f>
        <v>-100.515</v>
      </c>
    </row>
    <row r="22" customFormat="false" ht="15.75" hidden="false" customHeight="false" outlineLevel="0" collapsed="false">
      <c r="D22" s="312"/>
      <c r="E22" s="252" t="s">
        <v>196</v>
      </c>
      <c r="F22" s="252"/>
      <c r="G22" s="252"/>
      <c r="H22" s="252"/>
      <c r="I22" s="312" t="s">
        <v>197</v>
      </c>
      <c r="J22" s="290"/>
      <c r="K22" s="313"/>
      <c r="L22" s="314" t="s">
        <v>198</v>
      </c>
      <c r="M22" s="276" t="n">
        <v>37173</v>
      </c>
      <c r="N22" s="277"/>
      <c r="O22" s="170"/>
      <c r="P22" s="285"/>
      <c r="Q22" s="170" t="n">
        <v>33391</v>
      </c>
      <c r="R22" s="285" t="n">
        <v>5000</v>
      </c>
      <c r="S22" s="170" t="n">
        <v>225</v>
      </c>
      <c r="T22" s="285" t="n">
        <v>14439</v>
      </c>
      <c r="U22" s="170" t="n">
        <v>7078</v>
      </c>
      <c r="V22" s="285"/>
      <c r="W22" s="170"/>
      <c r="X22" s="285"/>
      <c r="Y22" s="170"/>
      <c r="Z22" s="285"/>
      <c r="AA22" s="170" t="n">
        <v>18322</v>
      </c>
      <c r="AB22" s="285" t="n">
        <v>2</v>
      </c>
      <c r="AC22" s="170"/>
      <c r="AD22" s="285" t="n">
        <v>1800</v>
      </c>
      <c r="AE22" s="170" t="n">
        <v>0</v>
      </c>
      <c r="AF22" s="285"/>
      <c r="AG22" s="277"/>
      <c r="AH22" s="286"/>
      <c r="AI22" s="287"/>
      <c r="AJ22" s="286" t="n">
        <v>80257</v>
      </c>
      <c r="AK22" s="171"/>
      <c r="AL22" s="286" t="n">
        <v>80257</v>
      </c>
      <c r="AM22" s="1" t="n">
        <v>17</v>
      </c>
      <c r="AN22" s="281" t="n">
        <f aca="false">AL38/1000</f>
        <v>17.109</v>
      </c>
      <c r="AO22" s="281" t="n">
        <f aca="false">AL39/1000*-1</f>
        <v>-100.15</v>
      </c>
    </row>
    <row r="23" customFormat="false" ht="16.5" hidden="false" customHeight="false" outlineLevel="0" collapsed="false">
      <c r="D23" s="312"/>
      <c r="E23" s="252" t="s">
        <v>199</v>
      </c>
      <c r="F23" s="315"/>
      <c r="G23" s="252"/>
      <c r="H23" s="316" t="s">
        <v>192</v>
      </c>
      <c r="I23" s="252" t="s">
        <v>200</v>
      </c>
      <c r="J23" s="317"/>
      <c r="K23" s="318"/>
      <c r="L23" s="319" t="s">
        <v>201</v>
      </c>
      <c r="M23" s="282"/>
      <c r="N23" s="309"/>
      <c r="O23" s="308"/>
      <c r="P23" s="307"/>
      <c r="Q23" s="308" t="n">
        <v>7360</v>
      </c>
      <c r="R23" s="307" t="n">
        <v>1863</v>
      </c>
      <c r="S23" s="308" t="n">
        <v>24089</v>
      </c>
      <c r="T23" s="307" t="n">
        <v>13287</v>
      </c>
      <c r="U23" s="308" t="n">
        <v>0</v>
      </c>
      <c r="V23" s="307"/>
      <c r="W23" s="308"/>
      <c r="X23" s="283"/>
      <c r="Y23" s="308"/>
      <c r="Z23" s="307"/>
      <c r="AA23" s="308" t="n">
        <v>321</v>
      </c>
      <c r="AB23" s="307" t="n">
        <v>0</v>
      </c>
      <c r="AC23" s="308"/>
      <c r="AD23" s="283" t="n">
        <v>1800</v>
      </c>
      <c r="AE23" s="171" t="n">
        <v>11209</v>
      </c>
      <c r="AF23" s="283"/>
      <c r="AG23" s="46"/>
      <c r="AH23" s="284"/>
      <c r="AI23" s="266"/>
      <c r="AJ23" s="284" t="n">
        <v>59929</v>
      </c>
      <c r="AK23" s="171"/>
      <c r="AL23" s="284" t="n">
        <v>59929</v>
      </c>
      <c r="AM23" s="1" t="n">
        <v>18</v>
      </c>
      <c r="AN23" s="281" t="n">
        <f aca="false">AL40/1000</f>
        <v>46.345</v>
      </c>
      <c r="AO23" s="281" t="n">
        <f aca="false">AL41/1000*-1</f>
        <v>-79.316</v>
      </c>
    </row>
    <row r="24" customFormat="false" ht="18.75" hidden="false" customHeight="false" outlineLevel="0" collapsed="false">
      <c r="D24" s="300" t="s">
        <v>202</v>
      </c>
      <c r="E24" s="320" t="n">
        <v>0</v>
      </c>
      <c r="F24" s="302" t="n">
        <v>269.357</v>
      </c>
      <c r="G24" s="321" t="n">
        <v>14.514</v>
      </c>
      <c r="H24" s="302" t="n">
        <f aca="false">'[2]OGE '!$R$47</f>
        <v>0</v>
      </c>
      <c r="I24" s="302" t="n">
        <f aca="false">'[2]OGE '!$AH$42</f>
        <v>25</v>
      </c>
      <c r="J24" s="302"/>
      <c r="K24" s="322"/>
      <c r="L24" s="249" t="n">
        <v>378000</v>
      </c>
      <c r="M24" s="276" t="n">
        <v>37174</v>
      </c>
      <c r="N24" s="277"/>
      <c r="O24" s="170"/>
      <c r="P24" s="285"/>
      <c r="Q24" s="170" t="n">
        <v>8500</v>
      </c>
      <c r="R24" s="285" t="n">
        <v>0</v>
      </c>
      <c r="S24" s="170" t="n">
        <v>0</v>
      </c>
      <c r="T24" s="285" t="n">
        <v>0</v>
      </c>
      <c r="U24" s="170" t="n">
        <v>0</v>
      </c>
      <c r="V24" s="285" t="n">
        <v>500</v>
      </c>
      <c r="W24" s="170"/>
      <c r="X24" s="285"/>
      <c r="Y24" s="170"/>
      <c r="Z24" s="285"/>
      <c r="AA24" s="170"/>
      <c r="AB24" s="285"/>
      <c r="AC24" s="170"/>
      <c r="AD24" s="285" t="n">
        <v>1460</v>
      </c>
      <c r="AE24" s="170" t="n">
        <v>0</v>
      </c>
      <c r="AF24" s="285"/>
      <c r="AG24" s="277"/>
      <c r="AH24" s="286"/>
      <c r="AI24" s="287"/>
      <c r="AJ24" s="286" t="n">
        <v>10460</v>
      </c>
      <c r="AK24" s="171"/>
      <c r="AL24" s="286" t="n">
        <v>10460</v>
      </c>
      <c r="AM24" s="1" t="n">
        <v>19</v>
      </c>
      <c r="AN24" s="281" t="n">
        <f aca="false">AL42/1000</f>
        <v>81.861</v>
      </c>
      <c r="AO24" s="281" t="n">
        <f aca="false">AL43/1000*-1</f>
        <v>-61.39</v>
      </c>
    </row>
    <row r="25" customFormat="false" ht="18.75" hidden="false" customHeight="false" outlineLevel="0" collapsed="false">
      <c r="D25" s="303" t="s">
        <v>203</v>
      </c>
      <c r="E25" s="323" t="n">
        <v>3</v>
      </c>
      <c r="F25" s="304" t="n">
        <v>260.498</v>
      </c>
      <c r="G25" s="324" t="n">
        <v>14.514</v>
      </c>
      <c r="H25" s="304" t="n">
        <f aca="false">[2]Tenaska!$R$46</f>
        <v>3</v>
      </c>
      <c r="I25" s="304" t="n">
        <f aca="false">[2]Tenaska!$AH$41</f>
        <v>24</v>
      </c>
      <c r="J25" s="304"/>
      <c r="K25" s="325"/>
      <c r="L25" s="249" t="n">
        <v>189000</v>
      </c>
      <c r="M25" s="282"/>
      <c r="N25" s="309"/>
      <c r="O25" s="308"/>
      <c r="P25" s="307"/>
      <c r="Q25" s="308" t="n">
        <v>1256</v>
      </c>
      <c r="R25" s="307" t="n">
        <v>2294</v>
      </c>
      <c r="S25" s="308" t="n">
        <v>6830</v>
      </c>
      <c r="T25" s="307" t="n">
        <v>27394</v>
      </c>
      <c r="U25" s="308" t="n">
        <v>16528</v>
      </c>
      <c r="V25" s="307" t="n">
        <v>0</v>
      </c>
      <c r="W25" s="308"/>
      <c r="X25" s="283"/>
      <c r="Y25" s="308"/>
      <c r="Z25" s="307"/>
      <c r="AA25" s="308"/>
      <c r="AB25" s="307"/>
      <c r="AC25" s="308"/>
      <c r="AD25" s="283" t="n">
        <v>6686</v>
      </c>
      <c r="AE25" s="171" t="n">
        <v>13678</v>
      </c>
      <c r="AF25" s="283"/>
      <c r="AG25" s="46"/>
      <c r="AH25" s="284"/>
      <c r="AI25" s="266"/>
      <c r="AJ25" s="284" t="n">
        <v>74666</v>
      </c>
      <c r="AK25" s="171"/>
      <c r="AL25" s="284" t="n">
        <v>74666</v>
      </c>
      <c r="AM25" s="1" t="n">
        <v>20</v>
      </c>
      <c r="AN25" s="281" t="n">
        <f aca="false">AL44/1000</f>
        <v>0</v>
      </c>
      <c r="AO25" s="281" t="n">
        <f aca="false">AL45/1000*-1</f>
        <v>-0</v>
      </c>
    </row>
    <row r="26" customFormat="false" ht="15.75" hidden="false" customHeight="false" outlineLevel="0" collapsed="false">
      <c r="D26" s="326" t="s">
        <v>204</v>
      </c>
      <c r="E26" s="327" t="n">
        <v>1</v>
      </c>
      <c r="F26" s="306" t="n">
        <v>259.04</v>
      </c>
      <c r="G26" s="328" t="n">
        <v>14.514</v>
      </c>
      <c r="H26" s="306" t="n">
        <f aca="false">[2]Texaco!$R$48</f>
        <v>1</v>
      </c>
      <c r="I26" s="306" t="n">
        <f aca="false">[2]Texaco!$AH$43</f>
        <v>26</v>
      </c>
      <c r="J26" s="306"/>
      <c r="K26" s="329"/>
      <c r="L26" s="249" t="n">
        <v>330000</v>
      </c>
      <c r="M26" s="276" t="n">
        <v>37175</v>
      </c>
      <c r="N26" s="277"/>
      <c r="O26" s="170"/>
      <c r="P26" s="285"/>
      <c r="Q26" s="170" t="n">
        <v>10969</v>
      </c>
      <c r="R26" s="285" t="n">
        <v>0</v>
      </c>
      <c r="S26" s="170" t="n">
        <v>0</v>
      </c>
      <c r="T26" s="285" t="n">
        <v>10156</v>
      </c>
      <c r="U26" s="170" t="n">
        <v>0</v>
      </c>
      <c r="V26" s="285"/>
      <c r="W26" s="170"/>
      <c r="X26" s="285"/>
      <c r="Y26" s="170"/>
      <c r="Z26" s="285" t="n">
        <v>30</v>
      </c>
      <c r="AA26" s="170"/>
      <c r="AB26" s="285"/>
      <c r="AC26" s="170"/>
      <c r="AD26" s="285" t="n">
        <v>1718</v>
      </c>
      <c r="AE26" s="170" t="n">
        <v>1004</v>
      </c>
      <c r="AF26" s="285"/>
      <c r="AG26" s="277" t="n">
        <v>0</v>
      </c>
      <c r="AH26" s="286"/>
      <c r="AI26" s="287"/>
      <c r="AJ26" s="286" t="n">
        <v>23877</v>
      </c>
      <c r="AK26" s="171"/>
      <c r="AL26" s="286" t="n">
        <v>23877</v>
      </c>
      <c r="AM26" s="1" t="n">
        <v>21</v>
      </c>
      <c r="AN26" s="281" t="n">
        <f aca="false">AL46/1000</f>
        <v>0</v>
      </c>
      <c r="AO26" s="281" t="n">
        <f aca="false">AL47/1000*-1</f>
        <v>-0</v>
      </c>
    </row>
    <row r="27" customFormat="false" ht="15" hidden="false" customHeight="false" outlineLevel="0" collapsed="false">
      <c r="B27" s="330"/>
      <c r="D27" s="331"/>
      <c r="E27" s="331"/>
      <c r="F27" s="331"/>
      <c r="G27" s="331"/>
      <c r="H27" s="331"/>
      <c r="K27" s="4"/>
      <c r="L27" s="1" t="n">
        <v>-500000</v>
      </c>
      <c r="M27" s="282"/>
      <c r="N27" s="309"/>
      <c r="O27" s="308"/>
      <c r="P27" s="307"/>
      <c r="Q27" s="46" t="n">
        <v>5012</v>
      </c>
      <c r="R27" s="284" t="n">
        <v>16084</v>
      </c>
      <c r="S27" s="46" t="n">
        <v>5846</v>
      </c>
      <c r="T27" s="284" t="n">
        <v>25745</v>
      </c>
      <c r="U27" s="46" t="n">
        <v>4011</v>
      </c>
      <c r="V27" s="284"/>
      <c r="W27" s="46"/>
      <c r="X27" s="284"/>
      <c r="Y27" s="46"/>
      <c r="Z27" s="284" t="n">
        <v>0</v>
      </c>
      <c r="AA27" s="46"/>
      <c r="AB27" s="284"/>
      <c r="AC27" s="46"/>
      <c r="AD27" s="284" t="n">
        <v>1800</v>
      </c>
      <c r="AE27" s="46" t="n">
        <v>0</v>
      </c>
      <c r="AF27" s="283"/>
      <c r="AG27" s="46" t="n">
        <v>130943</v>
      </c>
      <c r="AH27" s="284"/>
      <c r="AI27" s="266"/>
      <c r="AJ27" s="284" t="n">
        <v>189441</v>
      </c>
      <c r="AK27" s="171"/>
      <c r="AL27" s="284" t="n">
        <v>189441</v>
      </c>
      <c r="AM27" s="1" t="n">
        <v>22</v>
      </c>
      <c r="AN27" s="281" t="n">
        <f aca="false">AL48/1000</f>
        <v>0</v>
      </c>
      <c r="AO27" s="281" t="n">
        <f aca="false">AL49/1000*-1</f>
        <v>-0</v>
      </c>
    </row>
    <row r="28" customFormat="false" ht="15.75" hidden="false" customHeight="false" outlineLevel="0" collapsed="false">
      <c r="B28" s="330"/>
      <c r="D28" s="332"/>
      <c r="G28" s="222"/>
      <c r="H28" s="2"/>
      <c r="I28" s="333"/>
      <c r="J28" s="333"/>
      <c r="M28" s="276" t="n">
        <v>37176</v>
      </c>
      <c r="N28" s="277"/>
      <c r="O28" s="170"/>
      <c r="P28" s="285"/>
      <c r="Q28" s="170" t="n">
        <v>5639</v>
      </c>
      <c r="R28" s="285" t="n">
        <v>0</v>
      </c>
      <c r="S28" s="170" t="n">
        <v>0</v>
      </c>
      <c r="T28" s="285" t="n">
        <v>1351</v>
      </c>
      <c r="U28" s="170" t="n">
        <v>0</v>
      </c>
      <c r="V28" s="285"/>
      <c r="W28" s="170"/>
      <c r="X28" s="285"/>
      <c r="Y28" s="170"/>
      <c r="Z28" s="285"/>
      <c r="AA28" s="170"/>
      <c r="AB28" s="285"/>
      <c r="AC28" s="170"/>
      <c r="AD28" s="285" t="n">
        <v>1759</v>
      </c>
      <c r="AE28" s="170" t="n">
        <v>7033</v>
      </c>
      <c r="AF28" s="285"/>
      <c r="AG28" s="277" t="n">
        <v>52472</v>
      </c>
      <c r="AH28" s="286"/>
      <c r="AI28" s="287"/>
      <c r="AJ28" s="286" t="n">
        <v>68254</v>
      </c>
      <c r="AK28" s="171"/>
      <c r="AL28" s="286" t="n">
        <v>68254</v>
      </c>
      <c r="AM28" s="1" t="n">
        <v>23</v>
      </c>
      <c r="AN28" s="281" t="n">
        <f aca="false">AL50/1000</f>
        <v>0</v>
      </c>
      <c r="AO28" s="281" t="n">
        <f aca="false">AL51/1000*-1</f>
        <v>-0</v>
      </c>
    </row>
    <row r="29" customFormat="false" ht="15" hidden="false" customHeight="true" outlineLevel="0" collapsed="false">
      <c r="B29" s="330"/>
      <c r="D29" s="332"/>
      <c r="E29" s="46"/>
      <c r="F29" s="46"/>
      <c r="I29" s="46"/>
      <c r="J29" s="252"/>
      <c r="K29" s="252"/>
      <c r="M29" s="282"/>
      <c r="N29" s="309"/>
      <c r="O29" s="308"/>
      <c r="P29" s="307"/>
      <c r="Q29" s="46" t="n">
        <v>2585</v>
      </c>
      <c r="R29" s="284" t="n">
        <v>12223</v>
      </c>
      <c r="S29" s="46" t="n">
        <v>355</v>
      </c>
      <c r="T29" s="284" t="n">
        <v>13200</v>
      </c>
      <c r="U29" s="46" t="n">
        <v>23736</v>
      </c>
      <c r="V29" s="284"/>
      <c r="W29" s="46"/>
      <c r="X29" s="284"/>
      <c r="Y29" s="46"/>
      <c r="Z29" s="284"/>
      <c r="AA29" s="46"/>
      <c r="AB29" s="284"/>
      <c r="AC29" s="334"/>
      <c r="AD29" s="284" t="n">
        <v>1800</v>
      </c>
      <c r="AE29" s="171" t="n">
        <v>39344</v>
      </c>
      <c r="AF29" s="283"/>
      <c r="AG29" s="46" t="n">
        <v>0</v>
      </c>
      <c r="AH29" s="284"/>
      <c r="AI29" s="266"/>
      <c r="AJ29" s="284" t="n">
        <v>93243</v>
      </c>
      <c r="AK29" s="171"/>
      <c r="AL29" s="284" t="n">
        <v>93243</v>
      </c>
      <c r="AM29" s="1" t="n">
        <v>24</v>
      </c>
      <c r="AN29" s="281" t="n">
        <f aca="false">AL52/1000</f>
        <v>0</v>
      </c>
      <c r="AO29" s="281" t="n">
        <f aca="false">AL53/1000*-1</f>
        <v>-0</v>
      </c>
    </row>
    <row r="30" customFormat="false" ht="15" hidden="false" customHeight="true" outlineLevel="0" collapsed="false">
      <c r="B30" s="330"/>
      <c r="E30" s="242"/>
      <c r="F30" s="242"/>
      <c r="G30" s="0"/>
      <c r="I30" s="242"/>
      <c r="J30" s="335"/>
      <c r="K30" s="336"/>
      <c r="M30" s="276" t="n">
        <v>37177</v>
      </c>
      <c r="N30" s="277"/>
      <c r="O30" s="170"/>
      <c r="P30" s="285"/>
      <c r="Q30" s="170" t="n">
        <v>1803</v>
      </c>
      <c r="R30" s="285" t="n">
        <v>0</v>
      </c>
      <c r="S30" s="170" t="n">
        <v>5000</v>
      </c>
      <c r="T30" s="285" t="n">
        <v>6830</v>
      </c>
      <c r="U30" s="170" t="n">
        <v>4173</v>
      </c>
      <c r="V30" s="285"/>
      <c r="W30" s="170" t="n">
        <v>5868</v>
      </c>
      <c r="X30" s="285"/>
      <c r="Y30" s="170"/>
      <c r="Z30" s="285" t="n">
        <v>0</v>
      </c>
      <c r="AA30" s="170"/>
      <c r="AB30" s="285"/>
      <c r="AC30" s="170"/>
      <c r="AD30" s="285" t="n">
        <v>1790</v>
      </c>
      <c r="AE30" s="170" t="n">
        <v>0</v>
      </c>
      <c r="AF30" s="285"/>
      <c r="AG30" s="277" t="n">
        <v>18712</v>
      </c>
      <c r="AH30" s="286"/>
      <c r="AI30" s="287" t="n">
        <v>0</v>
      </c>
      <c r="AJ30" s="286" t="n">
        <v>44176</v>
      </c>
      <c r="AK30" s="171"/>
      <c r="AL30" s="286" t="n">
        <v>44176</v>
      </c>
      <c r="AM30" s="1" t="n">
        <v>25</v>
      </c>
      <c r="AN30" s="281" t="n">
        <f aca="false">AL54/1000</f>
        <v>0</v>
      </c>
      <c r="AO30" s="281" t="n">
        <f aca="false">AL55/1000*-1</f>
        <v>-0</v>
      </c>
    </row>
    <row r="31" customFormat="false" ht="15" hidden="false" customHeight="false" outlineLevel="0" collapsed="false">
      <c r="B31" s="330"/>
      <c r="E31" s="242"/>
      <c r="F31" s="242"/>
      <c r="G31" s="0"/>
      <c r="I31" s="242"/>
      <c r="J31" s="242"/>
      <c r="M31" s="282"/>
      <c r="N31" s="309"/>
      <c r="O31" s="308"/>
      <c r="P31" s="307"/>
      <c r="Q31" s="308" t="n">
        <v>31953</v>
      </c>
      <c r="R31" s="307" t="n">
        <v>3582</v>
      </c>
      <c r="S31" s="308" t="n">
        <v>168</v>
      </c>
      <c r="T31" s="307" t="n">
        <v>0</v>
      </c>
      <c r="U31" s="308" t="n">
        <v>0</v>
      </c>
      <c r="V31" s="307"/>
      <c r="W31" s="308" t="n">
        <v>0</v>
      </c>
      <c r="X31" s="283"/>
      <c r="Y31" s="308"/>
      <c r="Z31" s="307" t="n">
        <v>1</v>
      </c>
      <c r="AA31" s="308"/>
      <c r="AB31" s="307"/>
      <c r="AC31" s="308"/>
      <c r="AD31" s="283" t="n">
        <v>1036</v>
      </c>
      <c r="AE31" s="308" t="n">
        <v>8060</v>
      </c>
      <c r="AF31" s="283"/>
      <c r="AG31" s="46" t="n">
        <v>0</v>
      </c>
      <c r="AH31" s="284"/>
      <c r="AI31" s="266" t="n">
        <v>15170</v>
      </c>
      <c r="AJ31" s="284" t="n">
        <v>59970</v>
      </c>
      <c r="AK31" s="171"/>
      <c r="AL31" s="284" t="n">
        <v>59970</v>
      </c>
      <c r="AM31" s="1" t="n">
        <v>26</v>
      </c>
      <c r="AN31" s="281" t="n">
        <f aca="false">AL56/1000</f>
        <v>0</v>
      </c>
      <c r="AO31" s="281" t="n">
        <f aca="false">AL57/1000*-1</f>
        <v>-0</v>
      </c>
    </row>
    <row r="32" customFormat="false" ht="15" hidden="false" customHeight="false" outlineLevel="0" collapsed="false">
      <c r="B32" s="330"/>
      <c r="E32" s="242"/>
      <c r="F32" s="242"/>
      <c r="G32" s="0"/>
      <c r="I32" s="242"/>
      <c r="J32" s="242"/>
      <c r="M32" s="276" t="n">
        <v>37178</v>
      </c>
      <c r="N32" s="277"/>
      <c r="O32" s="170"/>
      <c r="P32" s="285"/>
      <c r="Q32" s="170" t="n">
        <v>1064</v>
      </c>
      <c r="R32" s="285" t="n">
        <v>0</v>
      </c>
      <c r="S32" s="170" t="n">
        <v>5000</v>
      </c>
      <c r="T32" s="285" t="n">
        <v>31263</v>
      </c>
      <c r="U32" s="170" t="n">
        <v>0</v>
      </c>
      <c r="V32" s="285"/>
      <c r="W32" s="170" t="n">
        <v>5012</v>
      </c>
      <c r="X32" s="285"/>
      <c r="Y32" s="170"/>
      <c r="Z32" s="285" t="n">
        <v>0</v>
      </c>
      <c r="AA32" s="170"/>
      <c r="AB32" s="285"/>
      <c r="AC32" s="170"/>
      <c r="AD32" s="285" t="n">
        <v>1799</v>
      </c>
      <c r="AE32" s="170" t="n">
        <v>0</v>
      </c>
      <c r="AF32" s="285"/>
      <c r="AG32" s="277" t="n">
        <v>18712</v>
      </c>
      <c r="AH32" s="286"/>
      <c r="AI32" s="287" t="n">
        <v>0</v>
      </c>
      <c r="AJ32" s="286" t="n">
        <v>62850</v>
      </c>
      <c r="AK32" s="171"/>
      <c r="AL32" s="286" t="n">
        <v>62850</v>
      </c>
      <c r="AM32" s="1" t="n">
        <v>27</v>
      </c>
      <c r="AN32" s="281" t="n">
        <f aca="false">AL58/1000</f>
        <v>0</v>
      </c>
      <c r="AO32" s="281" t="n">
        <f aca="false">AL59/1000*-1</f>
        <v>-0</v>
      </c>
    </row>
    <row r="33" customFormat="false" ht="18" hidden="false" customHeight="true" outlineLevel="0" collapsed="false">
      <c r="E33" s="242"/>
      <c r="F33" s="46"/>
      <c r="G33" s="46"/>
      <c r="H33" s="337"/>
      <c r="I33" s="242"/>
      <c r="J33" s="242"/>
      <c r="M33" s="282"/>
      <c r="N33" s="309"/>
      <c r="O33" s="308"/>
      <c r="P33" s="338"/>
      <c r="Q33" s="271" t="n">
        <v>35425</v>
      </c>
      <c r="R33" s="338" t="n">
        <v>14442</v>
      </c>
      <c r="S33" s="271" t="n">
        <v>168</v>
      </c>
      <c r="T33" s="338" t="n">
        <v>0</v>
      </c>
      <c r="U33" s="271" t="n">
        <v>3326</v>
      </c>
      <c r="V33" s="338"/>
      <c r="W33" s="271" t="n">
        <v>0</v>
      </c>
      <c r="X33" s="338"/>
      <c r="Y33" s="271"/>
      <c r="Z33" s="338" t="n">
        <v>1</v>
      </c>
      <c r="AA33" s="271"/>
      <c r="AB33" s="338"/>
      <c r="AC33" s="271"/>
      <c r="AD33" s="283" t="n">
        <v>1036</v>
      </c>
      <c r="AE33" s="308" t="n">
        <v>9418</v>
      </c>
      <c r="AF33" s="283"/>
      <c r="AG33" s="46" t="n">
        <v>0</v>
      </c>
      <c r="AH33" s="284"/>
      <c r="AI33" s="266" t="n">
        <v>15170</v>
      </c>
      <c r="AJ33" s="284" t="n">
        <v>78986</v>
      </c>
      <c r="AK33" s="171"/>
      <c r="AL33" s="284" t="n">
        <v>78986</v>
      </c>
      <c r="AM33" s="1" t="n">
        <v>28</v>
      </c>
      <c r="AN33" s="281" t="n">
        <f aca="false">AL60/1000</f>
        <v>0</v>
      </c>
      <c r="AO33" s="281" t="n">
        <f aca="false">AL61/1000*-1</f>
        <v>-0</v>
      </c>
    </row>
    <row r="34" customFormat="false" ht="15" hidden="false" customHeight="false" outlineLevel="0" collapsed="false">
      <c r="E34" s="242"/>
      <c r="F34" s="339"/>
      <c r="G34" s="46"/>
      <c r="H34" s="46"/>
      <c r="I34" s="242"/>
      <c r="J34" s="242"/>
      <c r="M34" s="276" t="n">
        <v>37179</v>
      </c>
      <c r="N34" s="277"/>
      <c r="O34" s="170"/>
      <c r="P34" s="285"/>
      <c r="Q34" s="170" t="n">
        <v>459</v>
      </c>
      <c r="R34" s="285" t="n">
        <v>0</v>
      </c>
      <c r="S34" s="170" t="n">
        <v>0</v>
      </c>
      <c r="T34" s="285" t="n">
        <v>19527</v>
      </c>
      <c r="U34" s="170" t="n">
        <v>2133</v>
      </c>
      <c r="V34" s="285" t="n">
        <v>0</v>
      </c>
      <c r="W34" s="170" t="n">
        <v>2809</v>
      </c>
      <c r="X34" s="285"/>
      <c r="Y34" s="170"/>
      <c r="Z34" s="285" t="n">
        <v>0</v>
      </c>
      <c r="AA34" s="170"/>
      <c r="AB34" s="285"/>
      <c r="AC34" s="170"/>
      <c r="AD34" s="285" t="n">
        <v>1799</v>
      </c>
      <c r="AE34" s="170" t="n">
        <v>0</v>
      </c>
      <c r="AF34" s="285"/>
      <c r="AG34" s="277" t="n">
        <v>18712</v>
      </c>
      <c r="AH34" s="286"/>
      <c r="AI34" s="287" t="n">
        <v>0</v>
      </c>
      <c r="AJ34" s="286" t="n">
        <v>45439</v>
      </c>
      <c r="AK34" s="171"/>
      <c r="AL34" s="286" t="n">
        <v>45439</v>
      </c>
      <c r="AM34" s="1" t="n">
        <v>29</v>
      </c>
      <c r="AN34" s="281" t="n">
        <f aca="false">AL62/1000</f>
        <v>0</v>
      </c>
      <c r="AO34" s="281" t="n">
        <f aca="false">AL63/1000*-1</f>
        <v>-0</v>
      </c>
    </row>
    <row r="35" customFormat="false" ht="15" hidden="false" customHeight="false" outlineLevel="0" collapsed="false">
      <c r="E35" s="242"/>
      <c r="F35" s="339"/>
      <c r="G35" s="340"/>
      <c r="H35" s="46"/>
      <c r="I35" s="242"/>
      <c r="J35" s="242"/>
      <c r="M35" s="282"/>
      <c r="N35" s="46"/>
      <c r="O35" s="171"/>
      <c r="P35" s="284"/>
      <c r="Q35" s="46" t="n">
        <v>32574</v>
      </c>
      <c r="R35" s="284" t="n">
        <v>10000</v>
      </c>
      <c r="S35" s="46" t="n">
        <v>168</v>
      </c>
      <c r="T35" s="283" t="n">
        <v>5066</v>
      </c>
      <c r="U35" s="171" t="n">
        <v>0</v>
      </c>
      <c r="V35" s="283" t="n">
        <v>1076</v>
      </c>
      <c r="W35" s="171" t="n">
        <v>796</v>
      </c>
      <c r="X35" s="283"/>
      <c r="Y35" s="171"/>
      <c r="Z35" s="283" t="n">
        <v>1</v>
      </c>
      <c r="AA35" s="171"/>
      <c r="AB35" s="283"/>
      <c r="AC35" s="171"/>
      <c r="AD35" s="283" t="n">
        <v>1036</v>
      </c>
      <c r="AE35" s="171" t="n">
        <v>18819</v>
      </c>
      <c r="AF35" s="283"/>
      <c r="AG35" s="46" t="n">
        <v>0</v>
      </c>
      <c r="AH35" s="284"/>
      <c r="AI35" s="266" t="n">
        <v>15170</v>
      </c>
      <c r="AJ35" s="284" t="n">
        <v>84706</v>
      </c>
      <c r="AK35" s="171"/>
      <c r="AL35" s="284" t="n">
        <v>84706</v>
      </c>
      <c r="AM35" s="1" t="n">
        <v>30</v>
      </c>
      <c r="AN35" s="281" t="n">
        <f aca="false">AL64/1000</f>
        <v>0</v>
      </c>
      <c r="AO35" s="281" t="n">
        <f aca="false">AL65/1000*-1</f>
        <v>-0</v>
      </c>
    </row>
    <row r="36" customFormat="false" ht="15" hidden="false" customHeight="false" outlineLevel="0" collapsed="false">
      <c r="F36" s="46"/>
      <c r="G36" s="46"/>
      <c r="H36" s="46"/>
      <c r="M36" s="276" t="n">
        <v>37180</v>
      </c>
      <c r="N36" s="277"/>
      <c r="O36" s="170"/>
      <c r="P36" s="170"/>
      <c r="Q36" s="170" t="n">
        <v>5920</v>
      </c>
      <c r="R36" s="170" t="n">
        <v>0</v>
      </c>
      <c r="S36" s="170" t="n">
        <v>5000</v>
      </c>
      <c r="T36" s="170" t="n">
        <v>21778</v>
      </c>
      <c r="U36" s="170" t="n">
        <v>2350</v>
      </c>
      <c r="V36" s="170"/>
      <c r="W36" s="170" t="n">
        <v>0</v>
      </c>
      <c r="X36" s="170"/>
      <c r="Y36" s="170"/>
      <c r="Z36" s="170"/>
      <c r="AA36" s="170"/>
      <c r="AB36" s="170"/>
      <c r="AC36" s="170" t="n">
        <v>0</v>
      </c>
      <c r="AD36" s="170" t="n">
        <v>12326</v>
      </c>
      <c r="AE36" s="170" t="n">
        <v>193</v>
      </c>
      <c r="AF36" s="170" t="n">
        <v>0</v>
      </c>
      <c r="AG36" s="277"/>
      <c r="AH36" s="277"/>
      <c r="AI36" s="277" t="n">
        <v>0</v>
      </c>
      <c r="AJ36" s="286" t="n">
        <v>47567</v>
      </c>
      <c r="AK36" s="171"/>
      <c r="AL36" s="286" t="n">
        <v>47567</v>
      </c>
      <c r="AM36" s="1" t="n">
        <v>31</v>
      </c>
      <c r="AN36" s="281" t="n">
        <f aca="false">AL66/1000</f>
        <v>0</v>
      </c>
      <c r="AO36" s="281" t="n">
        <f aca="false">AL67/1000*-1</f>
        <v>-0</v>
      </c>
    </row>
    <row r="37" customFormat="false" ht="15" hidden="false" customHeight="false" outlineLevel="0" collapsed="false">
      <c r="F37" s="46"/>
      <c r="G37" s="46"/>
      <c r="H37" s="46"/>
      <c r="M37" s="282"/>
      <c r="N37" s="46"/>
      <c r="O37" s="171"/>
      <c r="P37" s="171"/>
      <c r="Q37" s="46" t="n">
        <v>12671</v>
      </c>
      <c r="R37" s="46" t="n">
        <v>15000</v>
      </c>
      <c r="S37" s="46" t="n">
        <v>168</v>
      </c>
      <c r="T37" s="46" t="n">
        <v>20214</v>
      </c>
      <c r="U37" s="46" t="n">
        <v>0</v>
      </c>
      <c r="V37" s="46"/>
      <c r="W37" s="46" t="n">
        <v>13689</v>
      </c>
      <c r="X37" s="46"/>
      <c r="Y37" s="46"/>
      <c r="Z37" s="46"/>
      <c r="AA37" s="46"/>
      <c r="AB37" s="46"/>
      <c r="AC37" s="46" t="n">
        <v>5000</v>
      </c>
      <c r="AD37" s="341" t="n">
        <v>1800</v>
      </c>
      <c r="AE37" s="171" t="n">
        <v>31445</v>
      </c>
      <c r="AF37" s="171" t="n">
        <v>44</v>
      </c>
      <c r="AG37" s="46"/>
      <c r="AH37" s="46"/>
      <c r="AI37" s="46" t="n">
        <v>484</v>
      </c>
      <c r="AJ37" s="284" t="n">
        <v>100515</v>
      </c>
      <c r="AK37" s="171"/>
      <c r="AL37" s="284" t="n">
        <v>100515</v>
      </c>
      <c r="AM37" s="1" t="n">
        <v>32</v>
      </c>
      <c r="AN37" s="0"/>
    </row>
    <row r="38" customFormat="false" ht="15" hidden="false" customHeight="false" outlineLevel="0" collapsed="false">
      <c r="F38" s="46"/>
      <c r="G38" s="340"/>
      <c r="H38" s="46"/>
      <c r="M38" s="276" t="n">
        <v>37181</v>
      </c>
      <c r="N38" s="277"/>
      <c r="O38" s="170"/>
      <c r="P38" s="170"/>
      <c r="Q38" s="170" t="n">
        <v>8884</v>
      </c>
      <c r="R38" s="170" t="n">
        <v>0</v>
      </c>
      <c r="S38" s="170" t="n">
        <v>5000</v>
      </c>
      <c r="T38" s="170" t="n">
        <v>0</v>
      </c>
      <c r="U38" s="170" t="n">
        <v>0</v>
      </c>
      <c r="V38" s="170" t="n">
        <v>0</v>
      </c>
      <c r="W38" s="170"/>
      <c r="X38" s="170"/>
      <c r="Y38" s="170"/>
      <c r="Z38" s="170"/>
      <c r="AA38" s="170" t="n">
        <v>0</v>
      </c>
      <c r="AB38" s="170"/>
      <c r="AC38" s="170" t="n">
        <v>0</v>
      </c>
      <c r="AD38" s="170" t="n">
        <v>1557</v>
      </c>
      <c r="AE38" s="170" t="n">
        <v>1668</v>
      </c>
      <c r="AF38" s="170"/>
      <c r="AG38" s="277"/>
      <c r="AH38" s="277"/>
      <c r="AI38" s="277" t="n">
        <v>0</v>
      </c>
      <c r="AJ38" s="286" t="n">
        <v>17109</v>
      </c>
      <c r="AK38" s="171"/>
      <c r="AL38" s="286" t="n">
        <v>17109</v>
      </c>
      <c r="AM38" s="1" t="n">
        <v>33</v>
      </c>
      <c r="AN38" s="0"/>
    </row>
    <row r="39" customFormat="false" ht="15" hidden="false" customHeight="false" outlineLevel="0" collapsed="false">
      <c r="F39" s="46"/>
      <c r="G39" s="46"/>
      <c r="H39" s="46"/>
      <c r="L39" s="46"/>
      <c r="M39" s="282"/>
      <c r="N39" s="46"/>
      <c r="O39" s="171"/>
      <c r="P39" s="171"/>
      <c r="Q39" s="171" t="n">
        <v>14144</v>
      </c>
      <c r="R39" s="171" t="n">
        <v>5000</v>
      </c>
      <c r="S39" s="171" t="n">
        <v>168</v>
      </c>
      <c r="T39" s="171" t="n">
        <v>11488</v>
      </c>
      <c r="U39" s="171" t="n">
        <v>29016</v>
      </c>
      <c r="V39" s="171" t="n">
        <v>6763</v>
      </c>
      <c r="W39" s="171"/>
      <c r="X39" s="171"/>
      <c r="Y39" s="171"/>
      <c r="Z39" s="171"/>
      <c r="AA39" s="171" t="n">
        <v>5532</v>
      </c>
      <c r="AB39" s="171"/>
      <c r="AC39" s="171" t="n">
        <v>5000</v>
      </c>
      <c r="AD39" s="171" t="n">
        <v>1800</v>
      </c>
      <c r="AE39" s="171" t="n">
        <v>6239</v>
      </c>
      <c r="AF39" s="171"/>
      <c r="AG39" s="46"/>
      <c r="AH39" s="46"/>
      <c r="AI39" s="46" t="n">
        <v>15000</v>
      </c>
      <c r="AJ39" s="284" t="n">
        <v>100150</v>
      </c>
      <c r="AK39" s="171"/>
      <c r="AL39" s="284" t="n">
        <v>100150</v>
      </c>
      <c r="AM39" s="1" t="n">
        <v>34</v>
      </c>
      <c r="AN39" s="0"/>
    </row>
    <row r="40" customFormat="false" ht="15" hidden="false" customHeight="false" outlineLevel="0" collapsed="false">
      <c r="F40" s="0"/>
      <c r="G40" s="0"/>
      <c r="H40" s="46"/>
      <c r="L40" s="46"/>
      <c r="M40" s="276" t="n">
        <v>37182</v>
      </c>
      <c r="N40" s="277"/>
      <c r="O40" s="170"/>
      <c r="P40" s="170"/>
      <c r="Q40" s="170" t="n">
        <v>19203</v>
      </c>
      <c r="R40" s="170"/>
      <c r="S40" s="170" t="n">
        <v>5000</v>
      </c>
      <c r="T40" s="170" t="n">
        <v>14841</v>
      </c>
      <c r="U40" s="170" t="n">
        <v>195</v>
      </c>
      <c r="V40" s="170"/>
      <c r="W40" s="170" t="n">
        <v>0</v>
      </c>
      <c r="X40" s="170"/>
      <c r="Y40" s="170"/>
      <c r="Z40" s="170"/>
      <c r="AA40" s="170" t="n">
        <v>0</v>
      </c>
      <c r="AB40" s="170"/>
      <c r="AC40" s="170"/>
      <c r="AD40" s="170" t="n">
        <v>1586</v>
      </c>
      <c r="AE40" s="170" t="n">
        <v>5520</v>
      </c>
      <c r="AF40" s="170"/>
      <c r="AG40" s="277"/>
      <c r="AH40" s="277"/>
      <c r="AI40" s="277" t="n">
        <v>0</v>
      </c>
      <c r="AJ40" s="286" t="n">
        <v>46345</v>
      </c>
      <c r="AK40" s="171"/>
      <c r="AL40" s="286" t="n">
        <v>46345</v>
      </c>
      <c r="AM40" s="1" t="n">
        <v>35</v>
      </c>
      <c r="AN40" s="0"/>
    </row>
    <row r="41" customFormat="false" ht="15" hidden="false" customHeight="false" outlineLevel="0" collapsed="false">
      <c r="L41" s="46"/>
      <c r="M41" s="282"/>
      <c r="N41" s="46"/>
      <c r="O41" s="171"/>
      <c r="P41" s="171"/>
      <c r="Q41" s="171" t="n">
        <v>19455</v>
      </c>
      <c r="R41" s="171"/>
      <c r="S41" s="171" t="n">
        <v>0</v>
      </c>
      <c r="T41" s="171" t="n">
        <v>20440</v>
      </c>
      <c r="U41" s="171" t="n">
        <v>15754</v>
      </c>
      <c r="V41" s="171"/>
      <c r="W41" s="171" t="n">
        <v>1074</v>
      </c>
      <c r="X41" s="171"/>
      <c r="Y41" s="171"/>
      <c r="Z41" s="171"/>
      <c r="AA41" s="171" t="n">
        <v>2143</v>
      </c>
      <c r="AB41" s="171"/>
      <c r="AC41" s="171"/>
      <c r="AD41" s="171" t="n">
        <v>1800</v>
      </c>
      <c r="AE41" s="171" t="n">
        <v>3480</v>
      </c>
      <c r="AF41" s="171"/>
      <c r="AG41" s="46"/>
      <c r="AH41" s="46"/>
      <c r="AI41" s="46" t="n">
        <v>15170</v>
      </c>
      <c r="AJ41" s="284" t="n">
        <v>79316</v>
      </c>
      <c r="AK41" s="171"/>
      <c r="AL41" s="284" t="n">
        <v>79316</v>
      </c>
      <c r="AM41" s="1" t="n">
        <v>36</v>
      </c>
      <c r="AN41" s="0"/>
    </row>
    <row r="42" customFormat="false" ht="15" hidden="false" customHeight="false" outlineLevel="0" collapsed="false">
      <c r="M42" s="276" t="n">
        <v>37183</v>
      </c>
      <c r="N42" s="277"/>
      <c r="O42" s="170"/>
      <c r="P42" s="170"/>
      <c r="Q42" s="170" t="n">
        <v>19560</v>
      </c>
      <c r="R42" s="170"/>
      <c r="S42" s="170" t="n">
        <v>5733</v>
      </c>
      <c r="T42" s="170" t="n">
        <v>24331</v>
      </c>
      <c r="U42" s="170" t="n">
        <v>195</v>
      </c>
      <c r="V42" s="170"/>
      <c r="W42" s="170"/>
      <c r="X42" s="170"/>
      <c r="Y42" s="170"/>
      <c r="Z42" s="170" t="n">
        <v>0</v>
      </c>
      <c r="AA42" s="170"/>
      <c r="AB42" s="170"/>
      <c r="AC42" s="170" t="n">
        <v>10000</v>
      </c>
      <c r="AD42" s="170" t="n">
        <v>6127</v>
      </c>
      <c r="AE42" s="170" t="n">
        <v>15915</v>
      </c>
      <c r="AF42" s="170"/>
      <c r="AG42" s="277"/>
      <c r="AH42" s="277"/>
      <c r="AI42" s="277" t="n">
        <v>0</v>
      </c>
      <c r="AJ42" s="277" t="n">
        <v>81861</v>
      </c>
      <c r="AK42" s="171"/>
      <c r="AL42" s="277" t="n">
        <v>81861</v>
      </c>
      <c r="AM42" s="1" t="n">
        <v>37</v>
      </c>
      <c r="AN42" s="0"/>
    </row>
    <row r="43" customFormat="false" ht="15" hidden="false" customHeight="false" outlineLevel="0" collapsed="false">
      <c r="M43" s="282"/>
      <c r="N43" s="46"/>
      <c r="O43" s="171"/>
      <c r="P43" s="171"/>
      <c r="Q43" s="171" t="n">
        <v>19840</v>
      </c>
      <c r="R43" s="171"/>
      <c r="S43" s="171" t="n">
        <v>0</v>
      </c>
      <c r="T43" s="171" t="n">
        <v>18729</v>
      </c>
      <c r="U43" s="171" t="n">
        <v>0</v>
      </c>
      <c r="V43" s="171"/>
      <c r="W43" s="171"/>
      <c r="X43" s="171"/>
      <c r="Y43" s="171"/>
      <c r="Z43" s="171" t="n">
        <v>1</v>
      </c>
      <c r="AA43" s="171"/>
      <c r="AB43" s="171"/>
      <c r="AC43" s="171" t="n">
        <v>0</v>
      </c>
      <c r="AD43" s="171" t="n">
        <v>6980</v>
      </c>
      <c r="AE43" s="308" t="n">
        <v>670</v>
      </c>
      <c r="AF43" s="171"/>
      <c r="AG43" s="46"/>
      <c r="AH43" s="46"/>
      <c r="AI43" s="46" t="n">
        <v>15170</v>
      </c>
      <c r="AJ43" s="46" t="n">
        <v>61390</v>
      </c>
      <c r="AK43" s="171"/>
      <c r="AL43" s="46" t="n">
        <v>61390</v>
      </c>
      <c r="AM43" s="1" t="n">
        <v>38</v>
      </c>
      <c r="AN43" s="0"/>
    </row>
    <row r="44" customFormat="false" ht="15" hidden="false" customHeight="false" outlineLevel="0" collapsed="false">
      <c r="M44" s="276"/>
      <c r="N44" s="342" t="s">
        <v>181</v>
      </c>
      <c r="O44" s="343"/>
      <c r="P44" s="343" t="n">
        <v>0</v>
      </c>
      <c r="Q44" s="343" t="n">
        <v>198017</v>
      </c>
      <c r="R44" s="343" t="n">
        <v>52467</v>
      </c>
      <c r="S44" s="343" t="n">
        <v>30958</v>
      </c>
      <c r="T44" s="343" t="n">
        <v>399048</v>
      </c>
      <c r="U44" s="343" t="n">
        <v>184018</v>
      </c>
      <c r="V44" s="343" t="n">
        <v>500</v>
      </c>
      <c r="W44" s="343" t="n">
        <v>13689</v>
      </c>
      <c r="X44" s="343" t="n">
        <v>9793</v>
      </c>
      <c r="Y44" s="343" t="n">
        <v>0</v>
      </c>
      <c r="Z44" s="343" t="n">
        <v>1153</v>
      </c>
      <c r="AA44" s="343" t="n">
        <v>18322</v>
      </c>
      <c r="AB44" s="343" t="n">
        <v>4679</v>
      </c>
      <c r="AC44" s="343" t="n">
        <v>10000</v>
      </c>
      <c r="AD44" s="343" t="n">
        <v>41547</v>
      </c>
      <c r="AE44" s="343" t="n">
        <v>196955</v>
      </c>
      <c r="AF44" s="343" t="n">
        <v>0</v>
      </c>
      <c r="AG44" s="344" t="n">
        <v>109095</v>
      </c>
      <c r="AH44" s="344" t="n">
        <v>2451</v>
      </c>
      <c r="AI44" s="344" t="n">
        <v>0</v>
      </c>
      <c r="AJ44" s="344" t="n">
        <v>1272692</v>
      </c>
      <c r="AK44" s="171"/>
      <c r="AL44" s="285"/>
      <c r="AM44" s="1" t="n">
        <v>39</v>
      </c>
      <c r="AN44" s="0"/>
    </row>
    <row r="45" customFormat="false" ht="15" hidden="false" customHeight="false" outlineLevel="0" collapsed="false">
      <c r="M45" s="345"/>
      <c r="N45" s="346" t="s">
        <v>181</v>
      </c>
      <c r="O45" s="347"/>
      <c r="P45" s="347" t="n">
        <v>2</v>
      </c>
      <c r="Q45" s="347" t="n">
        <v>298685</v>
      </c>
      <c r="R45" s="347" t="n">
        <v>106381</v>
      </c>
      <c r="S45" s="347" t="n">
        <v>78169</v>
      </c>
      <c r="T45" s="347" t="n">
        <v>388392</v>
      </c>
      <c r="U45" s="347" t="n">
        <v>130949</v>
      </c>
      <c r="V45" s="347" t="n">
        <v>15025</v>
      </c>
      <c r="W45" s="347" t="n">
        <v>15743</v>
      </c>
      <c r="X45" s="347" t="n">
        <v>4218</v>
      </c>
      <c r="Y45" s="347" t="n">
        <v>4332</v>
      </c>
      <c r="Z45" s="347" t="n">
        <v>30</v>
      </c>
      <c r="AA45" s="347" t="n">
        <v>7996</v>
      </c>
      <c r="AB45" s="347" t="n">
        <v>4</v>
      </c>
      <c r="AC45" s="347" t="n">
        <v>10000</v>
      </c>
      <c r="AD45" s="347" t="n">
        <v>38498</v>
      </c>
      <c r="AE45" s="347" t="n">
        <v>183598</v>
      </c>
      <c r="AF45" s="347" t="n">
        <v>158</v>
      </c>
      <c r="AG45" s="94" t="n">
        <v>130943</v>
      </c>
      <c r="AH45" s="94" t="n">
        <v>0</v>
      </c>
      <c r="AI45" s="94" t="n">
        <v>92075</v>
      </c>
      <c r="AJ45" s="94" t="n">
        <v>1505198</v>
      </c>
      <c r="AK45" s="171"/>
      <c r="AL45" s="283"/>
      <c r="AM45" s="1" t="n">
        <v>40</v>
      </c>
      <c r="AN45" s="0"/>
    </row>
    <row r="46" customFormat="false" ht="15" hidden="false" customHeight="false" outlineLevel="0" collapsed="false">
      <c r="L46" s="1" t="s">
        <v>151</v>
      </c>
      <c r="M46" s="348"/>
      <c r="N46" s="277"/>
      <c r="O46" s="170"/>
      <c r="P46" s="170"/>
      <c r="Q46" s="170"/>
      <c r="R46" s="170"/>
      <c r="S46" s="170"/>
      <c r="T46" s="170"/>
      <c r="U46" s="170"/>
      <c r="V46" s="170"/>
      <c r="W46" s="170"/>
      <c r="X46" s="170"/>
      <c r="Y46" s="170"/>
      <c r="Z46" s="170"/>
      <c r="AA46" s="170"/>
      <c r="AB46" s="170"/>
      <c r="AC46" s="170"/>
      <c r="AD46" s="170"/>
      <c r="AE46" s="170"/>
      <c r="AF46" s="170"/>
      <c r="AG46" s="277"/>
      <c r="AH46" s="277"/>
      <c r="AI46" s="277"/>
      <c r="AJ46" s="277"/>
      <c r="AK46" s="171"/>
      <c r="AL46" s="285"/>
      <c r="AM46" s="1" t="n">
        <v>41</v>
      </c>
      <c r="AN46" s="0"/>
    </row>
    <row r="47" customFormat="false" ht="15" hidden="false" customHeight="false" outlineLevel="0" collapsed="false">
      <c r="M47" s="349"/>
      <c r="N47" s="46"/>
      <c r="O47" s="171"/>
      <c r="P47" s="171"/>
      <c r="Q47" s="171"/>
      <c r="R47" s="171"/>
      <c r="S47" s="171"/>
      <c r="T47" s="171"/>
      <c r="U47" s="171"/>
      <c r="V47" s="171"/>
      <c r="W47" s="171"/>
      <c r="X47" s="171"/>
      <c r="Y47" s="171"/>
      <c r="Z47" s="171"/>
      <c r="AA47" s="171"/>
      <c r="AB47" s="171"/>
      <c r="AC47" s="171"/>
      <c r="AD47" s="171"/>
      <c r="AE47" s="341"/>
      <c r="AF47" s="171"/>
      <c r="AG47" s="46"/>
      <c r="AH47" s="46"/>
      <c r="AI47" s="46"/>
      <c r="AJ47" s="46"/>
      <c r="AK47" s="171"/>
      <c r="AL47" s="283"/>
      <c r="AM47" s="1" t="n">
        <v>42</v>
      </c>
      <c r="AN47" s="0"/>
    </row>
    <row r="48" customFormat="false" ht="15" hidden="false" customHeight="false" outlineLevel="0" collapsed="false">
      <c r="L48" s="1" t="s">
        <v>151</v>
      </c>
      <c r="M48" s="350"/>
      <c r="N48" s="277"/>
      <c r="O48" s="170"/>
      <c r="P48" s="170"/>
      <c r="Q48" s="170"/>
      <c r="R48" s="170"/>
      <c r="S48" s="170"/>
      <c r="T48" s="170"/>
      <c r="U48" s="170"/>
      <c r="V48" s="170"/>
      <c r="W48" s="170"/>
      <c r="X48" s="170"/>
      <c r="Y48" s="170"/>
      <c r="Z48" s="170"/>
      <c r="AA48" s="170"/>
      <c r="AB48" s="170"/>
      <c r="AC48" s="170"/>
      <c r="AD48" s="170"/>
      <c r="AE48" s="170"/>
      <c r="AF48" s="170"/>
      <c r="AG48" s="277"/>
      <c r="AH48" s="277"/>
      <c r="AI48" s="277"/>
      <c r="AJ48" s="277"/>
      <c r="AK48" s="171"/>
      <c r="AL48" s="285"/>
      <c r="AM48" s="1" t="n">
        <v>43</v>
      </c>
      <c r="AN48" s="0"/>
    </row>
    <row r="49" customFormat="false" ht="15" hidden="false" customHeight="false" outlineLevel="0" collapsed="false">
      <c r="M49" s="349"/>
      <c r="N49" s="46"/>
      <c r="O49" s="171"/>
      <c r="P49" s="171"/>
      <c r="Q49" s="171"/>
      <c r="R49" s="171"/>
      <c r="S49" s="171"/>
      <c r="T49" s="171"/>
      <c r="U49" s="171"/>
      <c r="V49" s="171"/>
      <c r="W49" s="171"/>
      <c r="X49" s="171"/>
      <c r="Y49" s="171"/>
      <c r="Z49" s="171"/>
      <c r="AA49" s="171"/>
      <c r="AB49" s="171"/>
      <c r="AC49" s="171"/>
      <c r="AD49" s="171"/>
      <c r="AE49" s="171"/>
      <c r="AF49" s="351"/>
      <c r="AG49" s="46"/>
      <c r="AH49" s="46"/>
      <c r="AI49" s="46"/>
      <c r="AJ49" s="46"/>
      <c r="AK49" s="171"/>
      <c r="AL49" s="283"/>
      <c r="AM49" s="1" t="n">
        <v>44</v>
      </c>
      <c r="AN49" s="0"/>
    </row>
    <row r="50" customFormat="false" ht="15" hidden="false" customHeight="false" outlineLevel="0" collapsed="false">
      <c r="L50" s="1" t="s">
        <v>151</v>
      </c>
      <c r="M50" s="350"/>
      <c r="N50" s="170"/>
      <c r="O50" s="170"/>
      <c r="P50" s="170"/>
      <c r="Q50" s="170"/>
      <c r="R50" s="170"/>
      <c r="S50" s="170"/>
      <c r="T50" s="170"/>
      <c r="U50" s="170"/>
      <c r="V50" s="170"/>
      <c r="W50" s="170"/>
      <c r="X50" s="170"/>
      <c r="Y50" s="170"/>
      <c r="Z50" s="170"/>
      <c r="AA50" s="170"/>
      <c r="AB50" s="170"/>
      <c r="AC50" s="170"/>
      <c r="AD50" s="170"/>
      <c r="AE50" s="170"/>
      <c r="AF50" s="170"/>
      <c r="AG50" s="277"/>
      <c r="AH50" s="277"/>
      <c r="AI50" s="277"/>
      <c r="AJ50" s="277"/>
      <c r="AK50" s="171"/>
      <c r="AL50" s="285"/>
      <c r="AM50" s="1" t="n">
        <v>45</v>
      </c>
      <c r="AN50" s="0"/>
    </row>
    <row r="51" customFormat="false" ht="15" hidden="false" customHeight="false" outlineLevel="0" collapsed="false">
      <c r="M51" s="349"/>
      <c r="N51" s="46"/>
      <c r="O51" s="171"/>
      <c r="P51" s="171"/>
      <c r="Q51" s="171"/>
      <c r="R51" s="171"/>
      <c r="S51" s="171"/>
      <c r="T51" s="171"/>
      <c r="U51" s="171"/>
      <c r="V51" s="171"/>
      <c r="W51" s="171"/>
      <c r="X51" s="171"/>
      <c r="Y51" s="171"/>
      <c r="Z51" s="171"/>
      <c r="AA51" s="171"/>
      <c r="AB51" s="171"/>
      <c r="AC51" s="171"/>
      <c r="AD51" s="171"/>
      <c r="AE51" s="171"/>
      <c r="AF51" s="171"/>
      <c r="AG51" s="46"/>
      <c r="AH51" s="46"/>
      <c r="AI51" s="46"/>
      <c r="AJ51" s="46"/>
      <c r="AK51" s="171"/>
      <c r="AL51" s="283"/>
      <c r="AM51" s="1" t="n">
        <v>46</v>
      </c>
      <c r="AN51" s="0"/>
    </row>
    <row r="52" customFormat="false" ht="15" hidden="false" customHeight="false" outlineLevel="0" collapsed="false">
      <c r="M52" s="350"/>
      <c r="N52" s="170"/>
      <c r="O52" s="170"/>
      <c r="P52" s="170"/>
      <c r="Q52" s="170"/>
      <c r="R52" s="170"/>
      <c r="S52" s="170"/>
      <c r="T52" s="170"/>
      <c r="U52" s="170"/>
      <c r="V52" s="170"/>
      <c r="W52" s="170"/>
      <c r="X52" s="170"/>
      <c r="Y52" s="170"/>
      <c r="Z52" s="170"/>
      <c r="AA52" s="170"/>
      <c r="AB52" s="170"/>
      <c r="AC52" s="170"/>
      <c r="AD52" s="170"/>
      <c r="AE52" s="170"/>
      <c r="AF52" s="170"/>
      <c r="AG52" s="277"/>
      <c r="AH52" s="277"/>
      <c r="AI52" s="277"/>
      <c r="AJ52" s="277"/>
      <c r="AK52" s="171"/>
      <c r="AL52" s="285"/>
      <c r="AM52" s="1" t="n">
        <v>47</v>
      </c>
      <c r="AN52" s="0"/>
    </row>
    <row r="53" customFormat="false" ht="15" hidden="false" customHeight="false" outlineLevel="0" collapsed="false">
      <c r="M53" s="349"/>
      <c r="N53" s="171"/>
      <c r="O53" s="171"/>
      <c r="P53" s="171"/>
      <c r="Q53" s="171"/>
      <c r="R53" s="171"/>
      <c r="S53" s="171"/>
      <c r="T53" s="171"/>
      <c r="U53" s="171"/>
      <c r="V53" s="171"/>
      <c r="W53" s="171"/>
      <c r="X53" s="171"/>
      <c r="Y53" s="171"/>
      <c r="Z53" s="171"/>
      <c r="AA53" s="171"/>
      <c r="AB53" s="171"/>
      <c r="AC53" s="171"/>
      <c r="AD53" s="171"/>
      <c r="AE53" s="171"/>
      <c r="AF53" s="171"/>
      <c r="AG53" s="46"/>
      <c r="AH53" s="46"/>
      <c r="AI53" s="46"/>
      <c r="AJ53" s="46"/>
      <c r="AK53" s="171"/>
      <c r="AL53" s="283"/>
      <c r="AM53" s="1" t="n">
        <v>48</v>
      </c>
      <c r="AN53" s="0"/>
    </row>
    <row r="54" customFormat="false" ht="15" hidden="false" customHeight="false" outlineLevel="0" collapsed="false">
      <c r="F54" s="352"/>
      <c r="M54" s="350"/>
      <c r="N54" s="170"/>
      <c r="O54" s="170"/>
      <c r="P54" s="170"/>
      <c r="Q54" s="170"/>
      <c r="R54" s="170"/>
      <c r="S54" s="170"/>
      <c r="T54" s="170"/>
      <c r="U54" s="170"/>
      <c r="V54" s="170"/>
      <c r="W54" s="170"/>
      <c r="X54" s="170"/>
      <c r="Y54" s="170"/>
      <c r="Z54" s="170"/>
      <c r="AA54" s="170"/>
      <c r="AB54" s="170"/>
      <c r="AC54" s="170"/>
      <c r="AD54" s="170"/>
      <c r="AE54" s="170"/>
      <c r="AF54" s="170"/>
      <c r="AG54" s="277"/>
      <c r="AH54" s="277"/>
      <c r="AI54" s="277"/>
      <c r="AJ54" s="277"/>
      <c r="AK54" s="171"/>
      <c r="AL54" s="285"/>
      <c r="AM54" s="1" t="n">
        <v>49</v>
      </c>
      <c r="AN54" s="0"/>
    </row>
    <row r="55" customFormat="false" ht="15" hidden="false" customHeight="false" outlineLevel="0" collapsed="false">
      <c r="M55" s="349"/>
      <c r="N55" s="171"/>
      <c r="O55" s="353"/>
      <c r="P55" s="308"/>
      <c r="Q55" s="171"/>
      <c r="R55" s="171"/>
      <c r="S55" s="171"/>
      <c r="T55" s="171"/>
      <c r="U55" s="171"/>
      <c r="V55" s="171"/>
      <c r="W55" s="171"/>
      <c r="X55" s="171"/>
      <c r="Y55" s="171"/>
      <c r="Z55" s="171"/>
      <c r="AA55" s="171"/>
      <c r="AB55" s="171"/>
      <c r="AC55" s="171"/>
      <c r="AD55" s="171"/>
      <c r="AE55" s="171"/>
      <c r="AF55" s="171"/>
      <c r="AG55" s="46"/>
      <c r="AH55" s="46"/>
      <c r="AI55" s="46"/>
      <c r="AJ55" s="46"/>
      <c r="AK55" s="171"/>
      <c r="AL55" s="283"/>
      <c r="AM55" s="1" t="n">
        <v>50</v>
      </c>
      <c r="AN55" s="0"/>
    </row>
    <row r="56" customFormat="false" ht="15" hidden="false" customHeight="false" outlineLevel="0" collapsed="false">
      <c r="M56" s="350"/>
      <c r="N56" s="170"/>
      <c r="O56" s="170"/>
      <c r="P56" s="170"/>
      <c r="Q56" s="170"/>
      <c r="R56" s="170"/>
      <c r="S56" s="170"/>
      <c r="T56" s="170"/>
      <c r="U56" s="170"/>
      <c r="V56" s="170"/>
      <c r="W56" s="170"/>
      <c r="X56" s="170"/>
      <c r="Y56" s="170"/>
      <c r="Z56" s="170"/>
      <c r="AA56" s="170"/>
      <c r="AB56" s="170"/>
      <c r="AC56" s="170"/>
      <c r="AD56" s="170"/>
      <c r="AE56" s="170"/>
      <c r="AF56" s="170"/>
      <c r="AG56" s="277"/>
      <c r="AH56" s="277"/>
      <c r="AI56" s="277"/>
      <c r="AJ56" s="277"/>
      <c r="AK56" s="171"/>
      <c r="AL56" s="285"/>
      <c r="AN56" s="0"/>
    </row>
    <row r="57" customFormat="false" ht="15" hidden="false" customHeight="false" outlineLevel="0" collapsed="false">
      <c r="M57" s="349"/>
      <c r="N57" s="171"/>
      <c r="O57" s="171"/>
      <c r="P57" s="171"/>
      <c r="Q57" s="171"/>
      <c r="R57" s="171"/>
      <c r="S57" s="171"/>
      <c r="T57" s="171"/>
      <c r="U57" s="171"/>
      <c r="V57" s="171"/>
      <c r="W57" s="171"/>
      <c r="X57" s="171"/>
      <c r="Y57" s="171"/>
      <c r="Z57" s="171"/>
      <c r="AA57" s="171"/>
      <c r="AB57" s="171"/>
      <c r="AC57" s="171"/>
      <c r="AD57" s="171"/>
      <c r="AE57" s="171"/>
      <c r="AF57" s="171"/>
      <c r="AG57" s="46"/>
      <c r="AH57" s="46"/>
      <c r="AI57" s="46"/>
      <c r="AJ57" s="46"/>
      <c r="AK57" s="171"/>
      <c r="AL57" s="354"/>
      <c r="AN57" s="0"/>
    </row>
    <row r="58" customFormat="false" ht="15" hidden="false" customHeight="false" outlineLevel="0" collapsed="false">
      <c r="M58" s="350"/>
      <c r="N58" s="170"/>
      <c r="O58" s="170"/>
      <c r="P58" s="170"/>
      <c r="Q58" s="277"/>
      <c r="R58" s="277"/>
      <c r="S58" s="277"/>
      <c r="T58" s="170"/>
      <c r="U58" s="277"/>
      <c r="V58" s="277"/>
      <c r="W58" s="277"/>
      <c r="X58" s="277"/>
      <c r="Y58" s="277"/>
      <c r="Z58" s="277"/>
      <c r="AA58" s="277"/>
      <c r="AB58" s="277"/>
      <c r="AC58" s="277"/>
      <c r="AD58" s="170"/>
      <c r="AE58" s="277"/>
      <c r="AF58" s="277"/>
      <c r="AG58" s="277"/>
      <c r="AH58" s="277"/>
      <c r="AI58" s="277"/>
      <c r="AJ58" s="277"/>
      <c r="AK58" s="355"/>
      <c r="AL58" s="286"/>
      <c r="AN58" s="0"/>
    </row>
    <row r="59" customFormat="false" ht="15" hidden="false" customHeight="false" outlineLevel="0" collapsed="false">
      <c r="M59" s="349"/>
      <c r="N59" s="171"/>
      <c r="O59" s="171"/>
      <c r="P59" s="46"/>
      <c r="Q59" s="46"/>
      <c r="R59" s="46"/>
      <c r="S59" s="46"/>
      <c r="T59" s="46"/>
      <c r="U59" s="46"/>
      <c r="V59" s="46"/>
      <c r="W59" s="46"/>
      <c r="X59" s="46"/>
      <c r="Y59" s="46"/>
      <c r="Z59" s="46"/>
      <c r="AA59" s="46"/>
      <c r="AB59" s="46"/>
      <c r="AC59" s="46"/>
      <c r="AD59" s="46"/>
      <c r="AE59" s="46"/>
      <c r="AF59" s="46"/>
      <c r="AG59" s="46"/>
      <c r="AH59" s="46"/>
      <c r="AI59" s="46"/>
      <c r="AJ59" s="46"/>
      <c r="AK59" s="355"/>
      <c r="AL59" s="284"/>
      <c r="AN59" s="0"/>
    </row>
    <row r="60" customFormat="false" ht="15" hidden="false" customHeight="false" outlineLevel="0" collapsed="false">
      <c r="M60" s="350"/>
      <c r="N60" s="170"/>
      <c r="O60" s="170"/>
      <c r="P60" s="170"/>
      <c r="Q60" s="277"/>
      <c r="R60" s="277"/>
      <c r="S60" s="277"/>
      <c r="T60" s="170"/>
      <c r="U60" s="277"/>
      <c r="V60" s="277"/>
      <c r="W60" s="277"/>
      <c r="X60" s="277"/>
      <c r="Y60" s="277"/>
      <c r="Z60" s="277"/>
      <c r="AA60" s="277"/>
      <c r="AB60" s="277"/>
      <c r="AC60" s="277"/>
      <c r="AD60" s="170"/>
      <c r="AE60" s="277"/>
      <c r="AF60" s="277"/>
      <c r="AG60" s="277"/>
      <c r="AH60" s="277"/>
      <c r="AI60" s="277"/>
      <c r="AJ60" s="277"/>
      <c r="AK60" s="171"/>
      <c r="AL60" s="286"/>
      <c r="AN60" s="1" t="n">
        <f aca="false">SUM(AN6:AN59)</f>
        <v>1272.692</v>
      </c>
      <c r="AO60" s="1" t="n">
        <f aca="false">SUM(AO6:AO59)</f>
        <v>-1505.198</v>
      </c>
    </row>
    <row r="61" customFormat="false" ht="15" hidden="false" customHeight="false" outlineLevel="0" collapsed="false">
      <c r="M61" s="349"/>
      <c r="N61" s="171"/>
      <c r="O61" s="171"/>
      <c r="P61" s="171"/>
      <c r="Q61" s="46"/>
      <c r="R61" s="46"/>
      <c r="S61" s="46"/>
      <c r="T61" s="46"/>
      <c r="U61" s="46"/>
      <c r="V61" s="46"/>
      <c r="W61" s="46"/>
      <c r="X61" s="46"/>
      <c r="Y61" s="46"/>
      <c r="Z61" s="46"/>
      <c r="AA61" s="46"/>
      <c r="AB61" s="46"/>
      <c r="AC61" s="46"/>
      <c r="AD61" s="171"/>
      <c r="AE61" s="46"/>
      <c r="AF61" s="46"/>
      <c r="AG61" s="46"/>
      <c r="AH61" s="46"/>
      <c r="AI61" s="46"/>
      <c r="AJ61" s="46"/>
      <c r="AK61" s="171"/>
      <c r="AL61" s="284"/>
    </row>
    <row r="62" customFormat="false" ht="15" hidden="false" customHeight="false" outlineLevel="0" collapsed="false">
      <c r="I62" s="7"/>
      <c r="J62" s="7"/>
      <c r="M62" s="350"/>
      <c r="N62" s="170"/>
      <c r="O62" s="170"/>
      <c r="P62" s="170"/>
      <c r="Q62" s="277"/>
      <c r="R62" s="277"/>
      <c r="S62" s="277"/>
      <c r="T62" s="170"/>
      <c r="U62" s="277"/>
      <c r="V62" s="277"/>
      <c r="W62" s="277"/>
      <c r="X62" s="277"/>
      <c r="Y62" s="277"/>
      <c r="Z62" s="277"/>
      <c r="AA62" s="277"/>
      <c r="AB62" s="277"/>
      <c r="AC62" s="277"/>
      <c r="AD62" s="170"/>
      <c r="AE62" s="277"/>
      <c r="AF62" s="277"/>
      <c r="AG62" s="277"/>
      <c r="AH62" s="277"/>
      <c r="AI62" s="277"/>
      <c r="AJ62" s="277"/>
      <c r="AK62" s="171"/>
      <c r="AL62" s="286"/>
    </row>
    <row r="63" customFormat="false" ht="15" hidden="false" customHeight="false" outlineLevel="0" collapsed="false">
      <c r="M63" s="349"/>
      <c r="N63" s="171"/>
      <c r="O63" s="171"/>
      <c r="P63" s="171"/>
      <c r="Q63" s="46"/>
      <c r="R63" s="46"/>
      <c r="S63" s="46"/>
      <c r="T63" s="46"/>
      <c r="U63" s="46"/>
      <c r="V63" s="46"/>
      <c r="W63" s="46"/>
      <c r="X63" s="46"/>
      <c r="Y63" s="46"/>
      <c r="Z63" s="46"/>
      <c r="AA63" s="46"/>
      <c r="AB63" s="46"/>
      <c r="AC63" s="46"/>
      <c r="AD63" s="171"/>
      <c r="AE63" s="339"/>
      <c r="AF63" s="46"/>
      <c r="AG63" s="46"/>
      <c r="AH63" s="46"/>
      <c r="AI63" s="46"/>
      <c r="AJ63" s="46"/>
      <c r="AK63" s="171"/>
      <c r="AL63" s="284"/>
    </row>
    <row r="64" customFormat="false" ht="15" hidden="false" customHeight="false" outlineLevel="0" collapsed="false">
      <c r="M64" s="350"/>
      <c r="N64" s="277"/>
      <c r="O64" s="277"/>
      <c r="P64" s="277"/>
      <c r="Q64" s="277"/>
      <c r="R64" s="170"/>
      <c r="S64" s="170"/>
      <c r="T64" s="170"/>
      <c r="U64" s="277"/>
      <c r="V64" s="277"/>
      <c r="W64" s="277"/>
      <c r="X64" s="170"/>
      <c r="Y64" s="277"/>
      <c r="Z64" s="277"/>
      <c r="AA64" s="277"/>
      <c r="AB64" s="277"/>
      <c r="AC64" s="277"/>
      <c r="AD64" s="277"/>
      <c r="AE64" s="277"/>
      <c r="AF64" s="277"/>
      <c r="AG64" s="277"/>
      <c r="AH64" s="277"/>
      <c r="AI64" s="277"/>
      <c r="AJ64" s="277"/>
      <c r="AK64" s="171"/>
      <c r="AL64" s="286"/>
    </row>
    <row r="65" customFormat="false" ht="15" hidden="false" customHeight="false" outlineLevel="0" collapsed="false">
      <c r="M65" s="349"/>
      <c r="N65" s="46"/>
      <c r="O65" s="46"/>
      <c r="P65" s="46"/>
      <c r="Q65" s="46"/>
      <c r="R65" s="171"/>
      <c r="S65" s="171"/>
      <c r="T65" s="171"/>
      <c r="U65" s="46"/>
      <c r="V65" s="46"/>
      <c r="W65" s="46"/>
      <c r="X65" s="46"/>
      <c r="Y65" s="46"/>
      <c r="Z65" s="46"/>
      <c r="AA65" s="46"/>
      <c r="AB65" s="46"/>
      <c r="AC65" s="46"/>
      <c r="AD65" s="46"/>
      <c r="AE65" s="46"/>
      <c r="AF65" s="46"/>
      <c r="AG65" s="46"/>
      <c r="AH65" s="46"/>
      <c r="AI65" s="46"/>
      <c r="AJ65" s="46"/>
      <c r="AK65" s="171"/>
      <c r="AL65" s="356"/>
    </row>
    <row r="66" customFormat="false" ht="15" hidden="false" customHeight="false" outlineLevel="0" collapsed="false">
      <c r="M66" s="350"/>
      <c r="N66" s="277"/>
      <c r="O66" s="277"/>
      <c r="P66" s="277"/>
      <c r="Q66" s="277"/>
      <c r="R66" s="277"/>
      <c r="S66" s="277"/>
      <c r="T66" s="170"/>
      <c r="U66" s="170"/>
      <c r="V66" s="170"/>
      <c r="W66" s="277"/>
      <c r="X66" s="277"/>
      <c r="Y66" s="277"/>
      <c r="Z66" s="170"/>
      <c r="AA66" s="277"/>
      <c r="AB66" s="277"/>
      <c r="AC66" s="277"/>
      <c r="AD66" s="277"/>
      <c r="AE66" s="277"/>
      <c r="AF66" s="277"/>
      <c r="AG66" s="277"/>
      <c r="AH66" s="277"/>
      <c r="AI66" s="277"/>
      <c r="AJ66" s="277"/>
      <c r="AK66" s="171"/>
    </row>
    <row r="67" customFormat="false" ht="15" hidden="false" customHeight="false" outlineLevel="0" collapsed="false">
      <c r="M67" s="349"/>
      <c r="N67" s="46"/>
      <c r="O67" s="46"/>
      <c r="P67" s="46"/>
      <c r="Q67" s="46"/>
      <c r="R67" s="46"/>
      <c r="S67" s="46"/>
      <c r="T67" s="46"/>
      <c r="U67" s="46"/>
      <c r="V67" s="46"/>
      <c r="W67" s="46"/>
      <c r="X67" s="46"/>
      <c r="Y67" s="46"/>
      <c r="Z67" s="46"/>
      <c r="AA67" s="46"/>
      <c r="AB67" s="46"/>
      <c r="AC67" s="46"/>
      <c r="AD67" s="46"/>
      <c r="AE67" s="46"/>
      <c r="AF67" s="46"/>
      <c r="AG67" s="46"/>
      <c r="AH67" s="46"/>
      <c r="AI67" s="46"/>
      <c r="AJ67" s="46"/>
      <c r="AK67" s="171"/>
    </row>
    <row r="68" customFormat="false" ht="15" hidden="false" customHeight="false" outlineLevel="0" collapsed="false">
      <c r="M68" s="350"/>
      <c r="N68" s="277"/>
      <c r="O68" s="277"/>
      <c r="P68" s="277"/>
      <c r="Q68" s="277"/>
      <c r="R68" s="277"/>
      <c r="S68" s="277"/>
      <c r="T68" s="170"/>
      <c r="U68" s="170"/>
      <c r="V68" s="170"/>
      <c r="W68" s="277"/>
      <c r="X68" s="277"/>
      <c r="Y68" s="277"/>
      <c r="Z68" s="170"/>
      <c r="AA68" s="277"/>
      <c r="AB68" s="277"/>
      <c r="AC68" s="277"/>
      <c r="AD68" s="277"/>
      <c r="AE68" s="277"/>
      <c r="AF68" s="277"/>
      <c r="AG68" s="277"/>
      <c r="AH68" s="277"/>
      <c r="AI68" s="277"/>
      <c r="AJ68" s="277"/>
    </row>
    <row r="69" customFormat="false" ht="15" hidden="false" customHeight="false" outlineLevel="0" collapsed="false">
      <c r="M69" s="349"/>
      <c r="N69" s="46"/>
      <c r="O69" s="46"/>
      <c r="P69" s="46"/>
      <c r="Q69" s="46"/>
      <c r="R69" s="46"/>
      <c r="S69" s="46"/>
      <c r="T69" s="171"/>
      <c r="U69" s="171"/>
      <c r="V69" s="171"/>
      <c r="W69" s="46"/>
      <c r="X69" s="46"/>
      <c r="Y69" s="46"/>
      <c r="Z69" s="46"/>
      <c r="AA69" s="46"/>
      <c r="AB69" s="46"/>
      <c r="AC69" s="46"/>
      <c r="AD69" s="46"/>
      <c r="AE69" s="46"/>
      <c r="AF69" s="46"/>
      <c r="AG69" s="46"/>
      <c r="AH69" s="46"/>
      <c r="AI69" s="46"/>
      <c r="AJ69" s="46"/>
    </row>
    <row r="70" customFormat="false" ht="15" hidden="false" customHeight="false" outlineLevel="0" collapsed="false">
      <c r="M70" s="357"/>
      <c r="V70" s="249"/>
      <c r="W70" s="249"/>
      <c r="X70" s="249"/>
    </row>
    <row r="71" customFormat="false" ht="15" hidden="false" customHeight="false" outlineLevel="0" collapsed="false">
      <c r="M71" s="357"/>
      <c r="V71" s="249"/>
      <c r="W71" s="249"/>
      <c r="X71" s="249"/>
    </row>
    <row r="72" customFormat="false" ht="15" hidden="false" customHeight="false" outlineLevel="0" collapsed="false">
      <c r="M72" s="358"/>
      <c r="V72" s="249"/>
      <c r="W72" s="249"/>
      <c r="X72" s="249"/>
    </row>
    <row r="73" customFormat="false" ht="15" hidden="false" customHeight="false" outlineLevel="0" collapsed="false">
      <c r="M73" s="357"/>
      <c r="V73" s="249"/>
      <c r="W73" s="249"/>
      <c r="X73" s="249"/>
    </row>
    <row r="74" customFormat="false" ht="15" hidden="false" customHeight="false" outlineLevel="0" collapsed="false">
      <c r="M74" s="357"/>
      <c r="V74" s="249"/>
      <c r="W74" s="249"/>
      <c r="X74" s="249"/>
    </row>
    <row r="75" customFormat="false" ht="15" hidden="false" customHeight="false" outlineLevel="0" collapsed="false">
      <c r="V75" s="249"/>
      <c r="W75" s="249"/>
      <c r="X75" s="249"/>
    </row>
    <row r="76" customFormat="false" ht="15" hidden="false" customHeight="false" outlineLevel="0" collapsed="false">
      <c r="W76" s="249"/>
      <c r="X76" s="249"/>
    </row>
    <row r="77" customFormat="false" ht="15" hidden="false" customHeight="false" outlineLevel="0" collapsed="false">
      <c r="W77" s="249"/>
      <c r="X77" s="249"/>
    </row>
    <row r="78" customFormat="false" ht="15" hidden="false" customHeight="false" outlineLevel="0" collapsed="false">
      <c r="W78" s="249"/>
      <c r="X78" s="249"/>
    </row>
    <row r="79" customFormat="false" ht="15" hidden="false" customHeight="false" outlineLevel="0" collapsed="false">
      <c r="W79" s="249"/>
      <c r="X79" s="249"/>
    </row>
    <row r="80" customFormat="false" ht="15" hidden="false" customHeight="false" outlineLevel="0" collapsed="false">
      <c r="W80" s="249"/>
      <c r="X80" s="249"/>
    </row>
    <row r="81" customFormat="false" ht="15" hidden="false" customHeight="false" outlineLevel="0" collapsed="false">
      <c r="W81" s="249"/>
      <c r="X81" s="249"/>
    </row>
    <row r="82" customFormat="false" ht="15" hidden="false" customHeight="false" outlineLevel="0" collapsed="false">
      <c r="W82" s="249"/>
      <c r="X82" s="249"/>
    </row>
    <row r="83" customFormat="false" ht="15" hidden="false" customHeight="false" outlineLevel="0" collapsed="false">
      <c r="W83" s="249"/>
      <c r="X83" s="249"/>
    </row>
    <row r="84" customFormat="false" ht="15" hidden="false" customHeight="false" outlineLevel="0" collapsed="false">
      <c r="W84" s="249"/>
      <c r="X84" s="249"/>
    </row>
    <row r="85" customFormat="false" ht="15" hidden="false" customHeight="false" outlineLevel="0" collapsed="false">
      <c r="W85" s="249"/>
      <c r="X85" s="249"/>
    </row>
    <row r="86" customFormat="false" ht="15" hidden="false" customHeight="false" outlineLevel="0" collapsed="false">
      <c r="W86" s="249"/>
      <c r="X86" s="249"/>
    </row>
    <row r="87" customFormat="false" ht="15" hidden="false" customHeight="false" outlineLevel="0" collapsed="false">
      <c r="M87" s="359"/>
      <c r="N87" s="0"/>
      <c r="O87" s="0"/>
      <c r="P87" s="0"/>
      <c r="Q87" s="0"/>
      <c r="R87" s="0"/>
      <c r="S87" s="0"/>
      <c r="T87" s="0"/>
      <c r="U87" s="0"/>
      <c r="V87" s="0"/>
      <c r="W87" s="0"/>
      <c r="X87" s="0"/>
      <c r="Y87" s="0"/>
      <c r="Z87" s="0"/>
      <c r="AA87" s="0"/>
      <c r="AB87" s="0"/>
      <c r="AC87" s="0"/>
      <c r="AD87" s="0"/>
      <c r="AE87" s="0"/>
      <c r="AF87" s="0"/>
      <c r="AG87" s="0"/>
      <c r="AH87" s="0"/>
      <c r="AI87" s="0"/>
    </row>
    <row r="88" customFormat="false" ht="15" hidden="false" customHeight="false" outlineLevel="0" collapsed="false">
      <c r="M88" s="360"/>
      <c r="N88" s="360"/>
      <c r="O88" s="360"/>
      <c r="P88" s="360"/>
      <c r="Q88" s="360"/>
      <c r="R88" s="360"/>
      <c r="S88" s="360"/>
      <c r="T88" s="360"/>
      <c r="U88" s="360"/>
      <c r="V88" s="360"/>
      <c r="W88" s="360"/>
      <c r="X88" s="360"/>
      <c r="Y88" s="360"/>
      <c r="Z88" s="360"/>
      <c r="AA88" s="360"/>
      <c r="AB88" s="360"/>
      <c r="AC88" s="360"/>
      <c r="AD88" s="360"/>
      <c r="AE88" s="360"/>
      <c r="AF88" s="359"/>
      <c r="AG88" s="359"/>
      <c r="AH88" s="359"/>
      <c r="AI88" s="0"/>
    </row>
    <row r="89" customFormat="false" ht="30" hidden="false" customHeight="false" outlineLevel="0" collapsed="false">
      <c r="M89" s="360"/>
      <c r="N89" s="360"/>
      <c r="O89" s="360"/>
      <c r="P89" s="360"/>
      <c r="Q89" s="360"/>
      <c r="R89" s="360"/>
      <c r="S89" s="360"/>
      <c r="T89" s="360"/>
      <c r="U89" s="360"/>
      <c r="V89" s="360"/>
      <c r="W89" s="360"/>
      <c r="X89" s="360"/>
      <c r="Y89" s="360"/>
      <c r="Z89" s="360"/>
      <c r="AA89" s="360"/>
      <c r="AB89" s="360"/>
      <c r="AC89" s="360"/>
      <c r="AD89" s="360"/>
      <c r="AE89" s="360"/>
      <c r="AF89" s="361" t="s">
        <v>178</v>
      </c>
      <c r="AG89" s="359"/>
      <c r="AH89" s="359"/>
      <c r="AI89" s="359"/>
    </row>
    <row r="90" customFormat="false" ht="15" hidden="false" customHeight="false" outlineLevel="0" collapsed="false">
      <c r="M90" s="360"/>
      <c r="N90" s="362"/>
      <c r="O90" s="362"/>
      <c r="P90" s="362"/>
      <c r="Q90" s="362"/>
      <c r="R90" s="362"/>
      <c r="S90" s="362"/>
      <c r="T90" s="362"/>
      <c r="U90" s="362"/>
      <c r="V90" s="362"/>
      <c r="W90" s="362"/>
      <c r="X90" s="362"/>
      <c r="Y90" s="362"/>
      <c r="Z90" s="362"/>
      <c r="AA90" s="362"/>
      <c r="AB90" s="362"/>
      <c r="AC90" s="362"/>
      <c r="AD90" s="362"/>
      <c r="AE90" s="362"/>
      <c r="AF90" s="359"/>
      <c r="AG90" s="359"/>
      <c r="AH90" s="359"/>
      <c r="AI90" s="359"/>
    </row>
    <row r="91" customFormat="false" ht="15" hidden="false" customHeight="false" outlineLevel="0" collapsed="false">
      <c r="M91" s="360"/>
      <c r="N91" s="363"/>
      <c r="O91" s="364"/>
      <c r="P91" s="364"/>
      <c r="Q91" s="365" t="n">
        <v>98</v>
      </c>
      <c r="R91" s="365" t="n">
        <v>62389</v>
      </c>
      <c r="S91" s="365" t="n">
        <v>62996</v>
      </c>
      <c r="T91" s="365" t="n">
        <v>62998</v>
      </c>
      <c r="U91" s="365" t="n">
        <v>63001</v>
      </c>
      <c r="V91" s="365" t="n">
        <v>71319</v>
      </c>
      <c r="W91" s="365" t="n">
        <v>71320</v>
      </c>
      <c r="X91" s="365" t="n">
        <v>71322</v>
      </c>
      <c r="Y91" s="365" t="n">
        <v>71323</v>
      </c>
      <c r="Z91" s="365" t="n">
        <v>71327</v>
      </c>
      <c r="AA91" s="365" t="n">
        <v>71330</v>
      </c>
      <c r="AB91" s="365" t="n">
        <v>71456</v>
      </c>
      <c r="AC91" s="365" t="n">
        <v>71459</v>
      </c>
      <c r="AD91" s="365" t="n">
        <v>71460</v>
      </c>
      <c r="AE91" s="365" t="n">
        <v>78122</v>
      </c>
      <c r="AF91" s="365" t="n">
        <v>78124</v>
      </c>
      <c r="AG91" s="366" t="s">
        <v>181</v>
      </c>
      <c r="AH91" s="367"/>
      <c r="AI91" s="360"/>
    </row>
    <row r="92" customFormat="false" ht="15" hidden="false" customHeight="false" outlineLevel="0" collapsed="false">
      <c r="M92" s="360"/>
      <c r="N92" s="368" t="n">
        <v>37043</v>
      </c>
      <c r="O92" s="369"/>
      <c r="P92" s="369"/>
      <c r="Q92" s="370" t="n">
        <v>2762</v>
      </c>
      <c r="R92" s="370" t="n">
        <v>31271</v>
      </c>
      <c r="S92" s="370"/>
      <c r="T92" s="370"/>
      <c r="U92" s="370" t="n">
        <v>1589</v>
      </c>
      <c r="V92" s="370"/>
      <c r="W92" s="370" t="n">
        <v>24312</v>
      </c>
      <c r="X92" s="370"/>
      <c r="Y92" s="370" t="n">
        <v>383</v>
      </c>
      <c r="Z92" s="370"/>
      <c r="AA92" s="370" t="n">
        <v>0</v>
      </c>
      <c r="AB92" s="370" t="n">
        <v>21632</v>
      </c>
      <c r="AC92" s="370" t="n">
        <v>82437</v>
      </c>
      <c r="AD92" s="370" t="n">
        <v>32859</v>
      </c>
      <c r="AE92" s="370" t="n">
        <v>96901</v>
      </c>
      <c r="AF92" s="370"/>
      <c r="AG92" s="370" t="n">
        <v>294146</v>
      </c>
      <c r="AH92" s="367"/>
      <c r="AI92" s="360"/>
      <c r="AJ92" s="370" t="n">
        <v>294146</v>
      </c>
    </row>
    <row r="93" customFormat="false" ht="15" hidden="false" customHeight="false" outlineLevel="0" collapsed="false">
      <c r="M93" s="360"/>
      <c r="N93" s="371"/>
      <c r="O93" s="366"/>
      <c r="P93" s="372"/>
      <c r="Q93" s="370" t="n">
        <v>13273</v>
      </c>
      <c r="R93" s="370" t="n">
        <v>10215</v>
      </c>
      <c r="S93" s="370"/>
      <c r="T93" s="370"/>
      <c r="U93" s="370" t="n">
        <v>80316</v>
      </c>
      <c r="V93" s="370"/>
      <c r="W93" s="370" t="n">
        <v>0</v>
      </c>
      <c r="X93" s="370"/>
      <c r="Y93" s="370" t="n">
        <v>0</v>
      </c>
      <c r="Z93" s="370"/>
      <c r="AA93" s="370" t="n">
        <v>20</v>
      </c>
      <c r="AB93" s="370" t="n">
        <v>15158</v>
      </c>
      <c r="AC93" s="370" t="n">
        <v>1183</v>
      </c>
      <c r="AD93" s="370" t="n">
        <v>5000</v>
      </c>
      <c r="AE93" s="370" t="n">
        <v>0</v>
      </c>
      <c r="AF93" s="370"/>
      <c r="AG93" s="370" t="n">
        <v>125165</v>
      </c>
      <c r="AH93" s="367"/>
      <c r="AI93" s="360"/>
      <c r="AJ93" s="370" t="n">
        <v>125165</v>
      </c>
    </row>
    <row r="94" customFormat="false" ht="15" hidden="false" customHeight="false" outlineLevel="0" collapsed="false">
      <c r="M94" s="360"/>
      <c r="N94" s="368" t="n">
        <v>37044</v>
      </c>
      <c r="O94" s="369"/>
      <c r="P94" s="369"/>
      <c r="Q94" s="370" t="n">
        <v>1847</v>
      </c>
      <c r="R94" s="370" t="n">
        <v>6096</v>
      </c>
      <c r="S94" s="370" t="n">
        <v>16249</v>
      </c>
      <c r="T94" s="370" t="n">
        <v>8347</v>
      </c>
      <c r="U94" s="370" t="n">
        <v>109938</v>
      </c>
      <c r="V94" s="370"/>
      <c r="W94" s="370" t="n">
        <v>0</v>
      </c>
      <c r="X94" s="370"/>
      <c r="Y94" s="370"/>
      <c r="Z94" s="370" t="n">
        <v>13875</v>
      </c>
      <c r="AA94" s="370"/>
      <c r="AB94" s="370" t="n">
        <v>54389</v>
      </c>
      <c r="AC94" s="370" t="n">
        <v>2100</v>
      </c>
      <c r="AD94" s="370" t="n">
        <v>0</v>
      </c>
      <c r="AE94" s="370" t="n">
        <v>14758</v>
      </c>
      <c r="AF94" s="370"/>
      <c r="AG94" s="370" t="n">
        <v>227599</v>
      </c>
      <c r="AH94" s="367"/>
      <c r="AI94" s="360"/>
      <c r="AJ94" s="370" t="n">
        <v>227599</v>
      </c>
    </row>
    <row r="95" customFormat="false" ht="15" hidden="false" customHeight="false" outlineLevel="0" collapsed="false">
      <c r="M95" s="360"/>
      <c r="N95" s="371"/>
      <c r="O95" s="366"/>
      <c r="P95" s="372"/>
      <c r="Q95" s="370" t="n">
        <v>1941</v>
      </c>
      <c r="R95" s="370" t="n">
        <v>3972</v>
      </c>
      <c r="S95" s="370" t="n">
        <v>0</v>
      </c>
      <c r="T95" s="370" t="n">
        <v>0</v>
      </c>
      <c r="U95" s="370" t="n">
        <v>143496</v>
      </c>
      <c r="V95" s="370"/>
      <c r="W95" s="370" t="n">
        <v>7283</v>
      </c>
      <c r="X95" s="370"/>
      <c r="Y95" s="370"/>
      <c r="Z95" s="370" t="n">
        <v>0</v>
      </c>
      <c r="AA95" s="370"/>
      <c r="AB95" s="370" t="n">
        <v>19212</v>
      </c>
      <c r="AC95" s="370" t="n">
        <v>9482</v>
      </c>
      <c r="AD95" s="370" t="n">
        <v>5000</v>
      </c>
      <c r="AE95" s="370" t="n">
        <v>0</v>
      </c>
      <c r="AF95" s="370"/>
      <c r="AG95" s="370" t="n">
        <v>190386</v>
      </c>
      <c r="AH95" s="367"/>
      <c r="AI95" s="360"/>
      <c r="AJ95" s="370" t="n">
        <v>190386</v>
      </c>
    </row>
    <row r="96" customFormat="false" ht="15" hidden="false" customHeight="false" outlineLevel="0" collapsed="false">
      <c r="M96" s="360"/>
      <c r="N96" s="368" t="n">
        <v>37045</v>
      </c>
      <c r="O96" s="369"/>
      <c r="P96" s="369"/>
      <c r="Q96" s="370" t="n">
        <v>2940</v>
      </c>
      <c r="R96" s="370" t="n">
        <v>4482</v>
      </c>
      <c r="S96" s="370" t="n">
        <v>11470</v>
      </c>
      <c r="T96" s="370" t="n">
        <v>9195</v>
      </c>
      <c r="U96" s="370" t="n">
        <v>109458</v>
      </c>
      <c r="V96" s="370"/>
      <c r="W96" s="370" t="n">
        <v>0</v>
      </c>
      <c r="X96" s="370" t="n">
        <v>27000</v>
      </c>
      <c r="Y96" s="370" t="n">
        <v>19772</v>
      </c>
      <c r="Z96" s="370" t="n">
        <v>13875</v>
      </c>
      <c r="AA96" s="370"/>
      <c r="AB96" s="370" t="n">
        <v>77546</v>
      </c>
      <c r="AC96" s="370" t="n">
        <v>981</v>
      </c>
      <c r="AD96" s="370" t="n">
        <v>0</v>
      </c>
      <c r="AE96" s="370" t="n">
        <v>14758</v>
      </c>
      <c r="AF96" s="370"/>
      <c r="AG96" s="370" t="n">
        <v>291477</v>
      </c>
      <c r="AH96" s="367"/>
      <c r="AI96" s="360"/>
      <c r="AJ96" s="370" t="n">
        <v>291477</v>
      </c>
    </row>
    <row r="97" customFormat="false" ht="15" hidden="false" customHeight="false" outlineLevel="0" collapsed="false">
      <c r="M97" s="360"/>
      <c r="N97" s="371"/>
      <c r="O97" s="366"/>
      <c r="P97" s="372"/>
      <c r="Q97" s="370" t="n">
        <v>2131</v>
      </c>
      <c r="R97" s="370" t="n">
        <v>3441</v>
      </c>
      <c r="S97" s="370" t="n">
        <v>0</v>
      </c>
      <c r="T97" s="370" t="n">
        <v>0</v>
      </c>
      <c r="U97" s="370" t="n">
        <v>143648</v>
      </c>
      <c r="V97" s="370"/>
      <c r="W97" s="370" t="n">
        <v>61855</v>
      </c>
      <c r="X97" s="370" t="n">
        <v>0</v>
      </c>
      <c r="Y97" s="370" t="n">
        <v>0</v>
      </c>
      <c r="Z97" s="370" t="n">
        <v>0</v>
      </c>
      <c r="AA97" s="370"/>
      <c r="AB97" s="370" t="n">
        <v>5247</v>
      </c>
      <c r="AC97" s="370" t="n">
        <v>11195</v>
      </c>
      <c r="AD97" s="370" t="n">
        <v>5000</v>
      </c>
      <c r="AE97" s="370" t="n">
        <v>0</v>
      </c>
      <c r="AF97" s="370"/>
      <c r="AG97" s="370" t="n">
        <v>232517</v>
      </c>
      <c r="AH97" s="367"/>
      <c r="AI97" s="360"/>
      <c r="AJ97" s="370" t="n">
        <v>232517</v>
      </c>
    </row>
    <row r="98" customFormat="false" ht="15" hidden="false" customHeight="false" outlineLevel="0" collapsed="false">
      <c r="M98" s="360"/>
      <c r="N98" s="368" t="n">
        <v>37046</v>
      </c>
      <c r="O98" s="369"/>
      <c r="P98" s="369"/>
      <c r="Q98" s="370" t="n">
        <v>296</v>
      </c>
      <c r="R98" s="370" t="n">
        <v>30818</v>
      </c>
      <c r="S98" s="370" t="n">
        <v>3652</v>
      </c>
      <c r="T98" s="370" t="n">
        <v>0</v>
      </c>
      <c r="U98" s="370" t="n">
        <v>0</v>
      </c>
      <c r="V98" s="370"/>
      <c r="W98" s="370" t="n">
        <v>0</v>
      </c>
      <c r="X98" s="370"/>
      <c r="Y98" s="370"/>
      <c r="Z98" s="370" t="n">
        <v>7310</v>
      </c>
      <c r="AA98" s="370"/>
      <c r="AB98" s="370" t="n">
        <v>0</v>
      </c>
      <c r="AC98" s="370" t="n">
        <v>6</v>
      </c>
      <c r="AD98" s="370" t="n">
        <v>0</v>
      </c>
      <c r="AE98" s="370" t="n">
        <v>14758</v>
      </c>
      <c r="AF98" s="370"/>
      <c r="AG98" s="370" t="n">
        <v>56840</v>
      </c>
      <c r="AH98" s="367"/>
      <c r="AI98" s="360"/>
      <c r="AJ98" s="370" t="n">
        <v>56840</v>
      </c>
    </row>
    <row r="99" customFormat="false" ht="15" hidden="false" customHeight="false" outlineLevel="0" collapsed="false">
      <c r="M99" s="360"/>
      <c r="N99" s="371"/>
      <c r="O99" s="366"/>
      <c r="P99" s="372"/>
      <c r="Q99" s="370" t="n">
        <v>3036</v>
      </c>
      <c r="R99" s="370" t="n">
        <v>20379</v>
      </c>
      <c r="S99" s="370" t="n">
        <v>0</v>
      </c>
      <c r="T99" s="370" t="n">
        <v>38068</v>
      </c>
      <c r="U99" s="370" t="n">
        <v>152427</v>
      </c>
      <c r="V99" s="370"/>
      <c r="W99" s="370" t="n">
        <v>35644</v>
      </c>
      <c r="X99" s="370"/>
      <c r="Y99" s="370"/>
      <c r="Z99" s="370" t="n">
        <v>0</v>
      </c>
      <c r="AA99" s="370"/>
      <c r="AB99" s="370" t="n">
        <v>76246</v>
      </c>
      <c r="AC99" s="370" t="n">
        <v>33701</v>
      </c>
      <c r="AD99" s="370" t="n">
        <v>5000</v>
      </c>
      <c r="AE99" s="370" t="n">
        <v>0</v>
      </c>
      <c r="AF99" s="370"/>
      <c r="AG99" s="370" t="n">
        <v>364501</v>
      </c>
      <c r="AH99" s="367"/>
      <c r="AI99" s="360"/>
      <c r="AJ99" s="370" t="n">
        <v>364501</v>
      </c>
    </row>
    <row r="100" customFormat="false" ht="15" hidden="false" customHeight="false" outlineLevel="0" collapsed="false">
      <c r="M100" s="360"/>
      <c r="N100" s="368" t="n">
        <v>37047</v>
      </c>
      <c r="O100" s="369"/>
      <c r="P100" s="369"/>
      <c r="Q100" s="370" t="n">
        <v>100</v>
      </c>
      <c r="R100" s="370" t="n">
        <v>28226</v>
      </c>
      <c r="S100" s="370" t="n">
        <v>0</v>
      </c>
      <c r="T100" s="370"/>
      <c r="U100" s="370" t="n">
        <v>94435</v>
      </c>
      <c r="V100" s="370"/>
      <c r="W100" s="370" t="n">
        <v>7091</v>
      </c>
      <c r="X100" s="370"/>
      <c r="Y100" s="370" t="n">
        <v>0</v>
      </c>
      <c r="Z100" s="370" t="n">
        <v>0</v>
      </c>
      <c r="AA100" s="370"/>
      <c r="AB100" s="370" t="n">
        <v>9871</v>
      </c>
      <c r="AC100" s="370" t="n">
        <v>843</v>
      </c>
      <c r="AD100" s="370" t="n">
        <v>0</v>
      </c>
      <c r="AE100" s="370" t="n">
        <v>21815</v>
      </c>
      <c r="AF100" s="370"/>
      <c r="AG100" s="370" t="n">
        <v>162381</v>
      </c>
      <c r="AH100" s="367"/>
      <c r="AI100" s="360"/>
      <c r="AJ100" s="370" t="n">
        <v>162381</v>
      </c>
    </row>
    <row r="101" customFormat="false" ht="15" hidden="false" customHeight="false" outlineLevel="0" collapsed="false">
      <c r="M101" s="360"/>
      <c r="N101" s="371"/>
      <c r="O101" s="366"/>
      <c r="P101" s="372"/>
      <c r="Q101" s="370" t="n">
        <v>3163</v>
      </c>
      <c r="R101" s="370" t="n">
        <v>2267</v>
      </c>
      <c r="S101" s="370" t="n">
        <v>6092</v>
      </c>
      <c r="T101" s="370"/>
      <c r="U101" s="370" t="n">
        <v>16460</v>
      </c>
      <c r="V101" s="370"/>
      <c r="W101" s="370" t="n">
        <v>0</v>
      </c>
      <c r="X101" s="370"/>
      <c r="Y101" s="370" t="n">
        <v>4882</v>
      </c>
      <c r="Z101" s="370" t="n">
        <v>6597</v>
      </c>
      <c r="AA101" s="370"/>
      <c r="AB101" s="370" t="n">
        <v>0</v>
      </c>
      <c r="AC101" s="370" t="n">
        <v>36521</v>
      </c>
      <c r="AD101" s="370" t="n">
        <v>5000</v>
      </c>
      <c r="AE101" s="370" t="n">
        <v>0</v>
      </c>
      <c r="AF101" s="370"/>
      <c r="AG101" s="370" t="n">
        <v>80982</v>
      </c>
      <c r="AH101" s="367"/>
      <c r="AI101" s="360"/>
      <c r="AJ101" s="370" t="n">
        <v>80982</v>
      </c>
    </row>
    <row r="102" customFormat="false" ht="15" hidden="false" customHeight="false" outlineLevel="0" collapsed="false">
      <c r="M102" s="360"/>
      <c r="N102" s="368" t="n">
        <v>37048</v>
      </c>
      <c r="O102" s="369"/>
      <c r="P102" s="369"/>
      <c r="Q102" s="370" t="n">
        <v>988</v>
      </c>
      <c r="R102" s="370" t="n">
        <v>22182</v>
      </c>
      <c r="S102" s="370" t="n">
        <v>0</v>
      </c>
      <c r="T102" s="370" t="n">
        <v>0</v>
      </c>
      <c r="U102" s="370" t="n">
        <v>28992</v>
      </c>
      <c r="V102" s="370" t="n">
        <v>7000</v>
      </c>
      <c r="W102" s="370" t="n">
        <v>7967</v>
      </c>
      <c r="X102" s="370"/>
      <c r="Y102" s="370"/>
      <c r="Z102" s="370" t="n">
        <v>0</v>
      </c>
      <c r="AA102" s="370"/>
      <c r="AB102" s="370"/>
      <c r="AC102" s="370" t="n">
        <v>58</v>
      </c>
      <c r="AD102" s="370" t="n">
        <v>0</v>
      </c>
      <c r="AE102" s="370"/>
      <c r="AF102" s="370"/>
      <c r="AG102" s="370" t="n">
        <v>67187</v>
      </c>
      <c r="AH102" s="367"/>
      <c r="AI102" s="360"/>
      <c r="AJ102" s="370" t="n">
        <v>67187</v>
      </c>
    </row>
    <row r="103" customFormat="false" ht="15" hidden="false" customHeight="false" outlineLevel="0" collapsed="false">
      <c r="M103" s="360"/>
      <c r="N103" s="371"/>
      <c r="O103" s="366"/>
      <c r="P103" s="372"/>
      <c r="Q103" s="370" t="n">
        <v>8329</v>
      </c>
      <c r="R103" s="370" t="n">
        <v>24925</v>
      </c>
      <c r="S103" s="370" t="n">
        <v>9276</v>
      </c>
      <c r="T103" s="370" t="n">
        <v>16032</v>
      </c>
      <c r="U103" s="370" t="n">
        <v>33490</v>
      </c>
      <c r="V103" s="370" t="n">
        <v>0</v>
      </c>
      <c r="W103" s="370" t="n">
        <v>0</v>
      </c>
      <c r="X103" s="370"/>
      <c r="Y103" s="370"/>
      <c r="Z103" s="370" t="n">
        <v>11750</v>
      </c>
      <c r="AA103" s="370"/>
      <c r="AB103" s="370"/>
      <c r="AC103" s="370" t="n">
        <v>14992</v>
      </c>
      <c r="AD103" s="370" t="n">
        <v>5000</v>
      </c>
      <c r="AE103" s="370"/>
      <c r="AF103" s="370"/>
      <c r="AG103" s="370" t="n">
        <v>123794</v>
      </c>
      <c r="AH103" s="367"/>
      <c r="AI103" s="360"/>
      <c r="AJ103" s="370" t="n">
        <v>123794</v>
      </c>
    </row>
    <row r="104" customFormat="false" ht="15" hidden="false" customHeight="false" outlineLevel="0" collapsed="false">
      <c r="M104" s="360"/>
      <c r="N104" s="368" t="n">
        <v>37049</v>
      </c>
      <c r="O104" s="369"/>
      <c r="P104" s="369"/>
      <c r="Q104" s="370" t="n">
        <v>1599</v>
      </c>
      <c r="R104" s="370" t="n">
        <v>28702</v>
      </c>
      <c r="S104" s="370" t="n">
        <v>0</v>
      </c>
      <c r="T104" s="370" t="n">
        <v>0</v>
      </c>
      <c r="U104" s="370" t="n">
        <v>78212</v>
      </c>
      <c r="V104" s="370" t="n">
        <v>0</v>
      </c>
      <c r="W104" s="370" t="n">
        <v>18307</v>
      </c>
      <c r="X104" s="370"/>
      <c r="Y104" s="370"/>
      <c r="Z104" s="370" t="n">
        <v>19951</v>
      </c>
      <c r="AA104" s="370" t="n">
        <v>0</v>
      </c>
      <c r="AB104" s="370"/>
      <c r="AC104" s="370" t="n">
        <v>24791</v>
      </c>
      <c r="AD104" s="370" t="n">
        <v>0</v>
      </c>
      <c r="AE104" s="370" t="n">
        <v>0</v>
      </c>
      <c r="AF104" s="370"/>
      <c r="AG104" s="370" t="n">
        <v>171562</v>
      </c>
      <c r="AH104" s="367"/>
      <c r="AI104" s="360"/>
      <c r="AJ104" s="370" t="n">
        <v>171562</v>
      </c>
    </row>
    <row r="105" customFormat="false" ht="15" hidden="false" customHeight="false" outlineLevel="0" collapsed="false">
      <c r="M105" s="360"/>
      <c r="N105" s="371"/>
      <c r="O105" s="366"/>
      <c r="P105" s="372"/>
      <c r="Q105" s="370" t="n">
        <v>291095</v>
      </c>
      <c r="R105" s="370" t="n">
        <v>27431</v>
      </c>
      <c r="S105" s="370" t="n">
        <v>19131</v>
      </c>
      <c r="T105" s="370" t="n">
        <v>4627</v>
      </c>
      <c r="U105" s="370" t="n">
        <v>26756</v>
      </c>
      <c r="V105" s="370" t="n">
        <v>292</v>
      </c>
      <c r="W105" s="370" t="n">
        <v>0</v>
      </c>
      <c r="X105" s="370"/>
      <c r="Y105" s="370"/>
      <c r="Z105" s="370" t="n">
        <v>14106</v>
      </c>
      <c r="AA105" s="370" t="n">
        <v>547</v>
      </c>
      <c r="AB105" s="370"/>
      <c r="AC105" s="370" t="n">
        <v>2271</v>
      </c>
      <c r="AD105" s="370" t="n">
        <v>5000</v>
      </c>
      <c r="AE105" s="370" t="n">
        <v>5093</v>
      </c>
      <c r="AF105" s="370"/>
      <c r="AG105" s="370" t="n">
        <v>396349</v>
      </c>
      <c r="AH105" s="367"/>
      <c r="AI105" s="360"/>
      <c r="AJ105" s="370" t="n">
        <v>396349</v>
      </c>
    </row>
    <row r="106" customFormat="false" ht="15" hidden="false" customHeight="false" outlineLevel="0" collapsed="false">
      <c r="M106" s="360"/>
      <c r="N106" s="368" t="n">
        <v>37050</v>
      </c>
      <c r="O106" s="369"/>
      <c r="P106" s="369"/>
      <c r="Q106" s="370" t="n">
        <v>4276</v>
      </c>
      <c r="R106" s="370" t="n">
        <v>3027</v>
      </c>
      <c r="S106" s="370" t="n">
        <v>0</v>
      </c>
      <c r="T106" s="370" t="n">
        <v>1091</v>
      </c>
      <c r="U106" s="370" t="n">
        <v>8033</v>
      </c>
      <c r="V106" s="370" t="n">
        <v>0</v>
      </c>
      <c r="W106" s="370" t="n">
        <v>6338</v>
      </c>
      <c r="X106" s="370" t="n">
        <v>25000</v>
      </c>
      <c r="Y106" s="370"/>
      <c r="Z106" s="370" t="n">
        <v>4541</v>
      </c>
      <c r="AA106" s="370"/>
      <c r="AB106" s="370" t="n">
        <v>4321</v>
      </c>
      <c r="AC106" s="370" t="n">
        <v>3489</v>
      </c>
      <c r="AD106" s="370" t="n">
        <v>0</v>
      </c>
      <c r="AE106" s="370"/>
      <c r="AF106" s="370"/>
      <c r="AG106" s="370" t="n">
        <v>60116</v>
      </c>
      <c r="AH106" s="367"/>
      <c r="AI106" s="360"/>
      <c r="AJ106" s="370" t="n">
        <v>60116</v>
      </c>
    </row>
    <row r="107" customFormat="false" ht="15" hidden="false" customHeight="false" outlineLevel="0" collapsed="false">
      <c r="M107" s="360"/>
      <c r="N107" s="371"/>
      <c r="O107" s="366"/>
      <c r="P107" s="372"/>
      <c r="Q107" s="370" t="n">
        <v>2457</v>
      </c>
      <c r="R107" s="370" t="n">
        <v>3101</v>
      </c>
      <c r="S107" s="370" t="n">
        <v>21455</v>
      </c>
      <c r="T107" s="370" t="n">
        <v>25784</v>
      </c>
      <c r="U107" s="370" t="n">
        <v>64491</v>
      </c>
      <c r="V107" s="370" t="n">
        <v>1155</v>
      </c>
      <c r="W107" s="370" t="n">
        <v>0</v>
      </c>
      <c r="X107" s="370" t="n">
        <v>0</v>
      </c>
      <c r="Y107" s="370"/>
      <c r="Z107" s="370" t="n">
        <v>5556</v>
      </c>
      <c r="AA107" s="370"/>
      <c r="AB107" s="370" t="n">
        <v>33973</v>
      </c>
      <c r="AC107" s="370" t="n">
        <v>42873</v>
      </c>
      <c r="AD107" s="370" t="n">
        <v>5000</v>
      </c>
      <c r="AE107" s="370"/>
      <c r="AF107" s="370"/>
      <c r="AG107" s="370" t="n">
        <v>205845</v>
      </c>
      <c r="AH107" s="367"/>
      <c r="AI107" s="360"/>
      <c r="AJ107" s="370" t="n">
        <v>205845</v>
      </c>
    </row>
    <row r="108" customFormat="false" ht="15" hidden="false" customHeight="false" outlineLevel="0" collapsed="false">
      <c r="M108" s="360"/>
      <c r="N108" s="368" t="n">
        <v>37051</v>
      </c>
      <c r="O108" s="369"/>
      <c r="P108" s="369"/>
      <c r="Q108" s="370" t="n">
        <v>448</v>
      </c>
      <c r="R108" s="370" t="n">
        <v>2571</v>
      </c>
      <c r="S108" s="370" t="n">
        <v>0</v>
      </c>
      <c r="T108" s="370" t="n">
        <v>0</v>
      </c>
      <c r="U108" s="370" t="n">
        <v>8103</v>
      </c>
      <c r="V108" s="370"/>
      <c r="W108" s="370" t="n">
        <v>3680</v>
      </c>
      <c r="X108" s="370"/>
      <c r="Y108" s="370" t="n">
        <v>0</v>
      </c>
      <c r="Z108" s="370" t="n">
        <v>2874</v>
      </c>
      <c r="AA108" s="370" t="n">
        <v>0</v>
      </c>
      <c r="AB108" s="370" t="n">
        <v>27772</v>
      </c>
      <c r="AC108" s="370" t="n">
        <v>680</v>
      </c>
      <c r="AD108" s="370" t="n">
        <v>0</v>
      </c>
      <c r="AE108" s="370"/>
      <c r="AF108" s="370"/>
      <c r="AG108" s="370" t="n">
        <v>46128</v>
      </c>
      <c r="AH108" s="367"/>
      <c r="AI108" s="360"/>
      <c r="AJ108" s="370" t="n">
        <v>46128</v>
      </c>
    </row>
    <row r="109" customFormat="false" ht="15" hidden="false" customHeight="false" outlineLevel="0" collapsed="false">
      <c r="M109" s="360"/>
      <c r="N109" s="371"/>
      <c r="O109" s="366"/>
      <c r="P109" s="372"/>
      <c r="Q109" s="370" t="n">
        <v>1993</v>
      </c>
      <c r="R109" s="370" t="n">
        <v>13956</v>
      </c>
      <c r="S109" s="370" t="n">
        <v>13000</v>
      </c>
      <c r="T109" s="370" t="n">
        <v>13202</v>
      </c>
      <c r="U109" s="370" t="n">
        <v>0</v>
      </c>
      <c r="V109" s="370"/>
      <c r="W109" s="370" t="n">
        <v>10417</v>
      </c>
      <c r="X109" s="370"/>
      <c r="Y109" s="370" t="n">
        <v>706</v>
      </c>
      <c r="Z109" s="370" t="n">
        <v>0</v>
      </c>
      <c r="AA109" s="370" t="n">
        <v>160</v>
      </c>
      <c r="AB109" s="370" t="n">
        <v>0</v>
      </c>
      <c r="AC109" s="370" t="n">
        <v>18681</v>
      </c>
      <c r="AD109" s="370" t="n">
        <v>5000</v>
      </c>
      <c r="AE109" s="370"/>
      <c r="AF109" s="370"/>
      <c r="AG109" s="370" t="n">
        <v>77115</v>
      </c>
      <c r="AH109" s="367"/>
      <c r="AI109" s="360"/>
      <c r="AJ109" s="370" t="n">
        <v>77115</v>
      </c>
    </row>
    <row r="110" customFormat="false" ht="15" hidden="false" customHeight="false" outlineLevel="0" collapsed="false">
      <c r="M110" s="360"/>
      <c r="N110" s="368" t="n">
        <v>37052</v>
      </c>
      <c r="O110" s="369"/>
      <c r="P110" s="369"/>
      <c r="Q110" s="370" t="n">
        <v>448</v>
      </c>
      <c r="R110" s="370" t="n">
        <v>2571</v>
      </c>
      <c r="S110" s="370" t="n">
        <v>0</v>
      </c>
      <c r="T110" s="370" t="n">
        <v>0</v>
      </c>
      <c r="U110" s="370" t="n">
        <v>8103</v>
      </c>
      <c r="V110" s="370"/>
      <c r="W110" s="370" t="n">
        <v>3680</v>
      </c>
      <c r="X110" s="370"/>
      <c r="Y110" s="370" t="n">
        <v>0</v>
      </c>
      <c r="Z110" s="370" t="n">
        <v>2874</v>
      </c>
      <c r="AA110" s="370" t="n">
        <v>0</v>
      </c>
      <c r="AB110" s="370" t="n">
        <v>9601</v>
      </c>
      <c r="AC110" s="370" t="n">
        <v>680</v>
      </c>
      <c r="AD110" s="370" t="n">
        <v>0</v>
      </c>
      <c r="AE110" s="370"/>
      <c r="AF110" s="370"/>
      <c r="AG110" s="370" t="n">
        <v>27957</v>
      </c>
      <c r="AH110" s="367"/>
      <c r="AI110" s="360"/>
      <c r="AJ110" s="370" t="n">
        <v>27957</v>
      </c>
    </row>
    <row r="111" customFormat="false" ht="15" hidden="false" customHeight="false" outlineLevel="0" collapsed="false">
      <c r="M111" s="360"/>
      <c r="N111" s="371"/>
      <c r="O111" s="366"/>
      <c r="P111" s="372"/>
      <c r="Q111" s="370" t="n">
        <v>6190</v>
      </c>
      <c r="R111" s="370" t="n">
        <v>13956</v>
      </c>
      <c r="S111" s="370" t="n">
        <v>13000</v>
      </c>
      <c r="T111" s="370" t="n">
        <v>13202</v>
      </c>
      <c r="U111" s="370" t="n">
        <v>0</v>
      </c>
      <c r="V111" s="370"/>
      <c r="W111" s="370" t="n">
        <v>10417</v>
      </c>
      <c r="X111" s="370"/>
      <c r="Y111" s="370" t="n">
        <v>803</v>
      </c>
      <c r="Z111" s="370" t="n">
        <v>0</v>
      </c>
      <c r="AA111" s="370" t="n">
        <v>160</v>
      </c>
      <c r="AB111" s="370" t="n">
        <v>3151</v>
      </c>
      <c r="AC111" s="370" t="n">
        <v>6995</v>
      </c>
      <c r="AD111" s="370" t="n">
        <v>5000</v>
      </c>
      <c r="AE111" s="370"/>
      <c r="AF111" s="370"/>
      <c r="AG111" s="370" t="n">
        <v>72874</v>
      </c>
      <c r="AH111" s="367"/>
      <c r="AI111" s="360"/>
      <c r="AJ111" s="370" t="n">
        <v>72874</v>
      </c>
    </row>
    <row r="112" customFormat="false" ht="15" hidden="false" customHeight="false" outlineLevel="0" collapsed="false">
      <c r="M112" s="360"/>
      <c r="N112" s="368" t="n">
        <v>37053</v>
      </c>
      <c r="O112" s="369"/>
      <c r="P112" s="369"/>
      <c r="Q112" s="370" t="n">
        <v>804</v>
      </c>
      <c r="R112" s="370" t="n">
        <v>8069</v>
      </c>
      <c r="S112" s="370" t="n">
        <v>0</v>
      </c>
      <c r="T112" s="370" t="n">
        <v>0</v>
      </c>
      <c r="U112" s="370" t="n">
        <v>19659</v>
      </c>
      <c r="V112" s="370" t="n">
        <v>0</v>
      </c>
      <c r="W112" s="370" t="n">
        <v>0</v>
      </c>
      <c r="X112" s="370" t="n">
        <v>331</v>
      </c>
      <c r="Y112" s="370" t="n">
        <v>159</v>
      </c>
      <c r="Z112" s="370"/>
      <c r="AA112" s="370" t="n">
        <v>4238</v>
      </c>
      <c r="AB112" s="370"/>
      <c r="AC112" s="370" t="n">
        <v>3443</v>
      </c>
      <c r="AD112" s="370" t="n">
        <v>0</v>
      </c>
      <c r="AE112" s="370"/>
      <c r="AF112" s="370"/>
      <c r="AG112" s="370" t="n">
        <v>36703</v>
      </c>
      <c r="AH112" s="367"/>
      <c r="AI112" s="360"/>
      <c r="AJ112" s="370" t="n">
        <v>36703</v>
      </c>
    </row>
    <row r="113" customFormat="false" ht="15" hidden="false" customHeight="false" outlineLevel="0" collapsed="false">
      <c r="M113" s="360"/>
      <c r="N113" s="371"/>
      <c r="O113" s="366"/>
      <c r="P113" s="372"/>
      <c r="Q113" s="370" t="n">
        <v>12381</v>
      </c>
      <c r="R113" s="370" t="n">
        <v>14642</v>
      </c>
      <c r="S113" s="370" t="n">
        <v>17624</v>
      </c>
      <c r="T113" s="370" t="n">
        <v>31529</v>
      </c>
      <c r="U113" s="370" t="n">
        <v>128952</v>
      </c>
      <c r="V113" s="370" t="n">
        <v>5300</v>
      </c>
      <c r="W113" s="370" t="n">
        <v>39836</v>
      </c>
      <c r="X113" s="370" t="n">
        <v>6973</v>
      </c>
      <c r="Y113" s="370" t="n">
        <v>20224</v>
      </c>
      <c r="Z113" s="370"/>
      <c r="AA113" s="370" t="n">
        <v>346</v>
      </c>
      <c r="AB113" s="370"/>
      <c r="AC113" s="370" t="n">
        <v>3871</v>
      </c>
      <c r="AD113" s="370" t="n">
        <v>5000</v>
      </c>
      <c r="AE113" s="370"/>
      <c r="AF113" s="370"/>
      <c r="AG113" s="370" t="n">
        <v>286678</v>
      </c>
      <c r="AH113" s="367"/>
      <c r="AI113" s="360"/>
      <c r="AJ113" s="370" t="n">
        <v>286678</v>
      </c>
    </row>
    <row r="114" customFormat="false" ht="15" hidden="false" customHeight="false" outlineLevel="0" collapsed="false">
      <c r="M114" s="360"/>
      <c r="N114" s="368" t="n">
        <v>37054</v>
      </c>
      <c r="O114" s="369"/>
      <c r="P114" s="369"/>
      <c r="Q114" s="370" t="n">
        <v>200</v>
      </c>
      <c r="R114" s="370" t="n">
        <v>10106</v>
      </c>
      <c r="S114" s="370" t="n">
        <v>0</v>
      </c>
      <c r="T114" s="370" t="n">
        <v>1644</v>
      </c>
      <c r="U114" s="370" t="n">
        <v>79718</v>
      </c>
      <c r="V114" s="370" t="n">
        <v>0</v>
      </c>
      <c r="W114" s="370" t="n">
        <v>0</v>
      </c>
      <c r="X114" s="370"/>
      <c r="Y114" s="370"/>
      <c r="Z114" s="370"/>
      <c r="AA114" s="370" t="n">
        <v>0</v>
      </c>
      <c r="AB114" s="370"/>
      <c r="AC114" s="370" t="n">
        <v>1831</v>
      </c>
      <c r="AD114" s="370" t="n">
        <v>0</v>
      </c>
      <c r="AE114" s="370" t="n">
        <v>0</v>
      </c>
      <c r="AF114" s="370"/>
      <c r="AG114" s="370" t="n">
        <v>93499</v>
      </c>
      <c r="AH114" s="367"/>
      <c r="AI114" s="360"/>
      <c r="AJ114" s="370" t="n">
        <v>93499</v>
      </c>
    </row>
    <row r="115" customFormat="false" ht="15" hidden="false" customHeight="false" outlineLevel="0" collapsed="false">
      <c r="M115" s="360"/>
      <c r="N115" s="371"/>
      <c r="O115" s="366"/>
      <c r="P115" s="372"/>
      <c r="Q115" s="370" t="n">
        <v>2609</v>
      </c>
      <c r="R115" s="370" t="n">
        <v>39486</v>
      </c>
      <c r="S115" s="370" t="n">
        <v>20000</v>
      </c>
      <c r="T115" s="370" t="n">
        <v>17923</v>
      </c>
      <c r="U115" s="370" t="n">
        <v>0</v>
      </c>
      <c r="V115" s="370" t="n">
        <v>496</v>
      </c>
      <c r="W115" s="370" t="n">
        <v>9421</v>
      </c>
      <c r="X115" s="370"/>
      <c r="Y115" s="370"/>
      <c r="Z115" s="370"/>
      <c r="AA115" s="370" t="n">
        <v>2136</v>
      </c>
      <c r="AB115" s="370"/>
      <c r="AC115" s="370" t="n">
        <v>10004</v>
      </c>
      <c r="AD115" s="370" t="n">
        <v>5000</v>
      </c>
      <c r="AE115" s="370" t="n">
        <v>5065</v>
      </c>
      <c r="AF115" s="370"/>
      <c r="AG115" s="370" t="n">
        <v>112140</v>
      </c>
      <c r="AH115" s="367"/>
      <c r="AI115" s="360"/>
      <c r="AJ115" s="370" t="n">
        <v>112140</v>
      </c>
    </row>
    <row r="116" customFormat="false" ht="15" hidden="false" customHeight="false" outlineLevel="0" collapsed="false">
      <c r="M116" s="360"/>
      <c r="N116" s="368" t="n">
        <v>37055</v>
      </c>
      <c r="O116" s="369"/>
      <c r="P116" s="369"/>
      <c r="Q116" s="370" t="n">
        <v>0</v>
      </c>
      <c r="R116" s="370" t="n">
        <v>10648</v>
      </c>
      <c r="S116" s="370" t="n">
        <v>0</v>
      </c>
      <c r="T116" s="370" t="n">
        <v>0</v>
      </c>
      <c r="U116" s="370" t="n">
        <v>94983</v>
      </c>
      <c r="V116" s="370" t="n">
        <v>0</v>
      </c>
      <c r="W116" s="370" t="n">
        <v>0</v>
      </c>
      <c r="X116" s="370"/>
      <c r="Y116" s="370" t="n">
        <v>330</v>
      </c>
      <c r="Z116" s="370" t="n">
        <v>4222</v>
      </c>
      <c r="AA116" s="370"/>
      <c r="AB116" s="370"/>
      <c r="AC116" s="370" t="n">
        <v>7978</v>
      </c>
      <c r="AD116" s="370" t="n">
        <v>0</v>
      </c>
      <c r="AE116" s="370" t="n">
        <v>0</v>
      </c>
      <c r="AF116" s="370"/>
      <c r="AG116" s="370" t="n">
        <v>118161</v>
      </c>
      <c r="AH116" s="367"/>
      <c r="AI116" s="360"/>
      <c r="AJ116" s="370" t="n">
        <v>118161</v>
      </c>
    </row>
    <row r="117" customFormat="false" ht="15" hidden="false" customHeight="false" outlineLevel="0" collapsed="false">
      <c r="M117" s="360"/>
      <c r="N117" s="371"/>
      <c r="O117" s="366"/>
      <c r="P117" s="372"/>
      <c r="Q117" s="370" t="n">
        <v>4265</v>
      </c>
      <c r="R117" s="370" t="n">
        <v>7919</v>
      </c>
      <c r="S117" s="370" t="n">
        <v>20000</v>
      </c>
      <c r="T117" s="370" t="n">
        <v>15482</v>
      </c>
      <c r="U117" s="370" t="n">
        <v>30225</v>
      </c>
      <c r="V117" s="370" t="n">
        <v>253</v>
      </c>
      <c r="W117" s="370" t="n">
        <v>10657</v>
      </c>
      <c r="X117" s="370"/>
      <c r="Y117" s="370" t="n">
        <v>224</v>
      </c>
      <c r="Z117" s="370" t="n">
        <v>0</v>
      </c>
      <c r="AA117" s="370"/>
      <c r="AB117" s="370"/>
      <c r="AC117" s="370" t="n">
        <v>8716</v>
      </c>
      <c r="AD117" s="370" t="n">
        <v>5000</v>
      </c>
      <c r="AE117" s="370" t="n">
        <v>5065</v>
      </c>
      <c r="AF117" s="370"/>
      <c r="AG117" s="370" t="n">
        <v>107806</v>
      </c>
      <c r="AH117" s="367"/>
      <c r="AI117" s="360"/>
      <c r="AJ117" s="370" t="n">
        <v>107806</v>
      </c>
    </row>
    <row r="118" customFormat="false" ht="15" hidden="false" customHeight="false" outlineLevel="0" collapsed="false">
      <c r="M118" s="360"/>
      <c r="N118" s="368" t="n">
        <v>37056</v>
      </c>
      <c r="O118" s="369"/>
      <c r="P118" s="369"/>
      <c r="Q118" s="370" t="n">
        <v>0</v>
      </c>
      <c r="R118" s="370" t="n">
        <v>18620</v>
      </c>
      <c r="S118" s="370" t="n">
        <v>0</v>
      </c>
      <c r="T118" s="370" t="n">
        <v>0</v>
      </c>
      <c r="U118" s="370" t="n">
        <v>154362</v>
      </c>
      <c r="V118" s="370" t="n">
        <v>425</v>
      </c>
      <c r="W118" s="370" t="n">
        <v>19631</v>
      </c>
      <c r="X118" s="370" t="n">
        <v>6224</v>
      </c>
      <c r="Y118" s="370" t="n">
        <v>972</v>
      </c>
      <c r="Z118" s="370" t="n">
        <v>3868</v>
      </c>
      <c r="AA118" s="370"/>
      <c r="AB118" s="370" t="n">
        <v>17412</v>
      </c>
      <c r="AC118" s="370" t="n">
        <v>4153</v>
      </c>
      <c r="AD118" s="370" t="n">
        <v>0</v>
      </c>
      <c r="AE118" s="370" t="n">
        <v>0</v>
      </c>
      <c r="AF118" s="370"/>
      <c r="AG118" s="370" t="n">
        <v>225667</v>
      </c>
      <c r="AH118" s="367"/>
      <c r="AI118" s="360"/>
      <c r="AJ118" s="370" t="n">
        <v>225667</v>
      </c>
    </row>
    <row r="119" customFormat="false" ht="15" hidden="false" customHeight="false" outlineLevel="0" collapsed="false">
      <c r="M119" s="360"/>
      <c r="N119" s="371"/>
      <c r="O119" s="366"/>
      <c r="P119" s="372"/>
      <c r="Q119" s="370" t="n">
        <v>2619</v>
      </c>
      <c r="R119" s="370" t="n">
        <v>41804</v>
      </c>
      <c r="S119" s="370" t="n">
        <v>10000</v>
      </c>
      <c r="T119" s="370" t="n">
        <v>110044</v>
      </c>
      <c r="U119" s="370" t="n">
        <v>1749</v>
      </c>
      <c r="V119" s="370" t="n">
        <v>0</v>
      </c>
      <c r="W119" s="370" t="n">
        <v>0</v>
      </c>
      <c r="X119" s="370" t="n">
        <v>0</v>
      </c>
      <c r="Y119" s="370" t="n">
        <v>0</v>
      </c>
      <c r="Z119" s="370" t="n">
        <v>0</v>
      </c>
      <c r="AA119" s="370"/>
      <c r="AB119" s="370" t="n">
        <v>0</v>
      </c>
      <c r="AC119" s="370" t="n">
        <v>4946</v>
      </c>
      <c r="AD119" s="370" t="n">
        <v>5000</v>
      </c>
      <c r="AE119" s="370" t="n">
        <v>5065</v>
      </c>
      <c r="AF119" s="370"/>
      <c r="AG119" s="370" t="n">
        <v>181227</v>
      </c>
      <c r="AH119" s="367"/>
      <c r="AI119" s="360"/>
      <c r="AJ119" s="370" t="n">
        <v>181227</v>
      </c>
    </row>
    <row r="120" customFormat="false" ht="15" hidden="false" customHeight="false" outlineLevel="0" collapsed="false">
      <c r="M120" s="360"/>
      <c r="N120" s="368" t="n">
        <v>37057</v>
      </c>
      <c r="O120" s="369"/>
      <c r="P120" s="369"/>
      <c r="Q120" s="370" t="n">
        <v>0</v>
      </c>
      <c r="R120" s="370" t="n">
        <v>11907</v>
      </c>
      <c r="S120" s="370" t="n">
        <v>0</v>
      </c>
      <c r="T120" s="370" t="n">
        <v>0</v>
      </c>
      <c r="U120" s="370" t="n">
        <v>57879</v>
      </c>
      <c r="V120" s="370"/>
      <c r="W120" s="370" t="n">
        <v>37438</v>
      </c>
      <c r="X120" s="370" t="n">
        <v>3092</v>
      </c>
      <c r="Y120" s="370" t="n">
        <v>1507</v>
      </c>
      <c r="Z120" s="370" t="n">
        <v>5056</v>
      </c>
      <c r="AA120" s="370"/>
      <c r="AB120" s="370"/>
      <c r="AC120" s="370" t="n">
        <v>19292</v>
      </c>
      <c r="AD120" s="370" t="n">
        <v>0</v>
      </c>
      <c r="AE120" s="370" t="n">
        <v>0</v>
      </c>
      <c r="AF120" s="370" t="n">
        <v>0</v>
      </c>
      <c r="AG120" s="370" t="n">
        <v>136171</v>
      </c>
      <c r="AH120" s="367"/>
      <c r="AI120" s="360"/>
      <c r="AJ120" s="370" t="n">
        <v>136171</v>
      </c>
    </row>
    <row r="121" customFormat="false" ht="15" hidden="false" customHeight="false" outlineLevel="0" collapsed="false">
      <c r="M121" s="360"/>
      <c r="N121" s="371"/>
      <c r="O121" s="366"/>
      <c r="P121" s="372"/>
      <c r="Q121" s="370" t="n">
        <v>1360</v>
      </c>
      <c r="R121" s="370" t="n">
        <v>8788</v>
      </c>
      <c r="S121" s="370" t="n">
        <v>10000</v>
      </c>
      <c r="T121" s="370" t="n">
        <v>98587</v>
      </c>
      <c r="U121" s="370" t="n">
        <v>0</v>
      </c>
      <c r="V121" s="370"/>
      <c r="W121" s="370" t="n">
        <v>0</v>
      </c>
      <c r="X121" s="370" t="n">
        <v>0</v>
      </c>
      <c r="Y121" s="370" t="n">
        <v>0</v>
      </c>
      <c r="Z121" s="370" t="n">
        <v>7381</v>
      </c>
      <c r="AA121" s="370"/>
      <c r="AB121" s="370"/>
      <c r="AC121" s="370" t="n">
        <v>1264</v>
      </c>
      <c r="AD121" s="370" t="n">
        <v>5000</v>
      </c>
      <c r="AE121" s="370" t="n">
        <v>5065</v>
      </c>
      <c r="AF121" s="370" t="n">
        <v>50327</v>
      </c>
      <c r="AG121" s="370" t="n">
        <v>187772</v>
      </c>
      <c r="AH121" s="367"/>
      <c r="AI121" s="360"/>
      <c r="AJ121" s="370" t="n">
        <v>187772</v>
      </c>
    </row>
    <row r="122" customFormat="false" ht="15" hidden="false" customHeight="false" outlineLevel="0" collapsed="false">
      <c r="M122" s="360"/>
      <c r="N122" s="368" t="n">
        <v>37058</v>
      </c>
      <c r="O122" s="369"/>
      <c r="P122" s="369"/>
      <c r="Q122" s="370" t="n">
        <v>0</v>
      </c>
      <c r="R122" s="370" t="n">
        <v>0</v>
      </c>
      <c r="S122" s="370"/>
      <c r="T122" s="370" t="n">
        <v>0</v>
      </c>
      <c r="U122" s="370" t="n">
        <v>0</v>
      </c>
      <c r="V122" s="370"/>
      <c r="W122" s="370"/>
      <c r="X122" s="370"/>
      <c r="Y122" s="370"/>
      <c r="Z122" s="370"/>
      <c r="AA122" s="370"/>
      <c r="AB122" s="370"/>
      <c r="AC122" s="370" t="n">
        <v>0</v>
      </c>
      <c r="AD122" s="370" t="n">
        <v>0</v>
      </c>
      <c r="AE122" s="370" t="n">
        <v>0</v>
      </c>
      <c r="AF122" s="370"/>
      <c r="AG122" s="370" t="n">
        <v>0</v>
      </c>
      <c r="AH122" s="367"/>
      <c r="AI122" s="360"/>
      <c r="AJ122" s="370" t="n">
        <v>0</v>
      </c>
    </row>
    <row r="123" customFormat="false" ht="15" hidden="false" customHeight="false" outlineLevel="0" collapsed="false">
      <c r="M123" s="360"/>
      <c r="N123" s="371"/>
      <c r="O123" s="366"/>
      <c r="P123" s="372"/>
      <c r="Q123" s="370" t="n">
        <v>131</v>
      </c>
      <c r="R123" s="370" t="n">
        <v>13314</v>
      </c>
      <c r="S123" s="370"/>
      <c r="T123" s="370" t="n">
        <v>49712</v>
      </c>
      <c r="U123" s="370" t="n">
        <v>6085</v>
      </c>
      <c r="V123" s="370"/>
      <c r="W123" s="370"/>
      <c r="X123" s="370"/>
      <c r="Y123" s="370"/>
      <c r="Z123" s="370"/>
      <c r="AA123" s="370"/>
      <c r="AB123" s="370"/>
      <c r="AC123" s="370" t="n">
        <v>70</v>
      </c>
      <c r="AD123" s="370" t="n">
        <v>5000</v>
      </c>
      <c r="AE123" s="370" t="n">
        <v>5065</v>
      </c>
      <c r="AF123" s="370"/>
      <c r="AG123" s="370" t="n">
        <v>79377</v>
      </c>
      <c r="AH123" s="367"/>
      <c r="AI123" s="360"/>
      <c r="AJ123" s="370" t="n">
        <v>79377</v>
      </c>
    </row>
    <row r="124" customFormat="false" ht="15" hidden="false" customHeight="false" outlineLevel="0" collapsed="false">
      <c r="M124" s="360"/>
      <c r="N124" s="368" t="n">
        <v>37059</v>
      </c>
      <c r="O124" s="369"/>
      <c r="P124" s="369"/>
      <c r="Q124" s="370" t="n">
        <v>0</v>
      </c>
      <c r="R124" s="370" t="n">
        <v>0</v>
      </c>
      <c r="S124" s="370"/>
      <c r="T124" s="370" t="n">
        <v>0</v>
      </c>
      <c r="U124" s="370" t="n">
        <v>0</v>
      </c>
      <c r="V124" s="370"/>
      <c r="W124" s="370" t="n">
        <v>0</v>
      </c>
      <c r="X124" s="370"/>
      <c r="Y124" s="370"/>
      <c r="Z124" s="370"/>
      <c r="AA124" s="370"/>
      <c r="AB124" s="370"/>
      <c r="AC124" s="370" t="n">
        <v>0</v>
      </c>
      <c r="AD124" s="370" t="n">
        <v>0</v>
      </c>
      <c r="AE124" s="370" t="n">
        <v>0</v>
      </c>
      <c r="AF124" s="370"/>
      <c r="AG124" s="370" t="n">
        <v>0</v>
      </c>
      <c r="AH124" s="367"/>
      <c r="AI124" s="360"/>
      <c r="AJ124" s="370" t="n">
        <v>0</v>
      </c>
    </row>
    <row r="125" customFormat="false" ht="15" hidden="false" customHeight="false" outlineLevel="0" collapsed="false">
      <c r="M125" s="360"/>
      <c r="N125" s="371"/>
      <c r="O125" s="366"/>
      <c r="P125" s="372"/>
      <c r="Q125" s="370" t="n">
        <v>1905</v>
      </c>
      <c r="R125" s="370" t="n">
        <v>12845</v>
      </c>
      <c r="S125" s="370"/>
      <c r="T125" s="370" t="n">
        <v>49712</v>
      </c>
      <c r="U125" s="370" t="n">
        <v>7848</v>
      </c>
      <c r="V125" s="370"/>
      <c r="W125" s="370" t="n">
        <v>117</v>
      </c>
      <c r="X125" s="370"/>
      <c r="Y125" s="370"/>
      <c r="Z125" s="370"/>
      <c r="AA125" s="370"/>
      <c r="AB125" s="370"/>
      <c r="AC125" s="370" t="n">
        <v>1161</v>
      </c>
      <c r="AD125" s="370" t="n">
        <v>5000</v>
      </c>
      <c r="AE125" s="370" t="n">
        <v>5065</v>
      </c>
      <c r="AF125" s="370"/>
      <c r="AG125" s="370" t="n">
        <v>83653</v>
      </c>
      <c r="AH125" s="367"/>
      <c r="AI125" s="360"/>
      <c r="AJ125" s="370" t="n">
        <v>83653</v>
      </c>
    </row>
    <row r="126" customFormat="false" ht="15" hidden="false" customHeight="false" outlineLevel="0" collapsed="false">
      <c r="M126" s="360"/>
      <c r="N126" s="368" t="n">
        <v>37060</v>
      </c>
      <c r="O126" s="369"/>
      <c r="P126" s="369"/>
      <c r="Q126" s="370" t="n">
        <v>0</v>
      </c>
      <c r="R126" s="370" t="n">
        <v>3849</v>
      </c>
      <c r="S126" s="370" t="n">
        <v>0</v>
      </c>
      <c r="T126" s="370" t="n">
        <v>0</v>
      </c>
      <c r="U126" s="370" t="n">
        <v>4140</v>
      </c>
      <c r="V126" s="370"/>
      <c r="W126" s="370" t="n">
        <v>0</v>
      </c>
      <c r="X126" s="370"/>
      <c r="Y126" s="370" t="n">
        <v>997</v>
      </c>
      <c r="Z126" s="370" t="n">
        <v>0</v>
      </c>
      <c r="AA126" s="370"/>
      <c r="AB126" s="370" t="n">
        <v>0</v>
      </c>
      <c r="AC126" s="370" t="n">
        <v>8104</v>
      </c>
      <c r="AD126" s="370" t="n">
        <v>0</v>
      </c>
      <c r="AE126" s="370" t="n">
        <v>0</v>
      </c>
      <c r="AF126" s="370"/>
      <c r="AG126" s="370" t="n">
        <v>17090</v>
      </c>
      <c r="AH126" s="367"/>
      <c r="AI126" s="360"/>
      <c r="AJ126" s="370" t="n">
        <v>17090</v>
      </c>
    </row>
    <row r="127" customFormat="false" ht="15" hidden="false" customHeight="false" outlineLevel="0" collapsed="false">
      <c r="M127" s="360"/>
      <c r="N127" s="371"/>
      <c r="O127" s="366"/>
      <c r="P127" s="372"/>
      <c r="Q127" s="370" t="n">
        <v>9718</v>
      </c>
      <c r="R127" s="370" t="n">
        <v>36515</v>
      </c>
      <c r="S127" s="370" t="n">
        <v>7763</v>
      </c>
      <c r="T127" s="370" t="n">
        <v>90013</v>
      </c>
      <c r="U127" s="370" t="n">
        <v>123783</v>
      </c>
      <c r="V127" s="370"/>
      <c r="W127" s="370" t="n">
        <v>9634</v>
      </c>
      <c r="X127" s="370"/>
      <c r="Y127" s="370" t="n">
        <v>0</v>
      </c>
      <c r="Z127" s="370" t="n">
        <v>4923</v>
      </c>
      <c r="AA127" s="370"/>
      <c r="AB127" s="370" t="n">
        <v>30000</v>
      </c>
      <c r="AC127" s="370" t="n">
        <v>6356</v>
      </c>
      <c r="AD127" s="370" t="n">
        <v>5000</v>
      </c>
      <c r="AE127" s="370" t="n">
        <v>5065</v>
      </c>
      <c r="AF127" s="370"/>
      <c r="AG127" s="370" t="n">
        <v>328770</v>
      </c>
      <c r="AH127" s="367"/>
      <c r="AI127" s="360"/>
      <c r="AJ127" s="370" t="n">
        <v>328770</v>
      </c>
    </row>
    <row r="128" customFormat="false" ht="15" hidden="false" customHeight="false" outlineLevel="0" collapsed="false">
      <c r="M128" s="360"/>
      <c r="N128" s="368" t="n">
        <v>37061</v>
      </c>
      <c r="O128" s="369"/>
      <c r="P128" s="369"/>
      <c r="Q128" s="370" t="n">
        <v>0</v>
      </c>
      <c r="R128" s="370" t="n">
        <v>6566</v>
      </c>
      <c r="S128" s="370" t="n">
        <v>0</v>
      </c>
      <c r="T128" s="370" t="n">
        <v>8748</v>
      </c>
      <c r="U128" s="370" t="n">
        <v>68781</v>
      </c>
      <c r="V128" s="370"/>
      <c r="W128" s="370" t="n">
        <v>429</v>
      </c>
      <c r="X128" s="370" t="n">
        <v>10729</v>
      </c>
      <c r="Y128" s="370" t="n">
        <v>6450</v>
      </c>
      <c r="Z128" s="370"/>
      <c r="AA128" s="370"/>
      <c r="AB128" s="370"/>
      <c r="AC128" s="370" t="n">
        <v>30244</v>
      </c>
      <c r="AD128" s="370" t="n">
        <v>0</v>
      </c>
      <c r="AE128" s="370"/>
      <c r="AF128" s="370"/>
      <c r="AG128" s="370" t="n">
        <v>131947</v>
      </c>
      <c r="AH128" s="367"/>
      <c r="AI128" s="360"/>
      <c r="AJ128" s="370" t="n">
        <v>131947</v>
      </c>
    </row>
    <row r="129" customFormat="false" ht="15" hidden="false" customHeight="false" outlineLevel="0" collapsed="false">
      <c r="M129" s="360"/>
      <c r="N129" s="371"/>
      <c r="O129" s="366"/>
      <c r="P129" s="372"/>
      <c r="Q129" s="370" t="n">
        <v>2562</v>
      </c>
      <c r="R129" s="370" t="n">
        <v>29023</v>
      </c>
      <c r="S129" s="370" t="n">
        <v>10000</v>
      </c>
      <c r="T129" s="370" t="n">
        <v>32976</v>
      </c>
      <c r="U129" s="370" t="n">
        <v>20633</v>
      </c>
      <c r="V129" s="370"/>
      <c r="W129" s="370" t="n">
        <v>10056</v>
      </c>
      <c r="X129" s="370" t="n">
        <v>0</v>
      </c>
      <c r="Y129" s="370" t="n">
        <v>131</v>
      </c>
      <c r="Z129" s="370"/>
      <c r="AA129" s="370"/>
      <c r="AB129" s="370"/>
      <c r="AC129" s="370" t="n">
        <v>4584</v>
      </c>
      <c r="AD129" s="370" t="n">
        <v>5000</v>
      </c>
      <c r="AE129" s="370"/>
      <c r="AF129" s="370"/>
      <c r="AG129" s="370" t="n">
        <v>114965</v>
      </c>
      <c r="AH129" s="367"/>
      <c r="AI129" s="360"/>
      <c r="AJ129" s="370" t="n">
        <v>114965</v>
      </c>
    </row>
    <row r="130" customFormat="false" ht="15" hidden="false" customHeight="false" outlineLevel="0" collapsed="false">
      <c r="M130" s="360"/>
      <c r="N130" s="368" t="n">
        <v>37062</v>
      </c>
      <c r="O130" s="369"/>
      <c r="P130" s="369"/>
      <c r="Q130" s="370" t="n">
        <v>0</v>
      </c>
      <c r="R130" s="370" t="n">
        <v>61962</v>
      </c>
      <c r="S130" s="370"/>
      <c r="T130" s="370" t="n">
        <v>14443</v>
      </c>
      <c r="U130" s="370" t="n">
        <v>56421</v>
      </c>
      <c r="V130" s="370" t="n">
        <v>0</v>
      </c>
      <c r="W130" s="370" t="n">
        <v>56</v>
      </c>
      <c r="X130" s="370"/>
      <c r="Y130" s="370"/>
      <c r="Z130" s="370" t="n">
        <v>1637</v>
      </c>
      <c r="AA130" s="370"/>
      <c r="AB130" s="370"/>
      <c r="AC130" s="370" t="n">
        <v>11</v>
      </c>
      <c r="AD130" s="370" t="n">
        <v>0</v>
      </c>
      <c r="AE130" s="370"/>
      <c r="AF130" s="370"/>
      <c r="AG130" s="370" t="n">
        <v>134530</v>
      </c>
      <c r="AH130" s="367"/>
      <c r="AI130" s="360"/>
      <c r="AJ130" s="370" t="n">
        <v>134530</v>
      </c>
    </row>
    <row r="131" customFormat="false" ht="15" hidden="false" customHeight="false" outlineLevel="0" collapsed="false">
      <c r="M131" s="360"/>
      <c r="N131" s="371"/>
      <c r="O131" s="366"/>
      <c r="P131" s="372"/>
      <c r="Q131" s="370" t="n">
        <v>3206</v>
      </c>
      <c r="R131" s="370" t="n">
        <v>1328</v>
      </c>
      <c r="S131" s="370"/>
      <c r="T131" s="370" t="n">
        <v>50628</v>
      </c>
      <c r="U131" s="370" t="n">
        <v>10136</v>
      </c>
      <c r="V131" s="370" t="n">
        <v>128</v>
      </c>
      <c r="W131" s="370" t="n">
        <v>8465</v>
      </c>
      <c r="X131" s="370"/>
      <c r="Y131" s="370"/>
      <c r="Z131" s="370" t="n">
        <v>0</v>
      </c>
      <c r="AA131" s="370"/>
      <c r="AB131" s="370"/>
      <c r="AC131" s="370" t="n">
        <v>10535</v>
      </c>
      <c r="AD131" s="370" t="n">
        <v>5000</v>
      </c>
      <c r="AE131" s="370"/>
      <c r="AF131" s="370"/>
      <c r="AG131" s="370" t="n">
        <v>89426</v>
      </c>
      <c r="AH131" s="367"/>
      <c r="AI131" s="360"/>
      <c r="AJ131" s="370" t="n">
        <v>89426</v>
      </c>
    </row>
    <row r="132" customFormat="false" ht="15" hidden="false" customHeight="false" outlineLevel="0" collapsed="false">
      <c r="M132" s="360"/>
      <c r="N132" s="368" t="n">
        <v>37063</v>
      </c>
      <c r="O132" s="369"/>
      <c r="P132" s="369"/>
      <c r="Q132" s="370" t="n">
        <v>0</v>
      </c>
      <c r="R132" s="370" t="n">
        <v>9353</v>
      </c>
      <c r="S132" s="370"/>
      <c r="T132" s="370" t="n">
        <v>6375</v>
      </c>
      <c r="U132" s="370" t="n">
        <v>16689</v>
      </c>
      <c r="V132" s="370"/>
      <c r="W132" s="370" t="n">
        <v>0</v>
      </c>
      <c r="X132" s="370"/>
      <c r="Y132" s="370" t="n">
        <v>0</v>
      </c>
      <c r="Z132" s="370" t="n">
        <v>1547</v>
      </c>
      <c r="AA132" s="370"/>
      <c r="AB132" s="370" t="n">
        <v>3027</v>
      </c>
      <c r="AC132" s="370" t="n">
        <v>947</v>
      </c>
      <c r="AD132" s="370" t="n">
        <v>0</v>
      </c>
      <c r="AE132" s="370"/>
      <c r="AF132" s="370"/>
      <c r="AG132" s="370" t="n">
        <v>37938</v>
      </c>
      <c r="AH132" s="367"/>
      <c r="AI132" s="360"/>
      <c r="AJ132" s="370" t="n">
        <v>37938</v>
      </c>
    </row>
    <row r="133" customFormat="false" ht="15" hidden="false" customHeight="false" outlineLevel="0" collapsed="false">
      <c r="M133" s="360"/>
      <c r="N133" s="371"/>
      <c r="O133" s="366"/>
      <c r="P133" s="372"/>
      <c r="Q133" s="370" t="n">
        <v>4569</v>
      </c>
      <c r="R133" s="370" t="n">
        <v>4647</v>
      </c>
      <c r="S133" s="370"/>
      <c r="T133" s="370" t="n">
        <v>0</v>
      </c>
      <c r="U133" s="370" t="n">
        <v>38</v>
      </c>
      <c r="V133" s="370"/>
      <c r="W133" s="370" t="n">
        <v>22183</v>
      </c>
      <c r="X133" s="370"/>
      <c r="Y133" s="370" t="n">
        <v>1504</v>
      </c>
      <c r="Z133" s="370" t="n">
        <v>0</v>
      </c>
      <c r="AA133" s="370"/>
      <c r="AB133" s="370" t="n">
        <v>0</v>
      </c>
      <c r="AC133" s="370" t="n">
        <v>12838</v>
      </c>
      <c r="AD133" s="370" t="n">
        <v>5000</v>
      </c>
      <c r="AE133" s="370"/>
      <c r="AF133" s="370"/>
      <c r="AG133" s="370" t="n">
        <v>50779</v>
      </c>
      <c r="AH133" s="367"/>
      <c r="AI133" s="360"/>
      <c r="AJ133" s="370" t="n">
        <v>50779</v>
      </c>
    </row>
    <row r="134" customFormat="false" ht="15" hidden="false" customHeight="false" outlineLevel="0" collapsed="false">
      <c r="M134" s="360"/>
      <c r="N134" s="368" t="n">
        <v>37064</v>
      </c>
      <c r="O134" s="369"/>
      <c r="P134" s="369"/>
      <c r="Q134" s="370" t="n">
        <v>0</v>
      </c>
      <c r="R134" s="370" t="n">
        <v>25968</v>
      </c>
      <c r="S134" s="370" t="n">
        <v>0</v>
      </c>
      <c r="T134" s="370" t="n">
        <v>23828</v>
      </c>
      <c r="U134" s="370" t="n">
        <v>49212</v>
      </c>
      <c r="V134" s="370"/>
      <c r="W134" s="370" t="n">
        <v>0</v>
      </c>
      <c r="X134" s="370"/>
      <c r="Y134" s="370" t="n">
        <v>1228</v>
      </c>
      <c r="Z134" s="370" t="n">
        <v>5942</v>
      </c>
      <c r="AA134" s="370"/>
      <c r="AB134" s="370"/>
      <c r="AC134" s="370" t="n">
        <v>4392</v>
      </c>
      <c r="AD134" s="370" t="n">
        <v>0</v>
      </c>
      <c r="AE134" s="370"/>
      <c r="AF134" s="370"/>
      <c r="AG134" s="370" t="n">
        <v>110570</v>
      </c>
      <c r="AH134" s="367"/>
      <c r="AI134" s="360"/>
      <c r="AJ134" s="370" t="n">
        <v>110570</v>
      </c>
    </row>
    <row r="135" customFormat="false" ht="15" hidden="false" customHeight="false" outlineLevel="0" collapsed="false">
      <c r="M135" s="360"/>
      <c r="N135" s="371"/>
      <c r="O135" s="366"/>
      <c r="P135" s="372"/>
      <c r="Q135" s="370" t="n">
        <v>1675</v>
      </c>
      <c r="R135" s="370" t="n">
        <v>51708</v>
      </c>
      <c r="S135" s="370" t="n">
        <v>74715</v>
      </c>
      <c r="T135" s="370" t="n">
        <v>0</v>
      </c>
      <c r="U135" s="370" t="n">
        <v>3568</v>
      </c>
      <c r="V135" s="370"/>
      <c r="W135" s="370" t="n">
        <v>7689</v>
      </c>
      <c r="X135" s="370"/>
      <c r="Y135" s="370" t="n">
        <v>0</v>
      </c>
      <c r="Z135" s="370" t="n">
        <v>9843</v>
      </c>
      <c r="AA135" s="370"/>
      <c r="AB135" s="370"/>
      <c r="AC135" s="370" t="n">
        <v>1237</v>
      </c>
      <c r="AD135" s="370" t="n">
        <v>5000</v>
      </c>
      <c r="AE135" s="370"/>
      <c r="AF135" s="370"/>
      <c r="AG135" s="370" t="n">
        <v>155435</v>
      </c>
      <c r="AH135" s="367"/>
      <c r="AI135" s="360"/>
      <c r="AJ135" s="370" t="n">
        <v>155435</v>
      </c>
    </row>
    <row r="136" customFormat="false" ht="15" hidden="false" customHeight="false" outlineLevel="0" collapsed="false">
      <c r="M136" s="360"/>
      <c r="N136" s="368" t="n">
        <v>37065</v>
      </c>
      <c r="O136" s="369"/>
      <c r="P136" s="369"/>
      <c r="Q136" s="370" t="n">
        <v>0</v>
      </c>
      <c r="R136" s="370" t="n">
        <v>582</v>
      </c>
      <c r="S136" s="370" t="n">
        <v>0</v>
      </c>
      <c r="T136" s="370" t="n">
        <v>36260</v>
      </c>
      <c r="U136" s="370" t="n">
        <v>11034</v>
      </c>
      <c r="V136" s="370"/>
      <c r="W136" s="370" t="n">
        <v>0</v>
      </c>
      <c r="X136" s="370"/>
      <c r="Y136" s="370" t="n">
        <v>735</v>
      </c>
      <c r="Z136" s="370" t="n">
        <v>0</v>
      </c>
      <c r="AA136" s="370"/>
      <c r="AB136" s="370" t="n">
        <v>1777</v>
      </c>
      <c r="AC136" s="370" t="n">
        <v>0</v>
      </c>
      <c r="AD136" s="370" t="n">
        <v>0</v>
      </c>
      <c r="AE136" s="370"/>
      <c r="AF136" s="370"/>
      <c r="AG136" s="370" t="n">
        <v>50388</v>
      </c>
      <c r="AH136" s="367"/>
      <c r="AI136" s="360"/>
      <c r="AJ136" s="370" t="n">
        <v>50388</v>
      </c>
    </row>
    <row r="137" customFormat="false" ht="15" hidden="false" customHeight="false" outlineLevel="0" collapsed="false">
      <c r="M137" s="360"/>
      <c r="N137" s="371"/>
      <c r="O137" s="366"/>
      <c r="P137" s="372"/>
      <c r="Q137" s="370" t="n">
        <v>131</v>
      </c>
      <c r="R137" s="370" t="n">
        <v>30040</v>
      </c>
      <c r="S137" s="370" t="n">
        <v>56014</v>
      </c>
      <c r="T137" s="370" t="n">
        <v>0</v>
      </c>
      <c r="U137" s="370" t="n">
        <v>0</v>
      </c>
      <c r="V137" s="370"/>
      <c r="W137" s="370" t="n">
        <v>13604</v>
      </c>
      <c r="X137" s="370"/>
      <c r="Y137" s="370" t="n">
        <v>0</v>
      </c>
      <c r="Z137" s="370" t="n">
        <v>432</v>
      </c>
      <c r="AA137" s="370"/>
      <c r="AB137" s="370" t="n">
        <v>0</v>
      </c>
      <c r="AC137" s="370" t="n">
        <v>3380</v>
      </c>
      <c r="AD137" s="370" t="n">
        <v>5000</v>
      </c>
      <c r="AE137" s="370"/>
      <c r="AF137" s="370"/>
      <c r="AG137" s="370" t="n">
        <v>108601</v>
      </c>
      <c r="AH137" s="367"/>
      <c r="AI137" s="360"/>
      <c r="AJ137" s="370" t="n">
        <v>108601</v>
      </c>
    </row>
    <row r="138" customFormat="false" ht="15" hidden="false" customHeight="false" outlineLevel="0" collapsed="false">
      <c r="M138" s="360"/>
      <c r="N138" s="368" t="n">
        <v>37066</v>
      </c>
      <c r="O138" s="369"/>
      <c r="P138" s="369"/>
      <c r="Q138" s="370" t="n">
        <v>0</v>
      </c>
      <c r="R138" s="370" t="n">
        <v>1036</v>
      </c>
      <c r="S138" s="370" t="n">
        <v>0</v>
      </c>
      <c r="T138" s="370" t="n">
        <v>36587</v>
      </c>
      <c r="U138" s="370" t="n">
        <v>3037</v>
      </c>
      <c r="V138" s="370"/>
      <c r="W138" s="370" t="n">
        <v>852</v>
      </c>
      <c r="X138" s="370"/>
      <c r="Y138" s="370" t="n">
        <v>819</v>
      </c>
      <c r="Z138" s="370" t="n">
        <v>0</v>
      </c>
      <c r="AA138" s="370"/>
      <c r="AB138" s="370"/>
      <c r="AC138" s="370" t="n">
        <v>25</v>
      </c>
      <c r="AD138" s="370" t="n">
        <v>0</v>
      </c>
      <c r="AE138" s="370"/>
      <c r="AF138" s="370"/>
      <c r="AG138" s="370" t="n">
        <v>42356</v>
      </c>
      <c r="AH138" s="367"/>
      <c r="AI138" s="360"/>
      <c r="AJ138" s="370" t="n">
        <v>42356</v>
      </c>
    </row>
    <row r="139" customFormat="false" ht="15" hidden="false" customHeight="false" outlineLevel="0" collapsed="false">
      <c r="M139" s="360"/>
      <c r="N139" s="371"/>
      <c r="O139" s="366"/>
      <c r="P139" s="372"/>
      <c r="Q139" s="370" t="n">
        <v>217</v>
      </c>
      <c r="R139" s="370" t="n">
        <v>20302</v>
      </c>
      <c r="S139" s="370" t="n">
        <v>56014</v>
      </c>
      <c r="T139" s="370" t="n">
        <v>0</v>
      </c>
      <c r="U139" s="370" t="n">
        <v>0</v>
      </c>
      <c r="V139" s="370"/>
      <c r="W139" s="370" t="n">
        <v>0</v>
      </c>
      <c r="X139" s="370"/>
      <c r="Y139" s="370" t="n">
        <v>0</v>
      </c>
      <c r="Z139" s="370" t="n">
        <v>1023</v>
      </c>
      <c r="AA139" s="370"/>
      <c r="AB139" s="370"/>
      <c r="AC139" s="370" t="n">
        <v>1724</v>
      </c>
      <c r="AD139" s="370" t="n">
        <v>5000</v>
      </c>
      <c r="AE139" s="370"/>
      <c r="AF139" s="370"/>
      <c r="AG139" s="370" t="n">
        <v>84280</v>
      </c>
      <c r="AH139" s="367"/>
      <c r="AI139" s="360"/>
      <c r="AJ139" s="370" t="n">
        <v>84280</v>
      </c>
    </row>
    <row r="140" customFormat="false" ht="15" hidden="false" customHeight="false" outlineLevel="0" collapsed="false">
      <c r="M140" s="360"/>
      <c r="N140" s="368" t="n">
        <v>37067</v>
      </c>
      <c r="O140" s="369"/>
      <c r="P140" s="369"/>
      <c r="Q140" s="370" t="n">
        <v>0</v>
      </c>
      <c r="R140" s="370" t="n">
        <v>8799</v>
      </c>
      <c r="S140" s="370" t="n">
        <v>0</v>
      </c>
      <c r="T140" s="370" t="n">
        <v>36750</v>
      </c>
      <c r="U140" s="370" t="n">
        <v>40243</v>
      </c>
      <c r="V140" s="370"/>
      <c r="W140" s="370" t="n">
        <v>1814</v>
      </c>
      <c r="X140" s="370"/>
      <c r="Y140" s="370" t="n">
        <v>1265</v>
      </c>
      <c r="Z140" s="370" t="n">
        <v>0</v>
      </c>
      <c r="AA140" s="370"/>
      <c r="AB140" s="370" t="n">
        <v>7677</v>
      </c>
      <c r="AC140" s="370" t="n">
        <v>0</v>
      </c>
      <c r="AD140" s="370" t="n">
        <v>0</v>
      </c>
      <c r="AE140" s="370"/>
      <c r="AF140" s="370"/>
      <c r="AG140" s="370" t="n">
        <v>96548</v>
      </c>
      <c r="AH140" s="367"/>
      <c r="AI140" s="360"/>
      <c r="AJ140" s="370" t="n">
        <v>96548</v>
      </c>
    </row>
    <row r="141" customFormat="false" ht="15" hidden="false" customHeight="false" outlineLevel="0" collapsed="false">
      <c r="M141" s="360"/>
      <c r="N141" s="371"/>
      <c r="O141" s="366"/>
      <c r="P141" s="372"/>
      <c r="Q141" s="370" t="n">
        <v>681</v>
      </c>
      <c r="R141" s="370" t="n">
        <v>62156</v>
      </c>
      <c r="S141" s="370" t="n">
        <v>64407</v>
      </c>
      <c r="T141" s="370" t="n">
        <v>0</v>
      </c>
      <c r="U141" s="370" t="n">
        <v>83461</v>
      </c>
      <c r="V141" s="370"/>
      <c r="W141" s="370" t="n">
        <v>77473</v>
      </c>
      <c r="X141" s="370"/>
      <c r="Y141" s="370" t="n">
        <v>0</v>
      </c>
      <c r="Z141" s="370" t="n">
        <v>384</v>
      </c>
      <c r="AA141" s="370"/>
      <c r="AB141" s="370" t="n">
        <v>0</v>
      </c>
      <c r="AC141" s="370" t="n">
        <v>6342</v>
      </c>
      <c r="AD141" s="370" t="n">
        <v>5000</v>
      </c>
      <c r="AE141" s="370"/>
      <c r="AF141" s="370"/>
      <c r="AG141" s="370" t="n">
        <v>299904</v>
      </c>
      <c r="AH141" s="367"/>
      <c r="AI141" s="360"/>
      <c r="AJ141" s="370" t="n">
        <v>299904</v>
      </c>
    </row>
    <row r="142" customFormat="false" ht="15" hidden="false" customHeight="false" outlineLevel="0" collapsed="false">
      <c r="M142" s="360"/>
      <c r="N142" s="368" t="n">
        <v>37068</v>
      </c>
      <c r="O142" s="369"/>
      <c r="P142" s="369"/>
      <c r="Q142" s="370" t="n">
        <v>0</v>
      </c>
      <c r="R142" s="370" t="n">
        <v>40003</v>
      </c>
      <c r="S142" s="370" t="n">
        <v>0</v>
      </c>
      <c r="T142" s="370" t="n">
        <v>13349</v>
      </c>
      <c r="U142" s="370" t="n">
        <v>77168</v>
      </c>
      <c r="V142" s="370"/>
      <c r="W142" s="370" t="n">
        <v>2325</v>
      </c>
      <c r="X142" s="370" t="n">
        <v>15</v>
      </c>
      <c r="Y142" s="370" t="n">
        <v>1533</v>
      </c>
      <c r="Z142" s="370" t="n">
        <v>4328</v>
      </c>
      <c r="AA142" s="370"/>
      <c r="AB142" s="370" t="n">
        <v>17308</v>
      </c>
      <c r="AC142" s="370" t="n">
        <v>10799</v>
      </c>
      <c r="AD142" s="370" t="n">
        <v>0</v>
      </c>
      <c r="AE142" s="370"/>
      <c r="AF142" s="370"/>
      <c r="AG142" s="370" t="n">
        <v>166828</v>
      </c>
      <c r="AH142" s="367"/>
      <c r="AI142" s="360"/>
      <c r="AJ142" s="370" t="n">
        <v>166828</v>
      </c>
    </row>
    <row r="143" customFormat="false" ht="15" hidden="false" customHeight="false" outlineLevel="0" collapsed="false">
      <c r="M143" s="360"/>
      <c r="N143" s="366"/>
      <c r="O143" s="366"/>
      <c r="P143" s="372"/>
      <c r="Q143" s="370" t="n">
        <v>869</v>
      </c>
      <c r="R143" s="370" t="n">
        <v>32805</v>
      </c>
      <c r="S143" s="370" t="n">
        <v>52466</v>
      </c>
      <c r="T143" s="370" t="n">
        <v>0</v>
      </c>
      <c r="U143" s="370" t="n">
        <v>21629</v>
      </c>
      <c r="V143" s="370"/>
      <c r="W143" s="370" t="n">
        <v>37683</v>
      </c>
      <c r="X143" s="370" t="n">
        <v>0</v>
      </c>
      <c r="Y143" s="370" t="n">
        <v>2500</v>
      </c>
      <c r="Z143" s="370" t="n">
        <v>1442</v>
      </c>
      <c r="AA143" s="370"/>
      <c r="AB143" s="370" t="n">
        <v>0</v>
      </c>
      <c r="AC143" s="370" t="n">
        <v>4185</v>
      </c>
      <c r="AD143" s="370" t="n">
        <v>5000</v>
      </c>
      <c r="AE143" s="370"/>
      <c r="AF143" s="370"/>
      <c r="AG143" s="370" t="n">
        <v>158579</v>
      </c>
      <c r="AH143" s="367"/>
      <c r="AI143" s="360"/>
      <c r="AJ143" s="370" t="n">
        <v>158579</v>
      </c>
    </row>
    <row r="144" customFormat="false" ht="15" hidden="false" customHeight="false" outlineLevel="0" collapsed="false">
      <c r="M144" s="360"/>
      <c r="N144" s="366"/>
      <c r="O144" s="373" t="s">
        <v>181</v>
      </c>
      <c r="P144" s="366"/>
      <c r="Q144" s="370" t="n">
        <v>16708</v>
      </c>
      <c r="R144" s="370" t="n">
        <v>377414</v>
      </c>
      <c r="S144" s="370" t="n">
        <v>31371</v>
      </c>
      <c r="T144" s="370" t="n">
        <v>196617</v>
      </c>
      <c r="U144" s="370" t="n">
        <v>1180189</v>
      </c>
      <c r="V144" s="370" t="n">
        <v>7425</v>
      </c>
      <c r="W144" s="370" t="n">
        <v>133920</v>
      </c>
      <c r="X144" s="370" t="n">
        <v>72391</v>
      </c>
      <c r="Y144" s="370" t="n">
        <v>36150</v>
      </c>
      <c r="Z144" s="370" t="n">
        <v>91900</v>
      </c>
      <c r="AA144" s="370" t="n">
        <v>4238</v>
      </c>
      <c r="AB144" s="370" t="n">
        <v>252333</v>
      </c>
      <c r="AC144" s="370" t="n">
        <v>207284</v>
      </c>
      <c r="AD144" s="370" t="n">
        <v>32859</v>
      </c>
      <c r="AE144" s="370" t="n">
        <v>162990</v>
      </c>
      <c r="AF144" s="370" t="n">
        <v>0</v>
      </c>
      <c r="AG144" s="374" t="n">
        <v>2803789</v>
      </c>
      <c r="AH144" s="367"/>
      <c r="AI144" s="360"/>
    </row>
    <row r="145" customFormat="false" ht="15" hidden="false" customHeight="false" outlineLevel="0" collapsed="false">
      <c r="M145" s="360"/>
      <c r="N145" s="366"/>
      <c r="O145" s="373" t="s">
        <v>181</v>
      </c>
      <c r="P145" s="366"/>
      <c r="Q145" s="370" t="n">
        <v>382506</v>
      </c>
      <c r="R145" s="370" t="n">
        <v>530965</v>
      </c>
      <c r="S145" s="370" t="n">
        <v>480957</v>
      </c>
      <c r="T145" s="370" t="n">
        <v>657521</v>
      </c>
      <c r="U145" s="370" t="n">
        <v>1099191</v>
      </c>
      <c r="V145" s="370" t="n">
        <v>7624</v>
      </c>
      <c r="W145" s="370" t="n">
        <v>372434</v>
      </c>
      <c r="X145" s="370" t="n">
        <v>6973</v>
      </c>
      <c r="Y145" s="370" t="n">
        <v>30974</v>
      </c>
      <c r="Z145" s="370" t="n">
        <v>63437</v>
      </c>
      <c r="AA145" s="370" t="n">
        <v>3369</v>
      </c>
      <c r="AB145" s="370" t="n">
        <v>182987</v>
      </c>
      <c r="AC145" s="370" t="n">
        <v>259107</v>
      </c>
      <c r="AD145" s="370" t="n">
        <v>130000</v>
      </c>
      <c r="AE145" s="370" t="n">
        <v>40548</v>
      </c>
      <c r="AF145" s="370" t="n">
        <v>50327</v>
      </c>
      <c r="AG145" s="374" t="n">
        <v>4298920</v>
      </c>
      <c r="AH145" s="367"/>
      <c r="AI145" s="360"/>
    </row>
    <row r="146" customFormat="false" ht="15" hidden="false" customHeight="false" outlineLevel="0" collapsed="false">
      <c r="M146" s="360"/>
      <c r="N146" s="375"/>
      <c r="O146" s="375"/>
      <c r="P146" s="375"/>
      <c r="Q146" s="375"/>
      <c r="R146" s="375"/>
      <c r="S146" s="375"/>
      <c r="T146" s="375"/>
      <c r="U146" s="375"/>
      <c r="V146" s="375"/>
      <c r="W146" s="375"/>
      <c r="X146" s="375"/>
      <c r="Y146" s="375"/>
      <c r="Z146" s="375"/>
      <c r="AA146" s="375"/>
      <c r="AB146" s="375"/>
      <c r="AC146" s="375"/>
      <c r="AD146" s="375"/>
      <c r="AE146" s="375"/>
      <c r="AF146" s="359"/>
      <c r="AG146" s="359"/>
      <c r="AH146" s="359"/>
      <c r="AI146" s="359"/>
    </row>
  </sheetData>
  <mergeCells count="11">
    <mergeCell ref="I2:K2"/>
    <mergeCell ref="E16:F16"/>
    <mergeCell ref="E22:H22"/>
    <mergeCell ref="J29:K29"/>
    <mergeCell ref="M88:M146"/>
    <mergeCell ref="N88:AE88"/>
    <mergeCell ref="N89:AE89"/>
    <mergeCell ref="N90:AE90"/>
    <mergeCell ref="AH91:AH145"/>
    <mergeCell ref="AI91:AI145"/>
    <mergeCell ref="N146:AE146"/>
  </mergeCells>
  <printOptions headings="false" gridLines="false" gridLinesSet="true" horizontalCentered="false" verticalCentered="false"/>
  <pageMargins left="0.5" right="0" top="0.75" bottom="0.75" header="0" footer="0.511811023622047"/>
  <pageSetup paperSize="1" scale="100" fitToWidth="1" fitToHeight="1" pageOrder="overThenDown" orientation="landscape" blackAndWhite="false" draft="false" cellComments="none" horizontalDpi="300" verticalDpi="300" copies="1"/>
  <headerFooter differentFirst="false" differentOddEven="false">
    <oddHeader>&amp;ROCTOBER 2001 STORAGE
&amp;D &amp;T</oddHeader>
    <oddFooter/>
  </headerFooter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W188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:W188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5" min="5" style="0" width="13.7"/>
  </cols>
  <sheetData>
    <row r="1" customFormat="false" ht="12.75" hidden="false" customHeight="false" outlineLevel="0" collapsed="false">
      <c r="A1" s="0" t="s">
        <v>205</v>
      </c>
    </row>
    <row r="2" customFormat="false" ht="12.75" hidden="false" customHeight="false" outlineLevel="0" collapsed="false">
      <c r="D2" s="376" t="n">
        <v>37165</v>
      </c>
      <c r="E2" s="376" t="n">
        <v>37166</v>
      </c>
      <c r="F2" s="376" t="n">
        <v>37167</v>
      </c>
      <c r="G2" s="376" t="n">
        <v>37168</v>
      </c>
      <c r="H2" s="376" t="n">
        <v>37169</v>
      </c>
      <c r="I2" s="376" t="n">
        <v>37170</v>
      </c>
      <c r="J2" s="376" t="n">
        <v>37171</v>
      </c>
      <c r="K2" s="376" t="n">
        <v>37172</v>
      </c>
      <c r="L2" s="376" t="n">
        <v>37173</v>
      </c>
      <c r="M2" s="376" t="n">
        <v>37174</v>
      </c>
      <c r="N2" s="376" t="n">
        <v>37175</v>
      </c>
      <c r="O2" s="376" t="n">
        <v>37176</v>
      </c>
      <c r="P2" s="376" t="n">
        <v>37177</v>
      </c>
      <c r="Q2" s="376" t="n">
        <v>37178</v>
      </c>
      <c r="R2" s="376" t="n">
        <v>37179</v>
      </c>
      <c r="S2" s="376" t="n">
        <v>37180</v>
      </c>
      <c r="T2" s="376" t="n">
        <v>37181</v>
      </c>
      <c r="U2" s="0" t="n">
        <v>37182</v>
      </c>
      <c r="V2" s="0" t="n">
        <v>37183</v>
      </c>
      <c r="W2" s="0" t="s">
        <v>181</v>
      </c>
    </row>
    <row r="3" customFormat="false" ht="12.75" hidden="false" customHeight="false" outlineLevel="0" collapsed="false">
      <c r="A3" s="0" t="s">
        <v>206</v>
      </c>
      <c r="B3" s="0" t="n">
        <v>106666</v>
      </c>
      <c r="C3" s="0" t="s">
        <v>207</v>
      </c>
      <c r="D3" s="0" t="n">
        <v>16129</v>
      </c>
      <c r="E3" s="0" t="n">
        <v>16129</v>
      </c>
      <c r="F3" s="0" t="n">
        <v>16129</v>
      </c>
      <c r="G3" s="0" t="n">
        <v>16129</v>
      </c>
      <c r="H3" s="0" t="n">
        <v>16129</v>
      </c>
      <c r="I3" s="0" t="n">
        <v>16129</v>
      </c>
      <c r="J3" s="0" t="n">
        <v>16129</v>
      </c>
      <c r="K3" s="0" t="n">
        <v>16129</v>
      </c>
      <c r="L3" s="0" t="n">
        <v>16129</v>
      </c>
      <c r="M3" s="0" t="n">
        <v>16129</v>
      </c>
      <c r="N3" s="0" t="n">
        <v>16129</v>
      </c>
      <c r="O3" s="0" t="n">
        <v>16129</v>
      </c>
      <c r="P3" s="0" t="n">
        <v>16129</v>
      </c>
      <c r="Q3" s="0" t="n">
        <v>16129</v>
      </c>
      <c r="R3" s="0" t="n">
        <v>16129</v>
      </c>
      <c r="S3" s="0" t="n">
        <v>16129</v>
      </c>
      <c r="T3" s="0" t="n">
        <v>16129</v>
      </c>
      <c r="U3" s="0" t="n">
        <v>16111</v>
      </c>
      <c r="V3" s="0" t="n">
        <v>16129</v>
      </c>
      <c r="W3" s="0" t="n">
        <v>306433</v>
      </c>
    </row>
    <row r="4" customFormat="false" ht="12.75" hidden="false" customHeight="false" outlineLevel="0" collapsed="false">
      <c r="B4" s="0" t="n">
        <v>71460</v>
      </c>
      <c r="C4" s="0" t="s">
        <v>208</v>
      </c>
      <c r="D4" s="0" t="n">
        <v>0</v>
      </c>
      <c r="E4" s="0" t="n">
        <v>0</v>
      </c>
      <c r="F4" s="0" t="n">
        <v>0</v>
      </c>
      <c r="G4" s="0" t="n">
        <v>0</v>
      </c>
      <c r="H4" s="0" t="n">
        <v>0</v>
      </c>
      <c r="I4" s="0" t="n">
        <v>0</v>
      </c>
      <c r="J4" s="0" t="n">
        <v>0</v>
      </c>
      <c r="K4" s="0" t="n">
        <v>0</v>
      </c>
      <c r="L4" s="0" t="n">
        <v>0</v>
      </c>
      <c r="M4" s="0" t="n">
        <v>0</v>
      </c>
      <c r="N4" s="0" t="n">
        <v>0</v>
      </c>
      <c r="O4" s="0" t="n">
        <v>0</v>
      </c>
      <c r="P4" s="0" t="n">
        <v>0</v>
      </c>
      <c r="Q4" s="0" t="n">
        <v>0</v>
      </c>
      <c r="R4" s="0" t="n">
        <v>0</v>
      </c>
      <c r="S4" s="0" t="n">
        <v>0</v>
      </c>
      <c r="T4" s="0" t="n">
        <v>0</v>
      </c>
      <c r="U4" s="0" t="n">
        <v>0</v>
      </c>
      <c r="V4" s="0" t="n">
        <v>0</v>
      </c>
      <c r="W4" s="0" t="n">
        <v>0</v>
      </c>
    </row>
    <row r="5" customFormat="false" ht="12.75" hidden="false" customHeight="false" outlineLevel="0" collapsed="false">
      <c r="A5" s="0" t="s">
        <v>206</v>
      </c>
      <c r="B5" s="0" t="n">
        <v>107645</v>
      </c>
      <c r="C5" s="0" t="s">
        <v>207</v>
      </c>
      <c r="D5" s="0" t="n">
        <v>10000</v>
      </c>
      <c r="E5" s="0" t="n">
        <v>10000</v>
      </c>
      <c r="F5" s="0" t="n">
        <v>10000</v>
      </c>
      <c r="G5" s="0" t="n">
        <v>10000</v>
      </c>
      <c r="H5" s="0" t="n">
        <v>10000</v>
      </c>
      <c r="I5" s="0" t="n">
        <v>10000</v>
      </c>
      <c r="J5" s="0" t="n">
        <v>10000</v>
      </c>
      <c r="K5" s="0" t="n">
        <v>10000</v>
      </c>
      <c r="L5" s="0" t="n">
        <v>10000</v>
      </c>
      <c r="M5" s="0" t="n">
        <v>10000</v>
      </c>
      <c r="N5" s="0" t="n">
        <v>10000</v>
      </c>
      <c r="O5" s="0" t="n">
        <v>10000</v>
      </c>
      <c r="P5" s="0" t="n">
        <v>10000</v>
      </c>
      <c r="Q5" s="0" t="n">
        <v>10000</v>
      </c>
      <c r="R5" s="0" t="n">
        <v>10000</v>
      </c>
      <c r="S5" s="0" t="n">
        <v>10000</v>
      </c>
      <c r="T5" s="0" t="n">
        <v>10000</v>
      </c>
      <c r="U5" s="0" t="n">
        <v>10000</v>
      </c>
      <c r="V5" s="0" t="n">
        <v>10000</v>
      </c>
      <c r="W5" s="0" t="n">
        <v>190000</v>
      </c>
    </row>
    <row r="6" customFormat="false" ht="12.75" hidden="false" customHeight="false" outlineLevel="0" collapsed="false">
      <c r="B6" s="0" t="n">
        <v>62389</v>
      </c>
      <c r="C6" s="0" t="s">
        <v>208</v>
      </c>
      <c r="D6" s="0" t="n">
        <v>0</v>
      </c>
      <c r="E6" s="0" t="n">
        <v>0</v>
      </c>
      <c r="F6" s="0" t="n">
        <v>0</v>
      </c>
      <c r="G6" s="0" t="n">
        <v>0</v>
      </c>
      <c r="H6" s="0" t="n">
        <v>0</v>
      </c>
      <c r="I6" s="0" t="n">
        <v>0</v>
      </c>
      <c r="J6" s="0" t="n">
        <v>0</v>
      </c>
      <c r="K6" s="0" t="n">
        <v>0</v>
      </c>
      <c r="L6" s="0" t="n">
        <v>0</v>
      </c>
      <c r="M6" s="0" t="n">
        <v>0</v>
      </c>
      <c r="N6" s="0" t="n">
        <v>0</v>
      </c>
      <c r="O6" s="0" t="n">
        <v>0</v>
      </c>
      <c r="P6" s="0" t="n">
        <v>0</v>
      </c>
      <c r="Q6" s="0" t="n">
        <v>0</v>
      </c>
      <c r="R6" s="0" t="n">
        <v>0</v>
      </c>
      <c r="S6" s="0" t="n">
        <v>0</v>
      </c>
      <c r="T6" s="0" t="n">
        <v>0</v>
      </c>
      <c r="U6" s="0" t="n">
        <v>0</v>
      </c>
      <c r="V6" s="0" t="n">
        <v>0</v>
      </c>
      <c r="W6" s="0" t="n">
        <v>0</v>
      </c>
    </row>
    <row r="7" customFormat="false" ht="12.75" hidden="false" customHeight="false" outlineLevel="0" collapsed="false">
      <c r="A7" s="0" t="s">
        <v>206</v>
      </c>
      <c r="B7" s="0" t="n">
        <v>107646</v>
      </c>
      <c r="C7" s="0" t="s">
        <v>207</v>
      </c>
      <c r="D7" s="0" t="n">
        <v>10000</v>
      </c>
      <c r="E7" s="0" t="n">
        <v>10000</v>
      </c>
      <c r="F7" s="0" t="n">
        <v>10000</v>
      </c>
      <c r="G7" s="0" t="n">
        <v>10000</v>
      </c>
      <c r="H7" s="0" t="n">
        <v>10000</v>
      </c>
      <c r="I7" s="0" t="n">
        <v>10000</v>
      </c>
      <c r="J7" s="0" t="n">
        <v>10000</v>
      </c>
      <c r="K7" s="0" t="n">
        <v>10000</v>
      </c>
      <c r="L7" s="0" t="n">
        <v>10000</v>
      </c>
      <c r="M7" s="0" t="n">
        <v>10000</v>
      </c>
      <c r="N7" s="0" t="n">
        <v>10000</v>
      </c>
      <c r="O7" s="0" t="n">
        <v>10000</v>
      </c>
      <c r="P7" s="0" t="n">
        <v>10000</v>
      </c>
      <c r="Q7" s="0" t="n">
        <v>10000</v>
      </c>
      <c r="R7" s="0" t="n">
        <v>10000</v>
      </c>
      <c r="S7" s="0" t="n">
        <v>10000</v>
      </c>
      <c r="T7" s="0" t="n">
        <v>10000</v>
      </c>
      <c r="U7" s="0" t="n">
        <v>10000</v>
      </c>
      <c r="V7" s="0" t="n">
        <v>10000</v>
      </c>
      <c r="W7" s="0" t="n">
        <v>190000</v>
      </c>
    </row>
    <row r="8" customFormat="false" ht="12.75" hidden="false" customHeight="false" outlineLevel="0" collapsed="false">
      <c r="B8" s="0" t="n">
        <v>62389</v>
      </c>
      <c r="C8" s="0" t="s">
        <v>208</v>
      </c>
      <c r="D8" s="0" t="n">
        <v>0</v>
      </c>
      <c r="E8" s="0" t="n">
        <v>0</v>
      </c>
      <c r="F8" s="0" t="n">
        <v>0</v>
      </c>
      <c r="G8" s="0" t="n">
        <v>0</v>
      </c>
      <c r="H8" s="0" t="n">
        <v>0</v>
      </c>
      <c r="I8" s="0" t="n">
        <v>0</v>
      </c>
      <c r="J8" s="0" t="n">
        <v>0</v>
      </c>
      <c r="K8" s="0" t="n">
        <v>0</v>
      </c>
      <c r="L8" s="0" t="n">
        <v>0</v>
      </c>
      <c r="M8" s="0" t="n">
        <v>0</v>
      </c>
      <c r="N8" s="0" t="n">
        <v>0</v>
      </c>
      <c r="O8" s="0" t="n">
        <v>0</v>
      </c>
      <c r="P8" s="0" t="n">
        <v>0</v>
      </c>
      <c r="Q8" s="0" t="n">
        <v>0</v>
      </c>
      <c r="R8" s="0" t="n">
        <v>0</v>
      </c>
      <c r="S8" s="0" t="n">
        <v>0</v>
      </c>
      <c r="T8" s="0" t="n">
        <v>0</v>
      </c>
      <c r="U8" s="0" t="n">
        <v>0</v>
      </c>
      <c r="V8" s="0" t="n">
        <v>0</v>
      </c>
      <c r="W8" s="0" t="n">
        <v>0</v>
      </c>
    </row>
    <row r="9" customFormat="false" ht="12.75" hidden="false" customHeight="false" outlineLevel="0" collapsed="false">
      <c r="A9" s="0" t="s">
        <v>206</v>
      </c>
      <c r="B9" s="0" t="n">
        <v>107647</v>
      </c>
      <c r="C9" s="0" t="s">
        <v>207</v>
      </c>
      <c r="D9" s="0" t="n">
        <v>0</v>
      </c>
      <c r="E9" s="0" t="n">
        <v>0</v>
      </c>
      <c r="F9" s="0" t="n">
        <v>0</v>
      </c>
      <c r="G9" s="0" t="n">
        <v>0</v>
      </c>
      <c r="H9" s="0" t="n">
        <v>0</v>
      </c>
      <c r="I9" s="0" t="n">
        <v>0</v>
      </c>
      <c r="J9" s="0" t="n">
        <v>0</v>
      </c>
      <c r="K9" s="0" t="n">
        <v>0</v>
      </c>
      <c r="L9" s="0" t="n">
        <v>0</v>
      </c>
      <c r="M9" s="0" t="n">
        <v>0</v>
      </c>
      <c r="N9" s="0" t="n">
        <v>0</v>
      </c>
      <c r="O9" s="0" t="n">
        <v>0</v>
      </c>
      <c r="P9" s="0" t="n">
        <v>0</v>
      </c>
      <c r="Q9" s="0" t="n">
        <v>0</v>
      </c>
      <c r="R9" s="0" t="n">
        <v>0</v>
      </c>
      <c r="S9" s="0" t="n">
        <v>0</v>
      </c>
      <c r="T9" s="0" t="n">
        <v>0</v>
      </c>
      <c r="U9" s="0" t="n">
        <v>0</v>
      </c>
      <c r="V9" s="0" t="n">
        <v>0</v>
      </c>
      <c r="W9" s="0" t="n">
        <v>0</v>
      </c>
    </row>
    <row r="10" customFormat="false" ht="12.75" hidden="false" customHeight="false" outlineLevel="0" collapsed="false">
      <c r="B10" s="0" t="n">
        <v>62389</v>
      </c>
      <c r="C10" s="0" t="s">
        <v>208</v>
      </c>
      <c r="D10" s="0" t="n">
        <v>10000</v>
      </c>
      <c r="E10" s="0" t="n">
        <v>10000</v>
      </c>
      <c r="F10" s="0" t="n">
        <v>10000</v>
      </c>
      <c r="G10" s="0" t="n">
        <v>10000</v>
      </c>
      <c r="H10" s="0" t="n">
        <v>10000</v>
      </c>
      <c r="I10" s="0" t="n">
        <v>10000</v>
      </c>
      <c r="J10" s="0" t="n">
        <v>10000</v>
      </c>
      <c r="K10" s="0" t="n">
        <v>10000</v>
      </c>
      <c r="L10" s="0" t="n">
        <v>10000</v>
      </c>
      <c r="M10" s="0" t="n">
        <v>10000</v>
      </c>
      <c r="N10" s="0" t="n">
        <v>10000</v>
      </c>
      <c r="O10" s="0" t="n">
        <v>10000</v>
      </c>
      <c r="P10" s="0" t="n">
        <v>10000</v>
      </c>
      <c r="Q10" s="0" t="n">
        <v>10000</v>
      </c>
      <c r="R10" s="0" t="n">
        <v>10000</v>
      </c>
      <c r="S10" s="0" t="n">
        <v>10000</v>
      </c>
      <c r="T10" s="0" t="n">
        <v>10000</v>
      </c>
      <c r="U10" s="0" t="n">
        <v>10000</v>
      </c>
      <c r="V10" s="0" t="n">
        <v>10000</v>
      </c>
      <c r="W10" s="0" t="n">
        <v>190000</v>
      </c>
    </row>
    <row r="11" customFormat="false" ht="12.75" hidden="false" customHeight="false" outlineLevel="0" collapsed="false">
      <c r="A11" s="0" t="s">
        <v>206</v>
      </c>
      <c r="B11" s="0" t="n">
        <v>107907</v>
      </c>
      <c r="C11" s="0" t="s">
        <v>207</v>
      </c>
      <c r="D11" s="0" t="n">
        <v>0</v>
      </c>
      <c r="E11" s="0" t="n">
        <v>0</v>
      </c>
      <c r="F11" s="0" t="n">
        <v>0</v>
      </c>
      <c r="G11" s="0" t="n">
        <v>0</v>
      </c>
      <c r="H11" s="0" t="n">
        <v>0</v>
      </c>
      <c r="I11" s="0" t="n">
        <v>0</v>
      </c>
      <c r="J11" s="0" t="n">
        <v>0</v>
      </c>
      <c r="K11" s="0" t="n">
        <v>0</v>
      </c>
      <c r="L11" s="0" t="n">
        <v>0</v>
      </c>
      <c r="M11" s="0" t="n">
        <v>0</v>
      </c>
      <c r="N11" s="0" t="n">
        <v>0</v>
      </c>
      <c r="O11" s="0" t="n">
        <v>0</v>
      </c>
      <c r="P11" s="0" t="n">
        <v>0</v>
      </c>
      <c r="Q11" s="0" t="n">
        <v>0</v>
      </c>
      <c r="R11" s="0" t="n">
        <v>0</v>
      </c>
      <c r="S11" s="0" t="n">
        <v>0</v>
      </c>
      <c r="T11" s="0" t="n">
        <v>0</v>
      </c>
      <c r="U11" s="0" t="n">
        <v>0</v>
      </c>
      <c r="V11" s="0" t="n">
        <v>0</v>
      </c>
      <c r="W11" s="0" t="n">
        <v>0</v>
      </c>
    </row>
    <row r="12" customFormat="false" ht="12.75" hidden="false" customHeight="false" outlineLevel="0" collapsed="false">
      <c r="B12" s="0" t="n">
        <v>62389</v>
      </c>
      <c r="C12" s="0" t="s">
        <v>208</v>
      </c>
      <c r="D12" s="0" t="n">
        <v>5809</v>
      </c>
      <c r="E12" s="0" t="n">
        <v>5809</v>
      </c>
      <c r="F12" s="0" t="n">
        <v>5809</v>
      </c>
      <c r="G12" s="0" t="n">
        <v>5809</v>
      </c>
      <c r="H12" s="0" t="n">
        <v>5809</v>
      </c>
      <c r="I12" s="0" t="n">
        <v>5809</v>
      </c>
      <c r="J12" s="0" t="n">
        <v>5809</v>
      </c>
      <c r="K12" s="0" t="n">
        <v>5809</v>
      </c>
      <c r="L12" s="0" t="n">
        <v>5809</v>
      </c>
      <c r="M12" s="0" t="n">
        <v>5809</v>
      </c>
      <c r="N12" s="0" t="n">
        <v>5809</v>
      </c>
      <c r="O12" s="0" t="n">
        <v>5809</v>
      </c>
      <c r="P12" s="0" t="n">
        <v>5809</v>
      </c>
      <c r="Q12" s="0" t="n">
        <v>5809</v>
      </c>
      <c r="R12" s="0" t="n">
        <v>5809</v>
      </c>
      <c r="S12" s="0" t="n">
        <v>5809</v>
      </c>
      <c r="T12" s="0" t="n">
        <v>5809</v>
      </c>
      <c r="U12" s="0" t="n">
        <v>5809</v>
      </c>
      <c r="V12" s="0" t="n">
        <v>5809</v>
      </c>
      <c r="W12" s="0" t="n">
        <v>110371</v>
      </c>
    </row>
    <row r="13" customFormat="false" ht="12.75" hidden="false" customHeight="false" outlineLevel="0" collapsed="false">
      <c r="A13" s="0" t="s">
        <v>206</v>
      </c>
      <c r="B13" s="0" t="n">
        <v>108016</v>
      </c>
      <c r="C13" s="0" t="s">
        <v>207</v>
      </c>
      <c r="D13" s="0" t="n">
        <v>0</v>
      </c>
      <c r="E13" s="0" t="n">
        <v>0</v>
      </c>
      <c r="F13" s="0" t="n">
        <v>0</v>
      </c>
      <c r="G13" s="0" t="n">
        <v>0</v>
      </c>
      <c r="H13" s="0" t="n">
        <v>0</v>
      </c>
      <c r="I13" s="0" t="n">
        <v>0</v>
      </c>
      <c r="J13" s="0" t="n">
        <v>0</v>
      </c>
      <c r="K13" s="0" t="n">
        <v>0</v>
      </c>
      <c r="L13" s="0" t="n">
        <v>0</v>
      </c>
      <c r="M13" s="0" t="n">
        <v>0</v>
      </c>
      <c r="N13" s="0" t="n">
        <v>0</v>
      </c>
      <c r="O13" s="0" t="n">
        <v>0</v>
      </c>
      <c r="P13" s="0" t="n">
        <v>0</v>
      </c>
      <c r="Q13" s="0" t="n">
        <v>0</v>
      </c>
      <c r="R13" s="0" t="n">
        <v>0</v>
      </c>
      <c r="S13" s="0" t="n">
        <v>0</v>
      </c>
      <c r="T13" s="0" t="n">
        <v>0</v>
      </c>
      <c r="U13" s="0" t="n">
        <v>0</v>
      </c>
      <c r="V13" s="0" t="n">
        <v>0</v>
      </c>
      <c r="W13" s="0" t="n">
        <v>0</v>
      </c>
    </row>
    <row r="14" customFormat="false" ht="12.75" hidden="false" customHeight="false" outlineLevel="0" collapsed="false">
      <c r="B14" s="0" t="n">
        <v>62389</v>
      </c>
      <c r="C14" s="0" t="s">
        <v>208</v>
      </c>
      <c r="D14" s="0" t="n">
        <v>5516</v>
      </c>
      <c r="E14" s="0" t="n">
        <v>5516</v>
      </c>
      <c r="F14" s="0" t="n">
        <v>5516</v>
      </c>
      <c r="G14" s="0" t="n">
        <v>5516</v>
      </c>
      <c r="H14" s="0" t="n">
        <v>5516</v>
      </c>
      <c r="I14" s="0" t="n">
        <v>5516</v>
      </c>
      <c r="J14" s="0" t="n">
        <v>5516</v>
      </c>
      <c r="K14" s="0" t="n">
        <v>5516</v>
      </c>
      <c r="L14" s="0" t="n">
        <v>5516</v>
      </c>
      <c r="M14" s="0" t="n">
        <v>5516</v>
      </c>
      <c r="N14" s="0" t="n">
        <v>5516</v>
      </c>
      <c r="O14" s="0" t="n">
        <v>5516</v>
      </c>
      <c r="P14" s="0" t="n">
        <v>5516</v>
      </c>
      <c r="Q14" s="0" t="n">
        <v>5516</v>
      </c>
      <c r="R14" s="0" t="n">
        <v>5516</v>
      </c>
      <c r="S14" s="0" t="n">
        <v>5516</v>
      </c>
      <c r="T14" s="0" t="n">
        <v>5516</v>
      </c>
      <c r="U14" s="0" t="n">
        <v>5516</v>
      </c>
      <c r="V14" s="0" t="n">
        <v>5516</v>
      </c>
      <c r="W14" s="0" t="n">
        <v>104804</v>
      </c>
    </row>
    <row r="15" customFormat="false" ht="12.75" hidden="false" customHeight="false" outlineLevel="0" collapsed="false">
      <c r="A15" s="0" t="s">
        <v>206</v>
      </c>
      <c r="B15" s="0" t="n">
        <v>108027</v>
      </c>
      <c r="C15" s="0" t="s">
        <v>207</v>
      </c>
      <c r="D15" s="0" t="n">
        <v>0</v>
      </c>
      <c r="E15" s="0" t="n">
        <v>0</v>
      </c>
      <c r="F15" s="0" t="n">
        <v>0</v>
      </c>
      <c r="G15" s="0" t="n">
        <v>0</v>
      </c>
      <c r="H15" s="0" t="n">
        <v>0</v>
      </c>
      <c r="I15" s="0" t="n">
        <v>0</v>
      </c>
      <c r="J15" s="0" t="n">
        <v>0</v>
      </c>
      <c r="K15" s="0" t="n">
        <v>0</v>
      </c>
      <c r="L15" s="0" t="n">
        <v>0</v>
      </c>
      <c r="M15" s="0" t="n">
        <v>0</v>
      </c>
      <c r="N15" s="0" t="n">
        <v>0</v>
      </c>
      <c r="O15" s="0" t="n">
        <v>0</v>
      </c>
      <c r="P15" s="0" t="n">
        <v>0</v>
      </c>
      <c r="Q15" s="0" t="n">
        <v>0</v>
      </c>
      <c r="R15" s="0" t="n">
        <v>0</v>
      </c>
      <c r="S15" s="0" t="n">
        <v>0</v>
      </c>
      <c r="T15" s="0" t="n">
        <v>0</v>
      </c>
      <c r="U15" s="0" t="n">
        <v>0</v>
      </c>
      <c r="V15" s="0" t="n">
        <v>0</v>
      </c>
      <c r="W15" s="0" t="n">
        <v>0</v>
      </c>
    </row>
    <row r="16" customFormat="false" ht="12.75" hidden="false" customHeight="false" outlineLevel="0" collapsed="false">
      <c r="B16" s="0" t="n">
        <v>62389</v>
      </c>
      <c r="C16" s="0" t="s">
        <v>208</v>
      </c>
      <c r="D16" s="0" t="n">
        <v>10000</v>
      </c>
      <c r="E16" s="0" t="n">
        <v>10000</v>
      </c>
      <c r="F16" s="0" t="n">
        <v>10000</v>
      </c>
      <c r="G16" s="0" t="n">
        <v>10000</v>
      </c>
      <c r="H16" s="0" t="n">
        <v>10000</v>
      </c>
      <c r="I16" s="0" t="n">
        <v>10000</v>
      </c>
      <c r="J16" s="0" t="n">
        <v>10000</v>
      </c>
      <c r="K16" s="0" t="n">
        <v>10000</v>
      </c>
      <c r="L16" s="0" t="n">
        <v>10000</v>
      </c>
      <c r="M16" s="0" t="n">
        <v>10000</v>
      </c>
      <c r="N16" s="0" t="n">
        <v>10000</v>
      </c>
      <c r="O16" s="0" t="n">
        <v>10000</v>
      </c>
      <c r="P16" s="0" t="n">
        <v>10000</v>
      </c>
      <c r="Q16" s="0" t="n">
        <v>10000</v>
      </c>
      <c r="R16" s="0" t="n">
        <v>10000</v>
      </c>
      <c r="S16" s="0" t="n">
        <v>10000</v>
      </c>
      <c r="T16" s="0" t="n">
        <v>10737</v>
      </c>
      <c r="U16" s="0" t="n">
        <v>10737</v>
      </c>
      <c r="V16" s="0" t="n">
        <v>10737</v>
      </c>
      <c r="W16" s="0" t="n">
        <v>192211</v>
      </c>
    </row>
    <row r="17" customFormat="false" ht="12.75" hidden="false" customHeight="false" outlineLevel="0" collapsed="false">
      <c r="A17" s="0" t="s">
        <v>206</v>
      </c>
      <c r="B17" s="0" t="n">
        <v>108028</v>
      </c>
      <c r="C17" s="0" t="s">
        <v>207</v>
      </c>
      <c r="D17" s="0" t="n">
        <v>10000</v>
      </c>
      <c r="E17" s="0" t="n">
        <v>10000</v>
      </c>
      <c r="F17" s="0" t="n">
        <v>10000</v>
      </c>
      <c r="G17" s="0" t="n">
        <v>10000</v>
      </c>
      <c r="H17" s="0" t="n">
        <v>10000</v>
      </c>
      <c r="I17" s="0" t="n">
        <v>10000</v>
      </c>
      <c r="J17" s="0" t="n">
        <v>10000</v>
      </c>
      <c r="K17" s="0" t="n">
        <v>10000</v>
      </c>
      <c r="L17" s="0" t="n">
        <v>10000</v>
      </c>
      <c r="M17" s="0" t="n">
        <v>10000</v>
      </c>
      <c r="N17" s="0" t="n">
        <v>10000</v>
      </c>
      <c r="O17" s="0" t="n">
        <v>10000</v>
      </c>
      <c r="P17" s="0" t="n">
        <v>10000</v>
      </c>
      <c r="Q17" s="0" t="n">
        <v>10000</v>
      </c>
      <c r="R17" s="0" t="n">
        <v>10000</v>
      </c>
      <c r="S17" s="0" t="n">
        <v>10000</v>
      </c>
      <c r="T17" s="0" t="n">
        <v>10737</v>
      </c>
      <c r="U17" s="0" t="n">
        <v>10737</v>
      </c>
      <c r="V17" s="0" t="n">
        <v>10737</v>
      </c>
      <c r="W17" s="0" t="n">
        <v>192211</v>
      </c>
    </row>
    <row r="18" customFormat="false" ht="12.75" hidden="false" customHeight="false" outlineLevel="0" collapsed="false">
      <c r="B18" s="0" t="n">
        <v>62389</v>
      </c>
      <c r="C18" s="0" t="s">
        <v>208</v>
      </c>
      <c r="D18" s="0" t="n">
        <v>0</v>
      </c>
      <c r="E18" s="0" t="n">
        <v>0</v>
      </c>
      <c r="F18" s="0" t="n">
        <v>0</v>
      </c>
      <c r="G18" s="0" t="n">
        <v>0</v>
      </c>
      <c r="H18" s="0" t="n">
        <v>0</v>
      </c>
      <c r="I18" s="0" t="n">
        <v>0</v>
      </c>
      <c r="J18" s="0" t="n">
        <v>0</v>
      </c>
      <c r="K18" s="0" t="n">
        <v>0</v>
      </c>
      <c r="L18" s="0" t="n">
        <v>0</v>
      </c>
      <c r="M18" s="0" t="n">
        <v>0</v>
      </c>
      <c r="N18" s="0" t="n">
        <v>0</v>
      </c>
      <c r="O18" s="0" t="n">
        <v>0</v>
      </c>
      <c r="P18" s="0" t="n">
        <v>0</v>
      </c>
      <c r="Q18" s="0" t="n">
        <v>0</v>
      </c>
      <c r="R18" s="0" t="n">
        <v>0</v>
      </c>
      <c r="S18" s="0" t="n">
        <v>0</v>
      </c>
      <c r="T18" s="0" t="n">
        <v>0</v>
      </c>
      <c r="U18" s="0" t="n">
        <v>0</v>
      </c>
      <c r="V18" s="0" t="n">
        <v>0</v>
      </c>
      <c r="W18" s="0" t="n">
        <v>0</v>
      </c>
    </row>
    <row r="19" customFormat="false" ht="12.75" hidden="false" customHeight="false" outlineLevel="0" collapsed="false">
      <c r="A19" s="0" t="s">
        <v>206</v>
      </c>
      <c r="B19" s="0" t="n">
        <v>108104</v>
      </c>
      <c r="C19" s="0" t="s">
        <v>207</v>
      </c>
      <c r="D19" s="0" t="n">
        <v>0</v>
      </c>
      <c r="E19" s="0" t="n">
        <v>0</v>
      </c>
      <c r="F19" s="0" t="n">
        <v>0</v>
      </c>
      <c r="G19" s="0" t="n">
        <v>0</v>
      </c>
      <c r="H19" s="0" t="n">
        <v>0</v>
      </c>
      <c r="I19" s="0" t="n">
        <v>0</v>
      </c>
      <c r="J19" s="0" t="n">
        <v>0</v>
      </c>
      <c r="K19" s="0" t="n">
        <v>0</v>
      </c>
      <c r="L19" s="0" t="n">
        <v>0</v>
      </c>
      <c r="M19" s="0" t="n">
        <v>0</v>
      </c>
      <c r="N19" s="0" t="n">
        <v>0</v>
      </c>
      <c r="O19" s="0" t="n">
        <v>0</v>
      </c>
      <c r="P19" s="0" t="n">
        <v>0</v>
      </c>
      <c r="Q19" s="0" t="n">
        <v>0</v>
      </c>
      <c r="R19" s="0" t="n">
        <v>0</v>
      </c>
      <c r="S19" s="0" t="n">
        <v>0</v>
      </c>
      <c r="T19" s="0" t="n">
        <v>0</v>
      </c>
      <c r="U19" s="0" t="n">
        <v>0</v>
      </c>
      <c r="V19" s="0" t="n">
        <v>0</v>
      </c>
      <c r="W19" s="0" t="n">
        <v>0</v>
      </c>
    </row>
    <row r="20" customFormat="false" ht="12.75" hidden="false" customHeight="false" outlineLevel="0" collapsed="false">
      <c r="B20" s="0" t="n">
        <v>62389</v>
      </c>
      <c r="C20" s="0" t="s">
        <v>208</v>
      </c>
      <c r="D20" s="0" t="n">
        <v>1161</v>
      </c>
      <c r="E20" s="0" t="n">
        <v>1161</v>
      </c>
      <c r="F20" s="0" t="n">
        <v>1161</v>
      </c>
      <c r="G20" s="0" t="n">
        <v>1161</v>
      </c>
      <c r="H20" s="0" t="n">
        <v>1161</v>
      </c>
      <c r="I20" s="0" t="n">
        <v>1161</v>
      </c>
      <c r="J20" s="0" t="n">
        <v>1161</v>
      </c>
      <c r="K20" s="0" t="n">
        <v>1161</v>
      </c>
      <c r="L20" s="0" t="n">
        <v>1161</v>
      </c>
      <c r="M20" s="0" t="n">
        <v>1161</v>
      </c>
      <c r="N20" s="0" t="n">
        <v>1161</v>
      </c>
      <c r="O20" s="0" t="n">
        <v>1161</v>
      </c>
      <c r="P20" s="0" t="n">
        <v>1161</v>
      </c>
      <c r="Q20" s="0" t="n">
        <v>1161</v>
      </c>
      <c r="R20" s="0" t="n">
        <v>1161</v>
      </c>
      <c r="S20" s="0" t="n">
        <v>1161</v>
      </c>
      <c r="T20" s="0" t="n">
        <v>1161</v>
      </c>
      <c r="U20" s="0" t="n">
        <v>1161</v>
      </c>
      <c r="V20" s="0" t="n">
        <v>1161</v>
      </c>
      <c r="W20" s="0" t="n">
        <v>22059</v>
      </c>
    </row>
    <row r="21" customFormat="false" ht="12.75" hidden="false" customHeight="false" outlineLevel="0" collapsed="false">
      <c r="A21" s="0" t="s">
        <v>206</v>
      </c>
      <c r="B21" s="0" t="n">
        <v>108115</v>
      </c>
      <c r="C21" s="0" t="s">
        <v>207</v>
      </c>
      <c r="D21" s="0" t="n">
        <v>30000</v>
      </c>
      <c r="E21" s="0" t="n">
        <v>30000</v>
      </c>
      <c r="F21" s="0" t="n">
        <v>30000</v>
      </c>
      <c r="G21" s="0" t="n">
        <v>30000</v>
      </c>
      <c r="H21" s="0" t="n">
        <v>30000</v>
      </c>
      <c r="I21" s="0" t="n">
        <v>30000</v>
      </c>
      <c r="J21" s="0" t="n">
        <v>30000</v>
      </c>
      <c r="K21" s="0" t="n">
        <v>30000</v>
      </c>
      <c r="L21" s="0" t="n">
        <v>30000</v>
      </c>
      <c r="M21" s="0" t="n">
        <v>30000</v>
      </c>
      <c r="N21" s="0" t="n">
        <v>30000</v>
      </c>
      <c r="O21" s="0" t="n">
        <v>30000</v>
      </c>
      <c r="P21" s="0" t="n">
        <v>30000</v>
      </c>
      <c r="Q21" s="0" t="n">
        <v>30000</v>
      </c>
      <c r="R21" s="0" t="n">
        <v>30000</v>
      </c>
      <c r="S21" s="0" t="n">
        <v>30000</v>
      </c>
      <c r="T21" s="0" t="n">
        <v>30000</v>
      </c>
      <c r="U21" s="0" t="n">
        <v>30000</v>
      </c>
      <c r="V21" s="0" t="n">
        <v>30000</v>
      </c>
      <c r="W21" s="0" t="n">
        <v>570000</v>
      </c>
    </row>
    <row r="22" customFormat="false" ht="12.75" hidden="false" customHeight="false" outlineLevel="0" collapsed="false">
      <c r="B22" s="0" t="n">
        <v>62389</v>
      </c>
      <c r="C22" s="0" t="s">
        <v>208</v>
      </c>
      <c r="D22" s="0" t="n">
        <v>0</v>
      </c>
      <c r="E22" s="0" t="n">
        <v>0</v>
      </c>
      <c r="F22" s="0" t="n">
        <v>0</v>
      </c>
      <c r="G22" s="0" t="n">
        <v>0</v>
      </c>
      <c r="H22" s="0" t="n">
        <v>0</v>
      </c>
      <c r="I22" s="0" t="n">
        <v>0</v>
      </c>
      <c r="J22" s="0" t="n">
        <v>0</v>
      </c>
      <c r="K22" s="0" t="n">
        <v>0</v>
      </c>
      <c r="L22" s="0" t="n">
        <v>0</v>
      </c>
      <c r="M22" s="0" t="n">
        <v>0</v>
      </c>
      <c r="N22" s="0" t="n">
        <v>0</v>
      </c>
      <c r="O22" s="0" t="n">
        <v>0</v>
      </c>
      <c r="P22" s="0" t="n">
        <v>0</v>
      </c>
      <c r="Q22" s="0" t="n">
        <v>0</v>
      </c>
      <c r="R22" s="0" t="n">
        <v>0</v>
      </c>
      <c r="S22" s="0" t="n">
        <v>0</v>
      </c>
      <c r="T22" s="0" t="n">
        <v>0</v>
      </c>
      <c r="U22" s="0" t="n">
        <v>0</v>
      </c>
      <c r="V22" s="0" t="n">
        <v>0</v>
      </c>
      <c r="W22" s="0" t="n">
        <v>0</v>
      </c>
    </row>
    <row r="23" customFormat="false" ht="12.75" hidden="false" customHeight="false" outlineLevel="0" collapsed="false">
      <c r="A23" s="0" t="s">
        <v>206</v>
      </c>
      <c r="B23" s="0" t="n">
        <v>108197</v>
      </c>
      <c r="C23" s="0" t="s">
        <v>207</v>
      </c>
      <c r="D23" s="0" t="n">
        <v>4516</v>
      </c>
      <c r="E23" s="0" t="n">
        <v>4516</v>
      </c>
      <c r="F23" s="0" t="n">
        <v>4516</v>
      </c>
      <c r="G23" s="0" t="n">
        <v>4516</v>
      </c>
      <c r="H23" s="0" t="n">
        <v>4516</v>
      </c>
      <c r="I23" s="0" t="n">
        <v>4516</v>
      </c>
      <c r="J23" s="0" t="n">
        <v>4516</v>
      </c>
      <c r="K23" s="0" t="n">
        <v>4516</v>
      </c>
      <c r="L23" s="0" t="n">
        <v>4516</v>
      </c>
      <c r="M23" s="0" t="n">
        <v>4516</v>
      </c>
      <c r="N23" s="0" t="n">
        <v>4516</v>
      </c>
      <c r="O23" s="0" t="n">
        <v>4516</v>
      </c>
      <c r="P23" s="0" t="n">
        <v>4516</v>
      </c>
      <c r="Q23" s="0" t="n">
        <v>4516</v>
      </c>
      <c r="R23" s="0" t="n">
        <v>4516</v>
      </c>
      <c r="S23" s="0" t="n">
        <v>4516</v>
      </c>
      <c r="T23" s="0" t="n">
        <v>4516</v>
      </c>
      <c r="U23" s="0" t="n">
        <v>4516</v>
      </c>
      <c r="V23" s="0" t="n">
        <v>4516</v>
      </c>
      <c r="W23" s="0" t="n">
        <v>85804</v>
      </c>
    </row>
    <row r="24" customFormat="false" ht="12.75" hidden="false" customHeight="false" outlineLevel="0" collapsed="false">
      <c r="B24" s="0" t="n">
        <v>62389</v>
      </c>
      <c r="C24" s="0" t="s">
        <v>208</v>
      </c>
      <c r="D24" s="0" t="n">
        <v>0</v>
      </c>
      <c r="E24" s="0" t="n">
        <v>0</v>
      </c>
      <c r="F24" s="0" t="n">
        <v>0</v>
      </c>
      <c r="G24" s="0" t="n">
        <v>0</v>
      </c>
      <c r="H24" s="0" t="n">
        <v>0</v>
      </c>
      <c r="I24" s="0" t="n">
        <v>0</v>
      </c>
      <c r="J24" s="0" t="n">
        <v>0</v>
      </c>
      <c r="K24" s="0" t="n">
        <v>0</v>
      </c>
      <c r="L24" s="0" t="n">
        <v>0</v>
      </c>
      <c r="M24" s="0" t="n">
        <v>0</v>
      </c>
      <c r="N24" s="0" t="n">
        <v>0</v>
      </c>
      <c r="O24" s="0" t="n">
        <v>0</v>
      </c>
      <c r="P24" s="0" t="n">
        <v>0</v>
      </c>
      <c r="Q24" s="0" t="n">
        <v>0</v>
      </c>
      <c r="R24" s="0" t="n">
        <v>0</v>
      </c>
      <c r="S24" s="0" t="n">
        <v>0</v>
      </c>
      <c r="T24" s="0" t="n">
        <v>0</v>
      </c>
      <c r="U24" s="0" t="n">
        <v>0</v>
      </c>
      <c r="V24" s="0" t="n">
        <v>0</v>
      </c>
      <c r="W24" s="0" t="n">
        <v>0</v>
      </c>
    </row>
    <row r="25" customFormat="false" ht="12.75" hidden="false" customHeight="false" outlineLevel="0" collapsed="false">
      <c r="A25" s="0" t="s">
        <v>206</v>
      </c>
      <c r="B25" s="0" t="n">
        <v>108306</v>
      </c>
      <c r="C25" s="0" t="s">
        <v>207</v>
      </c>
      <c r="D25" s="0" t="n">
        <v>0</v>
      </c>
      <c r="E25" s="0" t="n">
        <v>0</v>
      </c>
      <c r="F25" s="0" t="n">
        <v>0</v>
      </c>
      <c r="G25" s="0" t="n">
        <v>0</v>
      </c>
      <c r="H25" s="0" t="n">
        <v>0</v>
      </c>
      <c r="I25" s="0" t="n">
        <v>0</v>
      </c>
      <c r="J25" s="0" t="n">
        <v>0</v>
      </c>
      <c r="K25" s="0" t="n">
        <v>0</v>
      </c>
      <c r="L25" s="0" t="n">
        <v>0</v>
      </c>
      <c r="M25" s="0" t="n">
        <v>0</v>
      </c>
      <c r="N25" s="0" t="n">
        <v>0</v>
      </c>
      <c r="O25" s="0" t="n">
        <v>0</v>
      </c>
      <c r="P25" s="0" t="n">
        <v>0</v>
      </c>
      <c r="Q25" s="0" t="n">
        <v>0</v>
      </c>
      <c r="R25" s="0" t="n">
        <v>0</v>
      </c>
      <c r="S25" s="0" t="n">
        <v>0</v>
      </c>
      <c r="T25" s="0" t="n">
        <v>0</v>
      </c>
      <c r="U25" s="0" t="n">
        <v>0</v>
      </c>
      <c r="V25" s="0" t="n">
        <v>0</v>
      </c>
      <c r="W25" s="0" t="n">
        <v>0</v>
      </c>
    </row>
    <row r="26" customFormat="false" ht="12.75" hidden="false" customHeight="false" outlineLevel="0" collapsed="false">
      <c r="B26" s="0" t="n">
        <v>62389</v>
      </c>
      <c r="C26" s="0" t="s">
        <v>208</v>
      </c>
      <c r="D26" s="0" t="n">
        <v>9258</v>
      </c>
      <c r="E26" s="0" t="n">
        <v>9258</v>
      </c>
      <c r="F26" s="0" t="n">
        <v>9258</v>
      </c>
      <c r="G26" s="0" t="n">
        <v>9258</v>
      </c>
      <c r="H26" s="0" t="n">
        <v>9258</v>
      </c>
      <c r="I26" s="0" t="n">
        <v>9258</v>
      </c>
      <c r="J26" s="0" t="n">
        <v>9258</v>
      </c>
      <c r="K26" s="0" t="n">
        <v>9258</v>
      </c>
      <c r="L26" s="0" t="n">
        <v>9258</v>
      </c>
      <c r="M26" s="0" t="n">
        <v>9258</v>
      </c>
      <c r="N26" s="0" t="n">
        <v>9258</v>
      </c>
      <c r="O26" s="0" t="n">
        <v>9258</v>
      </c>
      <c r="P26" s="0" t="n">
        <v>9258</v>
      </c>
      <c r="Q26" s="0" t="n">
        <v>9258</v>
      </c>
      <c r="R26" s="0" t="n">
        <v>9258</v>
      </c>
      <c r="S26" s="0" t="n">
        <v>9258</v>
      </c>
      <c r="T26" s="0" t="n">
        <v>9258</v>
      </c>
      <c r="U26" s="0" t="n">
        <v>9258</v>
      </c>
      <c r="V26" s="0" t="n">
        <v>9258</v>
      </c>
      <c r="W26" s="0" t="n">
        <v>175902</v>
      </c>
    </row>
    <row r="27" customFormat="false" ht="12.75" hidden="false" customHeight="false" outlineLevel="0" collapsed="false">
      <c r="A27" s="0" t="s">
        <v>206</v>
      </c>
      <c r="B27" s="0" t="n">
        <v>108333</v>
      </c>
      <c r="C27" s="0" t="s">
        <v>207</v>
      </c>
      <c r="D27" s="0" t="n">
        <v>6452</v>
      </c>
      <c r="E27" s="0" t="n">
        <v>6452</v>
      </c>
      <c r="F27" s="0" t="n">
        <v>6452</v>
      </c>
      <c r="G27" s="0" t="n">
        <v>6452</v>
      </c>
      <c r="H27" s="0" t="n">
        <v>6452</v>
      </c>
      <c r="I27" s="0" t="n">
        <v>6452</v>
      </c>
      <c r="J27" s="0" t="n">
        <v>6452</v>
      </c>
      <c r="K27" s="0" t="n">
        <v>6452</v>
      </c>
      <c r="L27" s="0" t="n">
        <v>6452</v>
      </c>
      <c r="M27" s="0" t="n">
        <v>6452</v>
      </c>
      <c r="N27" s="0" t="n">
        <v>6452</v>
      </c>
      <c r="O27" s="0" t="n">
        <v>6452</v>
      </c>
      <c r="P27" s="0" t="n">
        <v>6452</v>
      </c>
      <c r="Q27" s="0" t="n">
        <v>6452</v>
      </c>
      <c r="R27" s="0" t="n">
        <v>6452</v>
      </c>
      <c r="S27" s="0" t="n">
        <v>6452</v>
      </c>
      <c r="T27" s="0" t="n">
        <v>6452</v>
      </c>
      <c r="U27" s="0" t="n">
        <v>6452</v>
      </c>
      <c r="V27" s="0" t="n">
        <v>6452</v>
      </c>
      <c r="W27" s="0" t="n">
        <v>122588</v>
      </c>
    </row>
    <row r="28" customFormat="false" ht="12.75" hidden="false" customHeight="false" outlineLevel="0" collapsed="false">
      <c r="B28" s="0" t="n">
        <v>62389</v>
      </c>
      <c r="C28" s="0" t="s">
        <v>208</v>
      </c>
      <c r="D28" s="0" t="n">
        <v>0</v>
      </c>
      <c r="E28" s="0" t="n">
        <v>0</v>
      </c>
      <c r="F28" s="0" t="n">
        <v>0</v>
      </c>
      <c r="G28" s="0" t="n">
        <v>0</v>
      </c>
      <c r="H28" s="0" t="n">
        <v>0</v>
      </c>
      <c r="I28" s="0" t="n">
        <v>0</v>
      </c>
      <c r="J28" s="0" t="n">
        <v>0</v>
      </c>
      <c r="K28" s="0" t="n">
        <v>0</v>
      </c>
      <c r="L28" s="0" t="n">
        <v>0</v>
      </c>
      <c r="M28" s="0" t="n">
        <v>0</v>
      </c>
      <c r="N28" s="0" t="n">
        <v>0</v>
      </c>
      <c r="O28" s="0" t="n">
        <v>0</v>
      </c>
      <c r="P28" s="0" t="n">
        <v>0</v>
      </c>
      <c r="Q28" s="0" t="n">
        <v>0</v>
      </c>
      <c r="R28" s="0" t="n">
        <v>0</v>
      </c>
      <c r="S28" s="0" t="n">
        <v>0</v>
      </c>
      <c r="T28" s="0" t="n">
        <v>0</v>
      </c>
      <c r="U28" s="0" t="n">
        <v>0</v>
      </c>
      <c r="V28" s="0" t="n">
        <v>0</v>
      </c>
      <c r="W28" s="0" t="n">
        <v>0</v>
      </c>
    </row>
    <row r="29" customFormat="false" ht="12.75" hidden="false" customHeight="false" outlineLevel="0" collapsed="false">
      <c r="A29" s="0" t="s">
        <v>209</v>
      </c>
      <c r="B29" s="0" t="n">
        <v>107873</v>
      </c>
      <c r="C29" s="0" t="s">
        <v>207</v>
      </c>
      <c r="D29" s="0" t="n">
        <v>0</v>
      </c>
      <c r="E29" s="0" t="n">
        <v>0</v>
      </c>
      <c r="F29" s="0" t="n">
        <v>0</v>
      </c>
      <c r="G29" s="0" t="n">
        <v>0</v>
      </c>
      <c r="H29" s="0" t="n">
        <v>0</v>
      </c>
      <c r="I29" s="0" t="n">
        <v>0</v>
      </c>
      <c r="J29" s="0" t="n">
        <v>0</v>
      </c>
      <c r="K29" s="0" t="n">
        <v>0</v>
      </c>
      <c r="L29" s="0" t="n">
        <v>0</v>
      </c>
      <c r="M29" s="0" t="n">
        <v>0</v>
      </c>
      <c r="N29" s="0" t="n">
        <v>0</v>
      </c>
      <c r="O29" s="0" t="n">
        <v>0</v>
      </c>
      <c r="P29" s="0" t="n">
        <v>0</v>
      </c>
      <c r="Q29" s="0" t="n">
        <v>0</v>
      </c>
      <c r="R29" s="0" t="n">
        <v>0</v>
      </c>
      <c r="S29" s="0" t="n">
        <v>0</v>
      </c>
      <c r="T29" s="0" t="n">
        <v>0</v>
      </c>
      <c r="U29" s="0" t="n">
        <v>0</v>
      </c>
      <c r="V29" s="0" t="n">
        <v>0</v>
      </c>
      <c r="W29" s="0" t="n">
        <v>0</v>
      </c>
    </row>
    <row r="30" customFormat="false" ht="12.75" hidden="false" customHeight="false" outlineLevel="0" collapsed="false">
      <c r="B30" s="0" t="n">
        <v>62389</v>
      </c>
      <c r="C30" s="0" t="s">
        <v>208</v>
      </c>
      <c r="D30" s="0" t="n">
        <v>12581</v>
      </c>
      <c r="E30" s="0" t="n">
        <v>12581</v>
      </c>
      <c r="F30" s="0" t="n">
        <v>12581</v>
      </c>
      <c r="G30" s="0" t="n">
        <v>12581</v>
      </c>
      <c r="H30" s="0" t="n">
        <v>12581</v>
      </c>
      <c r="I30" s="0" t="n">
        <v>12581</v>
      </c>
      <c r="J30" s="0" t="n">
        <v>12581</v>
      </c>
      <c r="K30" s="0" t="n">
        <v>12581</v>
      </c>
      <c r="L30" s="0" t="n">
        <v>12581</v>
      </c>
      <c r="M30" s="0" t="n">
        <v>12581</v>
      </c>
      <c r="N30" s="0" t="n">
        <v>12581</v>
      </c>
      <c r="O30" s="0" t="n">
        <v>12581</v>
      </c>
      <c r="P30" s="0" t="n">
        <v>12581</v>
      </c>
      <c r="Q30" s="0" t="n">
        <v>12581</v>
      </c>
      <c r="R30" s="0" t="n">
        <v>12581</v>
      </c>
      <c r="S30" s="0" t="n">
        <v>12581</v>
      </c>
      <c r="T30" s="0" t="n">
        <v>12581</v>
      </c>
      <c r="U30" s="0" t="n">
        <v>12581</v>
      </c>
      <c r="V30" s="0" t="n">
        <v>12581</v>
      </c>
      <c r="W30" s="0" t="n">
        <v>239039</v>
      </c>
    </row>
    <row r="31" customFormat="false" ht="12.75" hidden="false" customHeight="false" outlineLevel="0" collapsed="false">
      <c r="A31" s="0" t="s">
        <v>210</v>
      </c>
      <c r="B31" s="0" t="n">
        <v>105766</v>
      </c>
      <c r="C31" s="0" t="s">
        <v>207</v>
      </c>
      <c r="D31" s="0" t="n">
        <v>0</v>
      </c>
      <c r="E31" s="0" t="n">
        <v>0</v>
      </c>
      <c r="F31" s="0" t="n">
        <v>0</v>
      </c>
      <c r="G31" s="0" t="n">
        <v>0</v>
      </c>
      <c r="H31" s="0" t="n">
        <v>0</v>
      </c>
      <c r="I31" s="0" t="n">
        <v>0</v>
      </c>
      <c r="J31" s="0" t="n">
        <v>0</v>
      </c>
      <c r="K31" s="0" t="n">
        <v>0</v>
      </c>
      <c r="L31" s="0" t="n">
        <v>0</v>
      </c>
      <c r="M31" s="0" t="n">
        <v>0</v>
      </c>
      <c r="N31" s="0" t="n">
        <v>0</v>
      </c>
      <c r="O31" s="0" t="n">
        <v>0</v>
      </c>
      <c r="P31" s="0" t="n">
        <v>0</v>
      </c>
      <c r="Q31" s="0" t="n">
        <v>0</v>
      </c>
      <c r="R31" s="0" t="n">
        <v>0</v>
      </c>
      <c r="S31" s="0" t="n">
        <v>0</v>
      </c>
      <c r="T31" s="0" t="n">
        <v>0</v>
      </c>
      <c r="U31" s="0" t="n">
        <v>0</v>
      </c>
      <c r="V31" s="0" t="n">
        <v>0</v>
      </c>
      <c r="W31" s="0" t="n">
        <v>0</v>
      </c>
    </row>
    <row r="32" customFormat="false" ht="12.75" hidden="false" customHeight="false" outlineLevel="0" collapsed="false">
      <c r="B32" s="0" t="n">
        <v>71455</v>
      </c>
      <c r="C32" s="0" t="s">
        <v>208</v>
      </c>
      <c r="D32" s="0" t="n">
        <v>0</v>
      </c>
      <c r="E32" s="0" t="n">
        <v>0</v>
      </c>
      <c r="F32" s="0" t="n">
        <v>0</v>
      </c>
      <c r="G32" s="0" t="n">
        <v>0</v>
      </c>
      <c r="H32" s="0" t="n">
        <v>0</v>
      </c>
      <c r="I32" s="0" t="n">
        <v>0</v>
      </c>
      <c r="J32" s="0" t="n">
        <v>0</v>
      </c>
      <c r="K32" s="0" t="n">
        <v>0</v>
      </c>
      <c r="L32" s="0" t="n">
        <v>0</v>
      </c>
      <c r="M32" s="0" t="n">
        <v>0</v>
      </c>
      <c r="N32" s="0" t="n">
        <v>0</v>
      </c>
      <c r="O32" s="0" t="n">
        <v>0</v>
      </c>
      <c r="P32" s="0" t="n">
        <v>0</v>
      </c>
      <c r="Q32" s="0" t="n">
        <v>0</v>
      </c>
      <c r="R32" s="0" t="n">
        <v>0</v>
      </c>
      <c r="S32" s="0" t="n">
        <v>0</v>
      </c>
      <c r="T32" s="0" t="n">
        <v>0</v>
      </c>
      <c r="U32" s="0" t="n">
        <v>0</v>
      </c>
      <c r="V32" s="0" t="n">
        <v>0</v>
      </c>
      <c r="W32" s="0" t="n">
        <v>0</v>
      </c>
    </row>
    <row r="33" customFormat="false" ht="12.75" hidden="false" customHeight="false" outlineLevel="0" collapsed="false">
      <c r="A33" s="0" t="s">
        <v>211</v>
      </c>
      <c r="B33" s="0" t="n">
        <v>107836</v>
      </c>
      <c r="C33" s="0" t="s">
        <v>207</v>
      </c>
      <c r="D33" s="0" t="n">
        <v>0</v>
      </c>
      <c r="E33" s="0" t="n">
        <v>0</v>
      </c>
      <c r="F33" s="0" t="n">
        <v>0</v>
      </c>
      <c r="G33" s="0" t="n">
        <v>0</v>
      </c>
      <c r="H33" s="0" t="n">
        <v>0</v>
      </c>
      <c r="I33" s="0" t="n">
        <v>0</v>
      </c>
      <c r="J33" s="0" t="n">
        <v>0</v>
      </c>
      <c r="K33" s="0" t="n">
        <v>0</v>
      </c>
      <c r="L33" s="0" t="n">
        <v>0</v>
      </c>
      <c r="M33" s="0" t="n">
        <v>0</v>
      </c>
      <c r="N33" s="0" t="n">
        <v>0</v>
      </c>
      <c r="O33" s="0" t="n">
        <v>0</v>
      </c>
      <c r="P33" s="0" t="n">
        <v>0</v>
      </c>
      <c r="Q33" s="0" t="n">
        <v>0</v>
      </c>
      <c r="R33" s="0" t="n">
        <v>0</v>
      </c>
      <c r="S33" s="0" t="n">
        <v>0</v>
      </c>
      <c r="T33" s="0" t="n">
        <v>0</v>
      </c>
      <c r="U33" s="0" t="n">
        <v>0</v>
      </c>
      <c r="V33" s="0" t="n">
        <v>0</v>
      </c>
      <c r="W33" s="0" t="n">
        <v>0</v>
      </c>
    </row>
    <row r="34" customFormat="false" ht="12.75" hidden="false" customHeight="false" outlineLevel="0" collapsed="false">
      <c r="B34" s="0" t="n">
        <v>62389</v>
      </c>
      <c r="C34" s="0" t="s">
        <v>208</v>
      </c>
      <c r="D34" s="0" t="n">
        <v>6410</v>
      </c>
      <c r="E34" s="0" t="n">
        <v>6410</v>
      </c>
      <c r="F34" s="0" t="n">
        <v>6410</v>
      </c>
      <c r="G34" s="0" t="n">
        <v>6410</v>
      </c>
      <c r="H34" s="0" t="n">
        <v>6410</v>
      </c>
      <c r="I34" s="0" t="n">
        <v>6410</v>
      </c>
      <c r="J34" s="0" t="n">
        <v>6410</v>
      </c>
      <c r="K34" s="0" t="n">
        <v>6410</v>
      </c>
      <c r="L34" s="0" t="n">
        <v>6410</v>
      </c>
      <c r="M34" s="0" t="n">
        <v>6410</v>
      </c>
      <c r="N34" s="0" t="n">
        <v>6410</v>
      </c>
      <c r="O34" s="0" t="n">
        <v>6410</v>
      </c>
      <c r="P34" s="0" t="n">
        <v>6410</v>
      </c>
      <c r="Q34" s="0" t="n">
        <v>6410</v>
      </c>
      <c r="R34" s="0" t="n">
        <v>6410</v>
      </c>
      <c r="S34" s="0" t="n">
        <v>6410</v>
      </c>
      <c r="T34" s="0" t="n">
        <v>6410</v>
      </c>
      <c r="U34" s="0" t="n">
        <v>6397</v>
      </c>
      <c r="V34" s="0" t="n">
        <v>6410</v>
      </c>
      <c r="W34" s="0" t="n">
        <v>121777</v>
      </c>
    </row>
    <row r="35" customFormat="false" ht="12.75" hidden="false" customHeight="false" outlineLevel="0" collapsed="false">
      <c r="A35" s="0" t="s">
        <v>211</v>
      </c>
      <c r="B35" s="0" t="n">
        <v>107946</v>
      </c>
      <c r="C35" s="0" t="s">
        <v>207</v>
      </c>
      <c r="D35" s="0" t="n">
        <v>0</v>
      </c>
      <c r="E35" s="0" t="n">
        <v>0</v>
      </c>
      <c r="F35" s="0" t="n">
        <v>0</v>
      </c>
      <c r="G35" s="0" t="n">
        <v>0</v>
      </c>
      <c r="H35" s="0" t="n">
        <v>0</v>
      </c>
      <c r="I35" s="0" t="n">
        <v>0</v>
      </c>
      <c r="J35" s="0" t="n">
        <v>0</v>
      </c>
      <c r="K35" s="0" t="n">
        <v>0</v>
      </c>
      <c r="L35" s="0" t="n">
        <v>0</v>
      </c>
      <c r="M35" s="0" t="n">
        <v>0</v>
      </c>
      <c r="N35" s="0" t="n">
        <v>0</v>
      </c>
      <c r="O35" s="0" t="n">
        <v>0</v>
      </c>
      <c r="P35" s="0" t="n">
        <v>0</v>
      </c>
      <c r="Q35" s="0" t="n">
        <v>0</v>
      </c>
      <c r="R35" s="0" t="n">
        <v>0</v>
      </c>
      <c r="S35" s="0" t="n">
        <v>0</v>
      </c>
      <c r="T35" s="0" t="n">
        <v>0</v>
      </c>
      <c r="U35" s="0" t="n">
        <v>0</v>
      </c>
      <c r="V35" s="0" t="n">
        <v>0</v>
      </c>
      <c r="W35" s="0" t="n">
        <v>0</v>
      </c>
    </row>
    <row r="36" customFormat="false" ht="12.75" hidden="false" customHeight="false" outlineLevel="0" collapsed="false">
      <c r="B36" s="0" t="n">
        <v>62389</v>
      </c>
      <c r="C36" s="0" t="s">
        <v>208</v>
      </c>
      <c r="D36" s="0" t="n">
        <v>6452</v>
      </c>
      <c r="E36" s="0" t="n">
        <v>6452</v>
      </c>
      <c r="F36" s="0" t="n">
        <v>6452</v>
      </c>
      <c r="G36" s="0" t="n">
        <v>6452</v>
      </c>
      <c r="H36" s="0" t="n">
        <v>6452</v>
      </c>
      <c r="I36" s="0" t="n">
        <v>6452</v>
      </c>
      <c r="J36" s="0" t="n">
        <v>6452</v>
      </c>
      <c r="K36" s="0" t="n">
        <v>6452</v>
      </c>
      <c r="L36" s="0" t="n">
        <v>6452</v>
      </c>
      <c r="M36" s="0" t="n">
        <v>6452</v>
      </c>
      <c r="N36" s="0" t="n">
        <v>6452</v>
      </c>
      <c r="O36" s="0" t="n">
        <v>6452</v>
      </c>
      <c r="P36" s="0" t="n">
        <v>6452</v>
      </c>
      <c r="Q36" s="0" t="n">
        <v>6452</v>
      </c>
      <c r="R36" s="0" t="n">
        <v>6452</v>
      </c>
      <c r="S36" s="0" t="n">
        <v>6452</v>
      </c>
      <c r="T36" s="0" t="n">
        <v>6452</v>
      </c>
      <c r="U36" s="0" t="n">
        <v>6438</v>
      </c>
      <c r="V36" s="0" t="n">
        <v>6452</v>
      </c>
      <c r="W36" s="0" t="n">
        <v>122574</v>
      </c>
    </row>
    <row r="37" customFormat="false" ht="12.75" hidden="false" customHeight="false" outlineLevel="0" collapsed="false">
      <c r="A37" s="0" t="s">
        <v>212</v>
      </c>
      <c r="B37" s="0" t="n">
        <v>106877</v>
      </c>
      <c r="C37" s="0" t="s">
        <v>207</v>
      </c>
      <c r="D37" s="0" t="n">
        <v>16128</v>
      </c>
      <c r="E37" s="0" t="n">
        <v>16128</v>
      </c>
      <c r="F37" s="0" t="n">
        <v>16128</v>
      </c>
      <c r="G37" s="0" t="n">
        <v>16128</v>
      </c>
      <c r="H37" s="0" t="n">
        <v>16128</v>
      </c>
      <c r="I37" s="0" t="n">
        <v>16128</v>
      </c>
      <c r="J37" s="0" t="n">
        <v>16128</v>
      </c>
      <c r="K37" s="0" t="n">
        <v>16128</v>
      </c>
      <c r="L37" s="0" t="n">
        <v>16128</v>
      </c>
      <c r="M37" s="0" t="n">
        <v>16128</v>
      </c>
      <c r="N37" s="0" t="n">
        <v>16128</v>
      </c>
      <c r="O37" s="0" t="n">
        <v>16128</v>
      </c>
      <c r="P37" s="0" t="n">
        <v>16128</v>
      </c>
      <c r="Q37" s="0" t="n">
        <v>16128</v>
      </c>
      <c r="R37" s="0" t="n">
        <v>16128</v>
      </c>
      <c r="S37" s="0" t="n">
        <v>16128</v>
      </c>
      <c r="T37" s="0" t="n">
        <v>16128</v>
      </c>
      <c r="U37" s="0" t="n">
        <v>16128</v>
      </c>
      <c r="V37" s="0" t="n">
        <v>16128</v>
      </c>
      <c r="W37" s="0" t="n">
        <v>306432</v>
      </c>
    </row>
    <row r="38" customFormat="false" ht="12.75" hidden="false" customHeight="false" outlineLevel="0" collapsed="false">
      <c r="B38" s="0" t="n">
        <v>62389</v>
      </c>
      <c r="C38" s="0" t="s">
        <v>208</v>
      </c>
      <c r="D38" s="0" t="n">
        <v>0</v>
      </c>
      <c r="E38" s="0" t="n">
        <v>0</v>
      </c>
      <c r="F38" s="0" t="n">
        <v>0</v>
      </c>
      <c r="G38" s="0" t="n">
        <v>0</v>
      </c>
      <c r="H38" s="0" t="n">
        <v>0</v>
      </c>
      <c r="I38" s="0" t="n">
        <v>0</v>
      </c>
      <c r="J38" s="0" t="n">
        <v>0</v>
      </c>
      <c r="K38" s="0" t="n">
        <v>0</v>
      </c>
      <c r="L38" s="0" t="n">
        <v>0</v>
      </c>
      <c r="M38" s="0" t="n">
        <v>0</v>
      </c>
      <c r="N38" s="0" t="n">
        <v>0</v>
      </c>
      <c r="O38" s="0" t="n">
        <v>0</v>
      </c>
      <c r="P38" s="0" t="n">
        <v>0</v>
      </c>
      <c r="Q38" s="0" t="n">
        <v>0</v>
      </c>
      <c r="R38" s="0" t="n">
        <v>0</v>
      </c>
      <c r="S38" s="0" t="n">
        <v>0</v>
      </c>
      <c r="T38" s="0" t="n">
        <v>0</v>
      </c>
      <c r="U38" s="0" t="n">
        <v>0</v>
      </c>
      <c r="V38" s="0" t="n">
        <v>0</v>
      </c>
      <c r="W38" s="0" t="n">
        <v>0</v>
      </c>
    </row>
    <row r="39" customFormat="false" ht="12.75" hidden="false" customHeight="false" outlineLevel="0" collapsed="false">
      <c r="A39" s="0" t="s">
        <v>212</v>
      </c>
      <c r="B39" s="0" t="n">
        <v>107809</v>
      </c>
      <c r="C39" s="0" t="s">
        <v>207</v>
      </c>
      <c r="D39" s="0" t="n">
        <v>16129</v>
      </c>
      <c r="E39" s="0" t="n">
        <v>16129</v>
      </c>
      <c r="F39" s="0" t="n">
        <v>16129</v>
      </c>
      <c r="G39" s="0" t="n">
        <v>16129</v>
      </c>
      <c r="H39" s="0" t="n">
        <v>16129</v>
      </c>
      <c r="I39" s="0" t="n">
        <v>16129</v>
      </c>
      <c r="J39" s="0" t="n">
        <v>16129</v>
      </c>
      <c r="K39" s="0" t="n">
        <v>16129</v>
      </c>
      <c r="L39" s="0" t="n">
        <v>16129</v>
      </c>
      <c r="M39" s="0" t="n">
        <v>16129</v>
      </c>
      <c r="N39" s="0" t="n">
        <v>16129</v>
      </c>
      <c r="O39" s="0" t="n">
        <v>16129</v>
      </c>
      <c r="P39" s="0" t="n">
        <v>16129</v>
      </c>
      <c r="Q39" s="0" t="n">
        <v>16129</v>
      </c>
      <c r="R39" s="0" t="n">
        <v>16129</v>
      </c>
      <c r="S39" s="0" t="n">
        <v>16129</v>
      </c>
      <c r="T39" s="0" t="n">
        <v>16129</v>
      </c>
      <c r="U39" s="0" t="n">
        <v>16129</v>
      </c>
      <c r="V39" s="0" t="n">
        <v>16129</v>
      </c>
      <c r="W39" s="0" t="n">
        <v>306451</v>
      </c>
    </row>
    <row r="40" customFormat="false" ht="12.75" hidden="false" customHeight="false" outlineLevel="0" collapsed="false">
      <c r="B40" s="0" t="n">
        <v>62389</v>
      </c>
      <c r="C40" s="0" t="s">
        <v>208</v>
      </c>
      <c r="D40" s="0" t="n">
        <v>0</v>
      </c>
      <c r="E40" s="0" t="n">
        <v>0</v>
      </c>
      <c r="F40" s="0" t="n">
        <v>0</v>
      </c>
      <c r="G40" s="0" t="n">
        <v>0</v>
      </c>
      <c r="H40" s="0" t="n">
        <v>0</v>
      </c>
      <c r="I40" s="0" t="n">
        <v>0</v>
      </c>
      <c r="J40" s="0" t="n">
        <v>0</v>
      </c>
      <c r="K40" s="0" t="n">
        <v>0</v>
      </c>
      <c r="L40" s="0" t="n">
        <v>0</v>
      </c>
      <c r="M40" s="0" t="n">
        <v>0</v>
      </c>
      <c r="N40" s="0" t="n">
        <v>0</v>
      </c>
      <c r="O40" s="0" t="n">
        <v>0</v>
      </c>
      <c r="P40" s="0" t="n">
        <v>0</v>
      </c>
      <c r="Q40" s="0" t="n">
        <v>0</v>
      </c>
      <c r="R40" s="0" t="n">
        <v>0</v>
      </c>
      <c r="S40" s="0" t="n">
        <v>0</v>
      </c>
      <c r="T40" s="0" t="n">
        <v>0</v>
      </c>
      <c r="U40" s="0" t="n">
        <v>0</v>
      </c>
      <c r="V40" s="0" t="n">
        <v>0</v>
      </c>
      <c r="W40" s="0" t="n">
        <v>0</v>
      </c>
    </row>
    <row r="41" customFormat="false" ht="12.75" hidden="false" customHeight="false" outlineLevel="0" collapsed="false">
      <c r="A41" s="0" t="s">
        <v>212</v>
      </c>
      <c r="B41" s="0" t="n">
        <v>107810</v>
      </c>
      <c r="C41" s="0" t="s">
        <v>207</v>
      </c>
      <c r="D41" s="0" t="n">
        <v>16129</v>
      </c>
      <c r="E41" s="0" t="n">
        <v>16129</v>
      </c>
      <c r="F41" s="0" t="n">
        <v>16129</v>
      </c>
      <c r="G41" s="0" t="n">
        <v>16129</v>
      </c>
      <c r="H41" s="0" t="n">
        <v>16129</v>
      </c>
      <c r="I41" s="0" t="n">
        <v>16129</v>
      </c>
      <c r="J41" s="0" t="n">
        <v>16129</v>
      </c>
      <c r="K41" s="0" t="n">
        <v>16129</v>
      </c>
      <c r="L41" s="0" t="n">
        <v>16129</v>
      </c>
      <c r="M41" s="0" t="n">
        <v>16129</v>
      </c>
      <c r="N41" s="0" t="n">
        <v>16129</v>
      </c>
      <c r="O41" s="0" t="n">
        <v>16129</v>
      </c>
      <c r="P41" s="0" t="n">
        <v>16129</v>
      </c>
      <c r="Q41" s="0" t="n">
        <v>16129</v>
      </c>
      <c r="R41" s="0" t="n">
        <v>16129</v>
      </c>
      <c r="S41" s="0" t="n">
        <v>16129</v>
      </c>
      <c r="T41" s="0" t="n">
        <v>16129</v>
      </c>
      <c r="U41" s="0" t="n">
        <v>16129</v>
      </c>
      <c r="V41" s="0" t="n">
        <v>16129</v>
      </c>
      <c r="W41" s="0" t="n">
        <v>306451</v>
      </c>
    </row>
    <row r="42" customFormat="false" ht="12.75" hidden="false" customHeight="false" outlineLevel="0" collapsed="false">
      <c r="B42" s="0" t="n">
        <v>62389</v>
      </c>
      <c r="C42" s="0" t="s">
        <v>208</v>
      </c>
      <c r="D42" s="0" t="n">
        <v>0</v>
      </c>
      <c r="E42" s="0" t="n">
        <v>0</v>
      </c>
      <c r="F42" s="0" t="n">
        <v>0</v>
      </c>
      <c r="G42" s="0" t="n">
        <v>0</v>
      </c>
      <c r="H42" s="0" t="n">
        <v>0</v>
      </c>
      <c r="I42" s="0" t="n">
        <v>0</v>
      </c>
      <c r="J42" s="0" t="n">
        <v>0</v>
      </c>
      <c r="K42" s="0" t="n">
        <v>0</v>
      </c>
      <c r="L42" s="0" t="n">
        <v>0</v>
      </c>
      <c r="M42" s="0" t="n">
        <v>0</v>
      </c>
      <c r="N42" s="0" t="n">
        <v>0</v>
      </c>
      <c r="O42" s="0" t="n">
        <v>0</v>
      </c>
      <c r="P42" s="0" t="n">
        <v>0</v>
      </c>
      <c r="Q42" s="0" t="n">
        <v>0</v>
      </c>
      <c r="R42" s="0" t="n">
        <v>0</v>
      </c>
      <c r="S42" s="0" t="n">
        <v>0</v>
      </c>
      <c r="T42" s="0" t="n">
        <v>0</v>
      </c>
      <c r="U42" s="0" t="n">
        <v>0</v>
      </c>
      <c r="V42" s="0" t="n">
        <v>0</v>
      </c>
      <c r="W42" s="0" t="n">
        <v>0</v>
      </c>
    </row>
    <row r="43" customFormat="false" ht="12.75" hidden="false" customHeight="false" outlineLevel="0" collapsed="false">
      <c r="A43" s="0" t="s">
        <v>212</v>
      </c>
      <c r="B43" s="0" t="n">
        <v>107812</v>
      </c>
      <c r="C43" s="0" t="s">
        <v>207</v>
      </c>
      <c r="D43" s="0" t="n">
        <v>0</v>
      </c>
      <c r="E43" s="0" t="n">
        <v>0</v>
      </c>
      <c r="F43" s="0" t="n">
        <v>0</v>
      </c>
      <c r="G43" s="0" t="n">
        <v>0</v>
      </c>
      <c r="H43" s="0" t="n">
        <v>0</v>
      </c>
      <c r="I43" s="0" t="n">
        <v>0</v>
      </c>
      <c r="J43" s="0" t="n">
        <v>0</v>
      </c>
      <c r="K43" s="0" t="n">
        <v>0</v>
      </c>
      <c r="L43" s="0" t="n">
        <v>0</v>
      </c>
      <c r="M43" s="0" t="n">
        <v>0</v>
      </c>
      <c r="N43" s="0" t="n">
        <v>0</v>
      </c>
      <c r="O43" s="0" t="n">
        <v>0</v>
      </c>
      <c r="P43" s="0" t="n">
        <v>0</v>
      </c>
      <c r="Q43" s="0" t="n">
        <v>0</v>
      </c>
      <c r="R43" s="0" t="n">
        <v>0</v>
      </c>
      <c r="S43" s="0" t="n">
        <v>0</v>
      </c>
      <c r="T43" s="0" t="n">
        <v>0</v>
      </c>
      <c r="U43" s="0" t="n">
        <v>0</v>
      </c>
      <c r="V43" s="0" t="n">
        <v>0</v>
      </c>
      <c r="W43" s="0" t="n">
        <v>0</v>
      </c>
    </row>
    <row r="44" customFormat="false" ht="12.75" hidden="false" customHeight="false" outlineLevel="0" collapsed="false">
      <c r="B44" s="0" t="n">
        <v>62389</v>
      </c>
      <c r="C44" s="0" t="s">
        <v>208</v>
      </c>
      <c r="D44" s="0" t="n">
        <v>16129</v>
      </c>
      <c r="E44" s="0" t="n">
        <v>16129</v>
      </c>
      <c r="F44" s="0" t="n">
        <v>16129</v>
      </c>
      <c r="G44" s="0" t="n">
        <v>16132</v>
      </c>
      <c r="H44" s="0" t="n">
        <v>16132</v>
      </c>
      <c r="I44" s="0" t="n">
        <v>16132</v>
      </c>
      <c r="J44" s="0" t="n">
        <v>16132</v>
      </c>
      <c r="K44" s="0" t="n">
        <v>16132</v>
      </c>
      <c r="L44" s="0" t="n">
        <v>16126</v>
      </c>
      <c r="M44" s="0" t="n">
        <v>16126</v>
      </c>
      <c r="N44" s="0" t="n">
        <v>16135</v>
      </c>
      <c r="O44" s="0" t="n">
        <v>16135</v>
      </c>
      <c r="P44" s="0" t="n">
        <v>16135</v>
      </c>
      <c r="Q44" s="0" t="n">
        <v>16135</v>
      </c>
      <c r="R44" s="0" t="n">
        <v>16135</v>
      </c>
      <c r="S44" s="0" t="n">
        <v>16135</v>
      </c>
      <c r="T44" s="0" t="n">
        <v>16135</v>
      </c>
      <c r="U44" s="0" t="n">
        <v>16135</v>
      </c>
      <c r="V44" s="0" t="n">
        <v>16135</v>
      </c>
      <c r="W44" s="0" t="n">
        <v>306514</v>
      </c>
    </row>
    <row r="45" customFormat="false" ht="12.75" hidden="false" customHeight="false" outlineLevel="0" collapsed="false">
      <c r="A45" s="0" t="s">
        <v>212</v>
      </c>
      <c r="B45" s="0" t="n">
        <v>107835</v>
      </c>
      <c r="C45" s="0" t="s">
        <v>207</v>
      </c>
      <c r="D45" s="0" t="n">
        <v>0</v>
      </c>
      <c r="E45" s="0" t="n">
        <v>0</v>
      </c>
      <c r="F45" s="0" t="n">
        <v>0</v>
      </c>
      <c r="G45" s="0" t="n">
        <v>0</v>
      </c>
      <c r="H45" s="0" t="n">
        <v>0</v>
      </c>
      <c r="I45" s="0" t="n">
        <v>0</v>
      </c>
      <c r="J45" s="0" t="n">
        <v>0</v>
      </c>
      <c r="K45" s="0" t="n">
        <v>0</v>
      </c>
      <c r="L45" s="0" t="n">
        <v>0</v>
      </c>
      <c r="M45" s="0" t="n">
        <v>0</v>
      </c>
      <c r="N45" s="0" t="n">
        <v>0</v>
      </c>
      <c r="O45" s="0" t="n">
        <v>0</v>
      </c>
      <c r="P45" s="0" t="n">
        <v>0</v>
      </c>
      <c r="Q45" s="0" t="n">
        <v>0</v>
      </c>
      <c r="R45" s="0" t="n">
        <v>0</v>
      </c>
      <c r="S45" s="0" t="n">
        <v>0</v>
      </c>
      <c r="T45" s="0" t="n">
        <v>0</v>
      </c>
      <c r="U45" s="0" t="n">
        <v>0</v>
      </c>
      <c r="V45" s="0" t="n">
        <v>0</v>
      </c>
      <c r="W45" s="0" t="n">
        <v>0</v>
      </c>
    </row>
    <row r="46" customFormat="false" ht="12.75" hidden="false" customHeight="false" outlineLevel="0" collapsed="false">
      <c r="B46" s="0" t="n">
        <v>62389</v>
      </c>
      <c r="C46" s="0" t="s">
        <v>208</v>
      </c>
      <c r="D46" s="0" t="n">
        <v>8087</v>
      </c>
      <c r="E46" s="0" t="n">
        <v>8087</v>
      </c>
      <c r="F46" s="0" t="n">
        <v>8087</v>
      </c>
      <c r="G46" s="0" t="n">
        <v>8087</v>
      </c>
      <c r="H46" s="0" t="n">
        <v>8087</v>
      </c>
      <c r="I46" s="0" t="n">
        <v>8087</v>
      </c>
      <c r="J46" s="0" t="n">
        <v>8087</v>
      </c>
      <c r="K46" s="0" t="n">
        <v>8087</v>
      </c>
      <c r="L46" s="0" t="n">
        <v>8087</v>
      </c>
      <c r="M46" s="0" t="n">
        <v>8087</v>
      </c>
      <c r="N46" s="0" t="n">
        <v>8087</v>
      </c>
      <c r="O46" s="0" t="n">
        <v>8087</v>
      </c>
      <c r="P46" s="0" t="n">
        <v>8087</v>
      </c>
      <c r="Q46" s="0" t="n">
        <v>8087</v>
      </c>
      <c r="R46" s="0" t="n">
        <v>8087</v>
      </c>
      <c r="S46" s="0" t="n">
        <v>8087</v>
      </c>
      <c r="T46" s="0" t="n">
        <v>8087</v>
      </c>
      <c r="U46" s="0" t="n">
        <v>8087</v>
      </c>
      <c r="V46" s="0" t="n">
        <v>8087</v>
      </c>
      <c r="W46" s="0" t="n">
        <v>153653</v>
      </c>
    </row>
    <row r="47" customFormat="false" ht="12.75" hidden="false" customHeight="false" outlineLevel="0" collapsed="false">
      <c r="A47" s="0" t="s">
        <v>212</v>
      </c>
      <c r="B47" s="0" t="n">
        <v>107909</v>
      </c>
      <c r="C47" s="0" t="s">
        <v>207</v>
      </c>
      <c r="D47" s="0" t="n">
        <v>0</v>
      </c>
      <c r="E47" s="0" t="n">
        <v>0</v>
      </c>
      <c r="F47" s="0" t="n">
        <v>0</v>
      </c>
      <c r="G47" s="0" t="n">
        <v>0</v>
      </c>
      <c r="H47" s="0" t="n">
        <v>0</v>
      </c>
      <c r="I47" s="0" t="n">
        <v>0</v>
      </c>
      <c r="J47" s="0" t="n">
        <v>0</v>
      </c>
      <c r="K47" s="0" t="n">
        <v>0</v>
      </c>
      <c r="L47" s="0" t="n">
        <v>0</v>
      </c>
      <c r="M47" s="0" t="n">
        <v>0</v>
      </c>
      <c r="N47" s="0" t="n">
        <v>0</v>
      </c>
      <c r="O47" s="0" t="n">
        <v>0</v>
      </c>
      <c r="P47" s="0" t="n">
        <v>0</v>
      </c>
      <c r="Q47" s="0" t="n">
        <v>0</v>
      </c>
      <c r="R47" s="0" t="n">
        <v>0</v>
      </c>
      <c r="S47" s="0" t="n">
        <v>0</v>
      </c>
      <c r="T47" s="0" t="n">
        <v>0</v>
      </c>
      <c r="U47" s="0" t="n">
        <v>0</v>
      </c>
      <c r="V47" s="0" t="n">
        <v>0</v>
      </c>
      <c r="W47" s="0" t="n">
        <v>0</v>
      </c>
    </row>
    <row r="48" customFormat="false" ht="12.75" hidden="false" customHeight="false" outlineLevel="0" collapsed="false">
      <c r="B48" s="0" t="n">
        <v>62389</v>
      </c>
      <c r="C48" s="0" t="s">
        <v>208</v>
      </c>
      <c r="D48" s="0" t="n">
        <v>0</v>
      </c>
      <c r="E48" s="0" t="n">
        <v>0</v>
      </c>
      <c r="F48" s="0" t="n">
        <v>0</v>
      </c>
      <c r="G48" s="0" t="n">
        <v>0</v>
      </c>
      <c r="H48" s="0" t="n">
        <v>0</v>
      </c>
      <c r="I48" s="0" t="n">
        <v>0</v>
      </c>
      <c r="J48" s="0" t="n">
        <v>0</v>
      </c>
      <c r="K48" s="0" t="n">
        <v>0</v>
      </c>
      <c r="L48" s="0" t="n">
        <v>0</v>
      </c>
      <c r="M48" s="0" t="n">
        <v>0</v>
      </c>
      <c r="N48" s="0" t="n">
        <v>0</v>
      </c>
      <c r="O48" s="0" t="n">
        <v>0</v>
      </c>
      <c r="P48" s="0" t="n">
        <v>0</v>
      </c>
      <c r="Q48" s="0" t="n">
        <v>0</v>
      </c>
      <c r="R48" s="0" t="n">
        <v>0</v>
      </c>
      <c r="S48" s="0" t="n">
        <v>0</v>
      </c>
      <c r="T48" s="0" t="n">
        <v>0</v>
      </c>
      <c r="U48" s="0" t="n">
        <v>0</v>
      </c>
      <c r="V48" s="0" t="n">
        <v>0</v>
      </c>
      <c r="W48" s="0" t="n">
        <v>0</v>
      </c>
    </row>
    <row r="49" customFormat="false" ht="12.75" hidden="false" customHeight="false" outlineLevel="0" collapsed="false">
      <c r="A49" s="0" t="s">
        <v>212</v>
      </c>
      <c r="B49" s="0" t="n">
        <v>107911</v>
      </c>
      <c r="C49" s="0" t="s">
        <v>207</v>
      </c>
      <c r="D49" s="0" t="n">
        <v>0</v>
      </c>
      <c r="E49" s="0" t="n">
        <v>0</v>
      </c>
      <c r="F49" s="0" t="n">
        <v>0</v>
      </c>
      <c r="G49" s="0" t="n">
        <v>0</v>
      </c>
      <c r="H49" s="0" t="n">
        <v>0</v>
      </c>
      <c r="I49" s="0" t="n">
        <v>0</v>
      </c>
      <c r="J49" s="0" t="n">
        <v>0</v>
      </c>
      <c r="K49" s="0" t="n">
        <v>0</v>
      </c>
      <c r="L49" s="0" t="n">
        <v>0</v>
      </c>
      <c r="M49" s="0" t="n">
        <v>0</v>
      </c>
      <c r="N49" s="0" t="n">
        <v>0</v>
      </c>
      <c r="O49" s="0" t="n">
        <v>0</v>
      </c>
      <c r="P49" s="0" t="n">
        <v>0</v>
      </c>
      <c r="Q49" s="0" t="n">
        <v>0</v>
      </c>
      <c r="R49" s="0" t="n">
        <v>0</v>
      </c>
      <c r="S49" s="0" t="n">
        <v>0</v>
      </c>
      <c r="T49" s="0" t="n">
        <v>0</v>
      </c>
      <c r="U49" s="0" t="n">
        <v>0</v>
      </c>
      <c r="V49" s="0" t="n">
        <v>0</v>
      </c>
      <c r="W49" s="0" t="n">
        <v>0</v>
      </c>
    </row>
    <row r="50" customFormat="false" ht="12.75" hidden="false" customHeight="false" outlineLevel="0" collapsed="false">
      <c r="B50" s="0" t="n">
        <v>62389</v>
      </c>
      <c r="C50" s="0" t="s">
        <v>208</v>
      </c>
      <c r="D50" s="0" t="n">
        <v>6170</v>
      </c>
      <c r="E50" s="0" t="n">
        <v>6170</v>
      </c>
      <c r="F50" s="0" t="n">
        <v>6170</v>
      </c>
      <c r="G50" s="0" t="n">
        <v>6170</v>
      </c>
      <c r="H50" s="0" t="n">
        <v>6170</v>
      </c>
      <c r="I50" s="0" t="n">
        <v>6170</v>
      </c>
      <c r="J50" s="0" t="n">
        <v>6170</v>
      </c>
      <c r="K50" s="0" t="n">
        <v>6170</v>
      </c>
      <c r="L50" s="0" t="n">
        <v>6170</v>
      </c>
      <c r="M50" s="0" t="n">
        <v>6170</v>
      </c>
      <c r="N50" s="0" t="n">
        <v>6170</v>
      </c>
      <c r="O50" s="0" t="n">
        <v>6170</v>
      </c>
      <c r="P50" s="0" t="n">
        <v>6170</v>
      </c>
      <c r="Q50" s="0" t="n">
        <v>6170</v>
      </c>
      <c r="R50" s="0" t="n">
        <v>6170</v>
      </c>
      <c r="S50" s="0" t="n">
        <v>6170</v>
      </c>
      <c r="T50" s="0" t="n">
        <v>6170</v>
      </c>
      <c r="U50" s="0" t="n">
        <v>6170</v>
      </c>
      <c r="V50" s="0" t="n">
        <v>6170</v>
      </c>
      <c r="W50" s="0" t="n">
        <v>117230</v>
      </c>
    </row>
    <row r="51" customFormat="false" ht="12.75" hidden="false" customHeight="false" outlineLevel="0" collapsed="false">
      <c r="A51" s="0" t="s">
        <v>212</v>
      </c>
      <c r="B51" s="0" t="n">
        <v>108015</v>
      </c>
      <c r="C51" s="0" t="s">
        <v>207</v>
      </c>
      <c r="D51" s="0" t="n">
        <v>0</v>
      </c>
      <c r="E51" s="0" t="n">
        <v>0</v>
      </c>
      <c r="F51" s="0" t="n">
        <v>0</v>
      </c>
      <c r="G51" s="0" t="n">
        <v>0</v>
      </c>
      <c r="H51" s="0" t="n">
        <v>0</v>
      </c>
      <c r="I51" s="0" t="n">
        <v>0</v>
      </c>
      <c r="J51" s="0" t="n">
        <v>0</v>
      </c>
      <c r="K51" s="0" t="n">
        <v>0</v>
      </c>
      <c r="L51" s="0" t="n">
        <v>0</v>
      </c>
      <c r="M51" s="0" t="n">
        <v>0</v>
      </c>
      <c r="N51" s="0" t="n">
        <v>0</v>
      </c>
      <c r="O51" s="0" t="n">
        <v>0</v>
      </c>
      <c r="P51" s="0" t="n">
        <v>0</v>
      </c>
      <c r="Q51" s="0" t="n">
        <v>0</v>
      </c>
      <c r="R51" s="0" t="n">
        <v>0</v>
      </c>
      <c r="S51" s="0" t="n">
        <v>0</v>
      </c>
      <c r="T51" s="0" t="n">
        <v>0</v>
      </c>
      <c r="U51" s="0" t="n">
        <v>0</v>
      </c>
      <c r="V51" s="0" t="n">
        <v>0</v>
      </c>
      <c r="W51" s="0" t="n">
        <v>0</v>
      </c>
    </row>
    <row r="52" customFormat="false" ht="12.75" hidden="false" customHeight="false" outlineLevel="0" collapsed="false">
      <c r="B52" s="0" t="n">
        <v>62389</v>
      </c>
      <c r="C52" s="0" t="s">
        <v>208</v>
      </c>
      <c r="D52" s="0" t="n">
        <v>1290</v>
      </c>
      <c r="E52" s="0" t="n">
        <v>1290</v>
      </c>
      <c r="F52" s="0" t="n">
        <v>1290</v>
      </c>
      <c r="G52" s="0" t="n">
        <v>1290</v>
      </c>
      <c r="H52" s="0" t="n">
        <v>1290</v>
      </c>
      <c r="I52" s="0" t="n">
        <v>1290</v>
      </c>
      <c r="J52" s="0" t="n">
        <v>1290</v>
      </c>
      <c r="K52" s="0" t="n">
        <v>1290</v>
      </c>
      <c r="L52" s="0" t="n">
        <v>1290</v>
      </c>
      <c r="M52" s="0" t="n">
        <v>1290</v>
      </c>
      <c r="N52" s="0" t="n">
        <v>1290</v>
      </c>
      <c r="O52" s="0" t="n">
        <v>1290</v>
      </c>
      <c r="P52" s="0" t="n">
        <v>1290</v>
      </c>
      <c r="Q52" s="0" t="n">
        <v>1290</v>
      </c>
      <c r="R52" s="0" t="n">
        <v>1290</v>
      </c>
      <c r="S52" s="0" t="n">
        <v>1290</v>
      </c>
      <c r="T52" s="0" t="n">
        <v>1290</v>
      </c>
      <c r="U52" s="0" t="n">
        <v>1290</v>
      </c>
      <c r="V52" s="0" t="n">
        <v>1290</v>
      </c>
      <c r="W52" s="0" t="n">
        <v>24510</v>
      </c>
    </row>
    <row r="53" customFormat="false" ht="12.75" hidden="false" customHeight="false" outlineLevel="0" collapsed="false">
      <c r="A53" s="0" t="s">
        <v>212</v>
      </c>
      <c r="B53" s="0" t="n">
        <v>108204</v>
      </c>
      <c r="C53" s="0" t="s">
        <v>207</v>
      </c>
      <c r="D53" s="0" t="n">
        <v>806</v>
      </c>
      <c r="E53" s="0" t="n">
        <v>806</v>
      </c>
      <c r="F53" s="0" t="n">
        <v>806</v>
      </c>
      <c r="G53" s="0" t="n">
        <v>806</v>
      </c>
      <c r="H53" s="0" t="n">
        <v>806</v>
      </c>
      <c r="I53" s="0" t="n">
        <v>806</v>
      </c>
      <c r="J53" s="0" t="n">
        <v>806</v>
      </c>
      <c r="K53" s="0" t="n">
        <v>806</v>
      </c>
      <c r="L53" s="0" t="n">
        <v>806</v>
      </c>
      <c r="M53" s="0" t="n">
        <v>806</v>
      </c>
      <c r="N53" s="0" t="n">
        <v>806</v>
      </c>
      <c r="O53" s="0" t="n">
        <v>806</v>
      </c>
      <c r="P53" s="0" t="n">
        <v>806</v>
      </c>
      <c r="Q53" s="0" t="n">
        <v>806</v>
      </c>
      <c r="R53" s="0" t="n">
        <v>806</v>
      </c>
      <c r="S53" s="0" t="n">
        <v>806</v>
      </c>
      <c r="T53" s="0" t="n">
        <v>806</v>
      </c>
      <c r="U53" s="0" t="n">
        <v>806</v>
      </c>
      <c r="V53" s="0" t="n">
        <v>806</v>
      </c>
      <c r="W53" s="0" t="n">
        <v>15314</v>
      </c>
    </row>
    <row r="54" customFormat="false" ht="12.75" hidden="false" customHeight="false" outlineLevel="0" collapsed="false">
      <c r="B54" s="0" t="n">
        <v>62389</v>
      </c>
      <c r="C54" s="0" t="s">
        <v>208</v>
      </c>
      <c r="D54" s="0" t="n">
        <v>0</v>
      </c>
      <c r="E54" s="0" t="n">
        <v>0</v>
      </c>
      <c r="F54" s="0" t="n">
        <v>0</v>
      </c>
      <c r="G54" s="0" t="n">
        <v>0</v>
      </c>
      <c r="H54" s="0" t="n">
        <v>0</v>
      </c>
      <c r="I54" s="0" t="n">
        <v>0</v>
      </c>
      <c r="J54" s="0" t="n">
        <v>0</v>
      </c>
      <c r="K54" s="0" t="n">
        <v>0</v>
      </c>
      <c r="L54" s="0" t="n">
        <v>0</v>
      </c>
      <c r="M54" s="0" t="n">
        <v>0</v>
      </c>
      <c r="N54" s="0" t="n">
        <v>0</v>
      </c>
      <c r="O54" s="0" t="n">
        <v>0</v>
      </c>
      <c r="P54" s="0" t="n">
        <v>0</v>
      </c>
      <c r="Q54" s="0" t="n">
        <v>0</v>
      </c>
      <c r="R54" s="0" t="n">
        <v>0</v>
      </c>
      <c r="S54" s="0" t="n">
        <v>0</v>
      </c>
      <c r="T54" s="0" t="n">
        <v>0</v>
      </c>
      <c r="U54" s="0" t="n">
        <v>0</v>
      </c>
      <c r="V54" s="0" t="n">
        <v>0</v>
      </c>
      <c r="W54" s="0" t="n">
        <v>0</v>
      </c>
    </row>
    <row r="55" customFormat="false" ht="12.75" hidden="false" customHeight="false" outlineLevel="0" collapsed="false">
      <c r="A55" s="0" t="s">
        <v>212</v>
      </c>
      <c r="B55" s="0" t="n">
        <v>108313</v>
      </c>
      <c r="C55" s="0" t="s">
        <v>207</v>
      </c>
      <c r="D55" s="0" t="n">
        <v>0</v>
      </c>
      <c r="E55" s="0" t="n">
        <v>0</v>
      </c>
      <c r="F55" s="0" t="n">
        <v>0</v>
      </c>
      <c r="G55" s="0" t="n">
        <v>0</v>
      </c>
      <c r="H55" s="0" t="n">
        <v>0</v>
      </c>
      <c r="I55" s="0" t="n">
        <v>0</v>
      </c>
      <c r="J55" s="0" t="n">
        <v>0</v>
      </c>
      <c r="K55" s="0" t="n">
        <v>0</v>
      </c>
      <c r="L55" s="0" t="n">
        <v>0</v>
      </c>
      <c r="M55" s="0" t="n">
        <v>0</v>
      </c>
      <c r="N55" s="0" t="n">
        <v>0</v>
      </c>
      <c r="O55" s="0" t="n">
        <v>0</v>
      </c>
      <c r="P55" s="0" t="n">
        <v>0</v>
      </c>
      <c r="Q55" s="0" t="n">
        <v>0</v>
      </c>
      <c r="R55" s="0" t="n">
        <v>0</v>
      </c>
      <c r="S55" s="0" t="n">
        <v>0</v>
      </c>
      <c r="T55" s="0" t="n">
        <v>0</v>
      </c>
      <c r="U55" s="0" t="n">
        <v>0</v>
      </c>
      <c r="V55" s="0" t="n">
        <v>0</v>
      </c>
      <c r="W55" s="0" t="n">
        <v>0</v>
      </c>
    </row>
    <row r="56" customFormat="false" ht="12.75" hidden="false" customHeight="false" outlineLevel="0" collapsed="false">
      <c r="B56" s="0" t="n">
        <v>62389</v>
      </c>
      <c r="C56" s="0" t="s">
        <v>208</v>
      </c>
      <c r="D56" s="0" t="n">
        <v>4355</v>
      </c>
      <c r="E56" s="0" t="n">
        <v>4355</v>
      </c>
      <c r="F56" s="0" t="n">
        <v>4355</v>
      </c>
      <c r="G56" s="0" t="n">
        <v>4355</v>
      </c>
      <c r="H56" s="0" t="n">
        <v>4355</v>
      </c>
      <c r="I56" s="0" t="n">
        <v>4355</v>
      </c>
      <c r="J56" s="0" t="n">
        <v>4355</v>
      </c>
      <c r="K56" s="0" t="n">
        <v>4355</v>
      </c>
      <c r="L56" s="0" t="n">
        <v>4355</v>
      </c>
      <c r="M56" s="0" t="n">
        <v>4355</v>
      </c>
      <c r="N56" s="0" t="n">
        <v>4355</v>
      </c>
      <c r="O56" s="0" t="n">
        <v>4355</v>
      </c>
      <c r="P56" s="0" t="n">
        <v>4355</v>
      </c>
      <c r="Q56" s="0" t="n">
        <v>4355</v>
      </c>
      <c r="R56" s="0" t="n">
        <v>4355</v>
      </c>
      <c r="S56" s="0" t="n">
        <v>4355</v>
      </c>
      <c r="T56" s="0" t="n">
        <v>4355</v>
      </c>
      <c r="U56" s="0" t="n">
        <v>4355</v>
      </c>
      <c r="V56" s="0" t="n">
        <v>4355</v>
      </c>
      <c r="W56" s="0" t="n">
        <v>82745</v>
      </c>
    </row>
    <row r="57" customFormat="false" ht="12.75" hidden="false" customHeight="false" outlineLevel="0" collapsed="false">
      <c r="A57" s="0" t="s">
        <v>212</v>
      </c>
      <c r="B57" s="0" t="n">
        <v>108313</v>
      </c>
      <c r="C57" s="0" t="s">
        <v>207</v>
      </c>
      <c r="D57" s="0" t="n">
        <v>0</v>
      </c>
      <c r="E57" s="0" t="n">
        <v>0</v>
      </c>
      <c r="F57" s="0" t="n">
        <v>0</v>
      </c>
      <c r="G57" s="0" t="n">
        <v>0</v>
      </c>
      <c r="H57" s="0" t="n">
        <v>0</v>
      </c>
      <c r="I57" s="0" t="n">
        <v>0</v>
      </c>
      <c r="J57" s="0" t="n">
        <v>0</v>
      </c>
      <c r="K57" s="0" t="n">
        <v>0</v>
      </c>
      <c r="L57" s="0" t="n">
        <v>0</v>
      </c>
      <c r="M57" s="0" t="n">
        <v>0</v>
      </c>
      <c r="N57" s="0" t="n">
        <v>0</v>
      </c>
      <c r="O57" s="0" t="n">
        <v>0</v>
      </c>
      <c r="P57" s="0" t="n">
        <v>0</v>
      </c>
      <c r="Q57" s="0" t="n">
        <v>0</v>
      </c>
      <c r="R57" s="0" t="n">
        <v>0</v>
      </c>
      <c r="S57" s="0" t="n">
        <v>0</v>
      </c>
      <c r="T57" s="0" t="n">
        <v>0</v>
      </c>
      <c r="U57" s="0" t="n">
        <v>0</v>
      </c>
      <c r="V57" s="0" t="n">
        <v>0</v>
      </c>
      <c r="W57" s="0" t="n">
        <v>0</v>
      </c>
    </row>
    <row r="58" customFormat="false" ht="12.75" hidden="false" customHeight="false" outlineLevel="0" collapsed="false">
      <c r="B58" s="0" t="n">
        <v>71460</v>
      </c>
      <c r="C58" s="0" t="s">
        <v>208</v>
      </c>
      <c r="D58" s="0" t="n">
        <v>2903</v>
      </c>
      <c r="E58" s="0" t="n">
        <v>2903</v>
      </c>
      <c r="F58" s="0" t="n">
        <v>2903</v>
      </c>
      <c r="G58" s="0" t="n">
        <v>2903</v>
      </c>
      <c r="H58" s="0" t="n">
        <v>2903</v>
      </c>
      <c r="I58" s="0" t="n">
        <v>2903</v>
      </c>
      <c r="J58" s="0" t="n">
        <v>2903</v>
      </c>
      <c r="K58" s="0" t="n">
        <v>2903</v>
      </c>
      <c r="L58" s="0" t="n">
        <v>2904</v>
      </c>
      <c r="M58" s="0" t="n">
        <v>2903</v>
      </c>
      <c r="N58" s="0" t="n">
        <v>2903</v>
      </c>
      <c r="O58" s="0" t="n">
        <v>2903</v>
      </c>
      <c r="P58" s="0" t="n">
        <v>2903</v>
      </c>
      <c r="Q58" s="0" t="n">
        <v>2903</v>
      </c>
      <c r="R58" s="0" t="n">
        <v>2903</v>
      </c>
      <c r="S58" s="0" t="n">
        <v>2903</v>
      </c>
      <c r="T58" s="0" t="n">
        <v>2903</v>
      </c>
      <c r="U58" s="0" t="n">
        <v>2903</v>
      </c>
      <c r="V58" s="0" t="n">
        <v>2903</v>
      </c>
      <c r="W58" s="0" t="n">
        <v>55158</v>
      </c>
    </row>
    <row r="59" customFormat="false" ht="12.75" hidden="false" customHeight="false" outlineLevel="0" collapsed="false">
      <c r="A59" s="0" t="s">
        <v>212</v>
      </c>
      <c r="B59" s="0" t="n">
        <v>108364</v>
      </c>
      <c r="C59" s="0" t="s">
        <v>207</v>
      </c>
      <c r="D59" s="0" t="n">
        <v>0</v>
      </c>
      <c r="E59" s="0" t="n">
        <v>0</v>
      </c>
      <c r="F59" s="0" t="n">
        <v>0</v>
      </c>
      <c r="G59" s="0" t="n">
        <v>0</v>
      </c>
      <c r="H59" s="0" t="n">
        <v>0</v>
      </c>
      <c r="I59" s="0" t="n">
        <v>0</v>
      </c>
      <c r="J59" s="0" t="n">
        <v>0</v>
      </c>
      <c r="K59" s="0" t="n">
        <v>0</v>
      </c>
      <c r="L59" s="0" t="n">
        <v>0</v>
      </c>
      <c r="M59" s="0" t="n">
        <v>0</v>
      </c>
      <c r="N59" s="0" t="n">
        <v>0</v>
      </c>
      <c r="O59" s="0" t="n">
        <v>0</v>
      </c>
      <c r="P59" s="0" t="n">
        <v>0</v>
      </c>
      <c r="Q59" s="0" t="n">
        <v>0</v>
      </c>
      <c r="R59" s="0" t="n">
        <v>0</v>
      </c>
      <c r="S59" s="0" t="n">
        <v>0</v>
      </c>
      <c r="T59" s="0" t="n">
        <v>0</v>
      </c>
      <c r="U59" s="0" t="n">
        <v>0</v>
      </c>
      <c r="V59" s="0" t="n">
        <v>0</v>
      </c>
      <c r="W59" s="0" t="n">
        <v>0</v>
      </c>
    </row>
    <row r="60" customFormat="false" ht="12.75" hidden="false" customHeight="false" outlineLevel="0" collapsed="false">
      <c r="B60" s="0" t="n">
        <v>71459</v>
      </c>
      <c r="C60" s="0" t="s">
        <v>208</v>
      </c>
      <c r="D60" s="0" t="n">
        <v>191</v>
      </c>
      <c r="E60" s="0" t="n">
        <v>191</v>
      </c>
      <c r="F60" s="0" t="n">
        <v>191</v>
      </c>
      <c r="G60" s="0" t="n">
        <v>191</v>
      </c>
      <c r="H60" s="0" t="n">
        <v>191</v>
      </c>
      <c r="I60" s="0" t="n">
        <v>191</v>
      </c>
      <c r="J60" s="0" t="n">
        <v>191</v>
      </c>
      <c r="K60" s="0" t="n">
        <v>191</v>
      </c>
      <c r="L60" s="0" t="n">
        <v>191</v>
      </c>
      <c r="M60" s="0" t="n">
        <v>191</v>
      </c>
      <c r="N60" s="0" t="n">
        <v>191</v>
      </c>
      <c r="O60" s="0" t="n">
        <v>191</v>
      </c>
      <c r="P60" s="0" t="n">
        <v>191</v>
      </c>
      <c r="Q60" s="0" t="n">
        <v>191</v>
      </c>
      <c r="R60" s="0" t="n">
        <v>191</v>
      </c>
      <c r="S60" s="0" t="n">
        <v>191</v>
      </c>
      <c r="T60" s="0" t="n">
        <v>191</v>
      </c>
      <c r="U60" s="0" t="n">
        <v>191</v>
      </c>
      <c r="V60" s="0" t="n">
        <v>191</v>
      </c>
      <c r="W60" s="0" t="n">
        <v>3629</v>
      </c>
    </row>
    <row r="61" customFormat="false" ht="12.75" hidden="false" customHeight="false" outlineLevel="0" collapsed="false">
      <c r="A61" s="0" t="s">
        <v>213</v>
      </c>
      <c r="B61" s="0" t="n">
        <v>106875</v>
      </c>
      <c r="C61" s="0" t="s">
        <v>207</v>
      </c>
      <c r="D61" s="0" t="n">
        <v>16129</v>
      </c>
      <c r="E61" s="0" t="n">
        <v>12232</v>
      </c>
      <c r="F61" s="0" t="n">
        <v>16129</v>
      </c>
      <c r="G61" s="0" t="n">
        <v>16129</v>
      </c>
      <c r="H61" s="0" t="n">
        <v>16129</v>
      </c>
      <c r="I61" s="0" t="n">
        <v>16129</v>
      </c>
      <c r="J61" s="0" t="n">
        <v>16129</v>
      </c>
      <c r="K61" s="0" t="n">
        <v>16129</v>
      </c>
      <c r="L61" s="0" t="n">
        <v>16129</v>
      </c>
      <c r="M61" s="0" t="n">
        <v>16129</v>
      </c>
      <c r="N61" s="0" t="n">
        <v>16129</v>
      </c>
      <c r="O61" s="0" t="n">
        <v>16129</v>
      </c>
      <c r="P61" s="0" t="n">
        <v>16129</v>
      </c>
      <c r="Q61" s="0" t="n">
        <v>16129</v>
      </c>
      <c r="R61" s="0" t="n">
        <v>16129</v>
      </c>
      <c r="S61" s="0" t="n">
        <v>16129</v>
      </c>
      <c r="T61" s="0" t="n">
        <v>16129</v>
      </c>
      <c r="U61" s="0" t="n">
        <v>16129</v>
      </c>
      <c r="V61" s="0" t="n">
        <v>16129</v>
      </c>
      <c r="W61" s="0" t="n">
        <v>302554</v>
      </c>
    </row>
    <row r="62" customFormat="false" ht="12.75" hidden="false" customHeight="false" outlineLevel="0" collapsed="false">
      <c r="B62" s="0" t="n">
        <v>62389</v>
      </c>
      <c r="C62" s="0" t="s">
        <v>208</v>
      </c>
      <c r="D62" s="0" t="n">
        <v>0</v>
      </c>
      <c r="E62" s="0" t="n">
        <v>0</v>
      </c>
      <c r="F62" s="0" t="n">
        <v>0</v>
      </c>
      <c r="G62" s="0" t="n">
        <v>0</v>
      </c>
      <c r="H62" s="0" t="n">
        <v>0</v>
      </c>
      <c r="I62" s="0" t="n">
        <v>0</v>
      </c>
      <c r="J62" s="0" t="n">
        <v>0</v>
      </c>
      <c r="K62" s="0" t="n">
        <v>0</v>
      </c>
      <c r="L62" s="0" t="n">
        <v>0</v>
      </c>
      <c r="M62" s="0" t="n">
        <v>0</v>
      </c>
      <c r="N62" s="0" t="n">
        <v>0</v>
      </c>
      <c r="O62" s="0" t="n">
        <v>0</v>
      </c>
      <c r="P62" s="0" t="n">
        <v>0</v>
      </c>
      <c r="Q62" s="0" t="n">
        <v>0</v>
      </c>
      <c r="R62" s="0" t="n">
        <v>0</v>
      </c>
      <c r="S62" s="0" t="n">
        <v>0</v>
      </c>
      <c r="T62" s="0" t="n">
        <v>0</v>
      </c>
      <c r="U62" s="0" t="n">
        <v>0</v>
      </c>
      <c r="V62" s="0" t="n">
        <v>0</v>
      </c>
      <c r="W62" s="0" t="n">
        <v>0</v>
      </c>
    </row>
    <row r="63" customFormat="false" ht="12.75" hidden="false" customHeight="false" outlineLevel="0" collapsed="false">
      <c r="A63" s="0" t="s">
        <v>213</v>
      </c>
      <c r="B63" s="0" t="n">
        <v>107822</v>
      </c>
      <c r="C63" s="0" t="s">
        <v>207</v>
      </c>
      <c r="D63" s="0" t="n">
        <v>0</v>
      </c>
      <c r="E63" s="0" t="n">
        <v>0</v>
      </c>
      <c r="F63" s="0" t="n">
        <v>0</v>
      </c>
      <c r="G63" s="0" t="n">
        <v>0</v>
      </c>
      <c r="H63" s="0" t="n">
        <v>0</v>
      </c>
      <c r="I63" s="0" t="n">
        <v>0</v>
      </c>
      <c r="J63" s="0" t="n">
        <v>0</v>
      </c>
      <c r="K63" s="0" t="n">
        <v>0</v>
      </c>
      <c r="L63" s="0" t="n">
        <v>0</v>
      </c>
      <c r="M63" s="0" t="n">
        <v>0</v>
      </c>
      <c r="N63" s="0" t="n">
        <v>0</v>
      </c>
      <c r="O63" s="0" t="n">
        <v>0</v>
      </c>
      <c r="P63" s="0" t="n">
        <v>0</v>
      </c>
      <c r="Q63" s="0" t="n">
        <v>0</v>
      </c>
      <c r="R63" s="0" t="n">
        <v>0</v>
      </c>
      <c r="S63" s="0" t="n">
        <v>0</v>
      </c>
      <c r="T63" s="0" t="n">
        <v>0</v>
      </c>
      <c r="U63" s="0" t="n">
        <v>0</v>
      </c>
      <c r="V63" s="0" t="n">
        <v>0</v>
      </c>
      <c r="W63" s="0" t="n">
        <v>0</v>
      </c>
    </row>
    <row r="64" customFormat="false" ht="12.75" hidden="false" customHeight="false" outlineLevel="0" collapsed="false">
      <c r="B64" s="0" t="n">
        <v>62389</v>
      </c>
      <c r="C64" s="0" t="s">
        <v>208</v>
      </c>
      <c r="D64" s="0" t="n">
        <v>0</v>
      </c>
      <c r="E64" s="0" t="n">
        <v>1347</v>
      </c>
      <c r="F64" s="0" t="n">
        <v>1347</v>
      </c>
      <c r="G64" s="0" t="n">
        <v>1347</v>
      </c>
      <c r="H64" s="0" t="n">
        <v>1347</v>
      </c>
      <c r="I64" s="0" t="n">
        <v>1347</v>
      </c>
      <c r="J64" s="0" t="n">
        <v>1347</v>
      </c>
      <c r="K64" s="0" t="n">
        <v>1347</v>
      </c>
      <c r="L64" s="0" t="n">
        <v>1347</v>
      </c>
      <c r="M64" s="0" t="n">
        <v>1347</v>
      </c>
      <c r="N64" s="0" t="n">
        <v>1347</v>
      </c>
      <c r="O64" s="0" t="n">
        <v>1347</v>
      </c>
      <c r="P64" s="0" t="n">
        <v>1347</v>
      </c>
      <c r="Q64" s="0" t="n">
        <v>1347</v>
      </c>
      <c r="R64" s="0" t="n">
        <v>1347</v>
      </c>
      <c r="S64" s="0" t="n">
        <v>1347</v>
      </c>
      <c r="T64" s="0" t="n">
        <v>1347</v>
      </c>
      <c r="U64" s="0" t="n">
        <v>1347</v>
      </c>
      <c r="V64" s="0" t="n">
        <v>1347</v>
      </c>
      <c r="W64" s="0" t="n">
        <v>24246</v>
      </c>
    </row>
    <row r="65" customFormat="false" ht="12.75" hidden="false" customHeight="false" outlineLevel="0" collapsed="false">
      <c r="A65" s="0" t="s">
        <v>214</v>
      </c>
      <c r="B65" s="0" t="n">
        <v>107450</v>
      </c>
      <c r="C65" s="0" t="s">
        <v>207</v>
      </c>
      <c r="D65" s="0" t="n">
        <v>0</v>
      </c>
      <c r="E65" s="0" t="n">
        <v>0</v>
      </c>
      <c r="F65" s="0" t="n">
        <v>0</v>
      </c>
      <c r="G65" s="0" t="n">
        <v>0</v>
      </c>
      <c r="H65" s="0" t="n">
        <v>0</v>
      </c>
      <c r="I65" s="0" t="n">
        <v>0</v>
      </c>
      <c r="J65" s="0" t="n">
        <v>0</v>
      </c>
      <c r="K65" s="0" t="n">
        <v>0</v>
      </c>
      <c r="L65" s="0" t="n">
        <v>0</v>
      </c>
      <c r="M65" s="0" t="n">
        <v>0</v>
      </c>
      <c r="N65" s="0" t="n">
        <v>0</v>
      </c>
      <c r="O65" s="0" t="n">
        <v>0</v>
      </c>
      <c r="P65" s="0" t="n">
        <v>0</v>
      </c>
      <c r="Q65" s="0" t="n">
        <v>0</v>
      </c>
      <c r="R65" s="0" t="n">
        <v>0</v>
      </c>
      <c r="S65" s="0" t="n">
        <v>0</v>
      </c>
      <c r="T65" s="0" t="n">
        <v>0</v>
      </c>
      <c r="U65" s="0" t="n">
        <v>0</v>
      </c>
      <c r="V65" s="0" t="n">
        <v>0</v>
      </c>
      <c r="W65" s="0" t="n">
        <v>0</v>
      </c>
    </row>
    <row r="66" customFormat="false" ht="12.75" hidden="false" customHeight="false" outlineLevel="0" collapsed="false">
      <c r="B66" s="0" t="n">
        <v>78126</v>
      </c>
      <c r="C66" s="0" t="s">
        <v>208</v>
      </c>
      <c r="D66" s="0" t="n">
        <v>0</v>
      </c>
      <c r="E66" s="0" t="n">
        <v>0</v>
      </c>
      <c r="F66" s="0" t="n">
        <v>0</v>
      </c>
      <c r="G66" s="0" t="n">
        <v>0</v>
      </c>
      <c r="H66" s="0" t="n">
        <v>0</v>
      </c>
      <c r="I66" s="0" t="n">
        <v>0</v>
      </c>
      <c r="J66" s="0" t="n">
        <v>0</v>
      </c>
      <c r="K66" s="0" t="n">
        <v>0</v>
      </c>
      <c r="L66" s="0" t="n">
        <v>0</v>
      </c>
      <c r="M66" s="0" t="n">
        <v>0</v>
      </c>
      <c r="N66" s="0" t="n">
        <v>0</v>
      </c>
      <c r="O66" s="0" t="n">
        <v>0</v>
      </c>
      <c r="P66" s="0" t="n">
        <v>0</v>
      </c>
      <c r="Q66" s="0" t="n">
        <v>0</v>
      </c>
      <c r="R66" s="0" t="n">
        <v>0</v>
      </c>
      <c r="S66" s="0" t="n">
        <v>0</v>
      </c>
      <c r="T66" s="0" t="n">
        <v>0</v>
      </c>
      <c r="U66" s="0" t="n">
        <v>0</v>
      </c>
      <c r="V66" s="0" t="n">
        <v>0</v>
      </c>
      <c r="W66" s="0" t="n">
        <v>0</v>
      </c>
    </row>
    <row r="67" customFormat="false" ht="12.75" hidden="false" customHeight="false" outlineLevel="0" collapsed="false">
      <c r="A67" s="0" t="s">
        <v>215</v>
      </c>
      <c r="B67" s="0" t="n">
        <v>107741</v>
      </c>
      <c r="C67" s="0" t="s">
        <v>207</v>
      </c>
      <c r="D67" s="0" t="n">
        <v>16130</v>
      </c>
      <c r="E67" s="0" t="n">
        <v>16129</v>
      </c>
      <c r="F67" s="0" t="n">
        <v>16129</v>
      </c>
      <c r="G67" s="0" t="n">
        <v>16129</v>
      </c>
      <c r="H67" s="0" t="n">
        <v>16129</v>
      </c>
      <c r="I67" s="0" t="n">
        <v>16129</v>
      </c>
      <c r="J67" s="0" t="n">
        <v>16129</v>
      </c>
      <c r="K67" s="0" t="n">
        <v>16129</v>
      </c>
      <c r="L67" s="0" t="n">
        <v>16129</v>
      </c>
      <c r="M67" s="0" t="n">
        <v>16129</v>
      </c>
      <c r="N67" s="0" t="n">
        <v>16129</v>
      </c>
      <c r="O67" s="0" t="n">
        <v>16129</v>
      </c>
      <c r="P67" s="0" t="n">
        <v>16129</v>
      </c>
      <c r="Q67" s="0" t="n">
        <v>16129</v>
      </c>
      <c r="R67" s="0" t="n">
        <v>16129</v>
      </c>
      <c r="S67" s="0" t="n">
        <v>16129</v>
      </c>
      <c r="T67" s="0" t="n">
        <v>16129</v>
      </c>
      <c r="U67" s="0" t="n">
        <v>16129</v>
      </c>
      <c r="V67" s="0" t="n">
        <v>16129</v>
      </c>
      <c r="W67" s="0" t="n">
        <v>306452</v>
      </c>
    </row>
    <row r="68" customFormat="false" ht="12.75" hidden="false" customHeight="false" outlineLevel="0" collapsed="false">
      <c r="B68" s="0" t="n">
        <v>62389</v>
      </c>
      <c r="C68" s="0" t="s">
        <v>208</v>
      </c>
      <c r="D68" s="0" t="n">
        <v>0</v>
      </c>
      <c r="E68" s="0" t="n">
        <v>0</v>
      </c>
      <c r="F68" s="0" t="n">
        <v>0</v>
      </c>
      <c r="G68" s="0" t="n">
        <v>0</v>
      </c>
      <c r="H68" s="0" t="n">
        <v>0</v>
      </c>
      <c r="I68" s="0" t="n">
        <v>0</v>
      </c>
      <c r="J68" s="0" t="n">
        <v>0</v>
      </c>
      <c r="K68" s="0" t="n">
        <v>0</v>
      </c>
      <c r="L68" s="0" t="n">
        <v>0</v>
      </c>
      <c r="M68" s="0" t="n">
        <v>0</v>
      </c>
      <c r="N68" s="0" t="n">
        <v>0</v>
      </c>
      <c r="O68" s="0" t="n">
        <v>0</v>
      </c>
      <c r="P68" s="0" t="n">
        <v>0</v>
      </c>
      <c r="Q68" s="0" t="n">
        <v>0</v>
      </c>
      <c r="R68" s="0" t="n">
        <v>0</v>
      </c>
      <c r="S68" s="0" t="n">
        <v>0</v>
      </c>
      <c r="T68" s="0" t="n">
        <v>0</v>
      </c>
      <c r="U68" s="0" t="n">
        <v>0</v>
      </c>
      <c r="V68" s="0" t="n">
        <v>0</v>
      </c>
      <c r="W68" s="0" t="n">
        <v>0</v>
      </c>
    </row>
    <row r="69" customFormat="false" ht="12.75" hidden="false" customHeight="false" outlineLevel="0" collapsed="false">
      <c r="A69" s="0" t="s">
        <v>215</v>
      </c>
      <c r="B69" s="0" t="n">
        <v>107743</v>
      </c>
      <c r="C69" s="0" t="s">
        <v>207</v>
      </c>
      <c r="D69" s="0" t="n">
        <v>500000</v>
      </c>
      <c r="E69" s="0" t="n">
        <v>0</v>
      </c>
      <c r="F69" s="0" t="n">
        <v>0</v>
      </c>
      <c r="G69" s="0" t="n">
        <v>0</v>
      </c>
      <c r="H69" s="0" t="n">
        <v>0</v>
      </c>
      <c r="I69" s="0" t="n">
        <v>0</v>
      </c>
      <c r="J69" s="0" t="n">
        <v>0</v>
      </c>
      <c r="K69" s="0" t="n">
        <v>0</v>
      </c>
      <c r="L69" s="0" t="n">
        <v>0</v>
      </c>
      <c r="M69" s="0" t="n">
        <v>0</v>
      </c>
      <c r="N69" s="0" t="n">
        <v>0</v>
      </c>
      <c r="O69" s="0" t="n">
        <v>0</v>
      </c>
      <c r="P69" s="0" t="n">
        <v>0</v>
      </c>
      <c r="Q69" s="0" t="n">
        <v>0</v>
      </c>
      <c r="R69" s="0" t="n">
        <v>0</v>
      </c>
      <c r="S69" s="0" t="n">
        <v>0</v>
      </c>
      <c r="T69" s="0" t="n">
        <v>0</v>
      </c>
      <c r="U69" s="0" t="n">
        <v>0</v>
      </c>
      <c r="V69" s="0" t="n">
        <v>0</v>
      </c>
      <c r="W69" s="0" t="n">
        <v>500000</v>
      </c>
    </row>
    <row r="70" customFormat="false" ht="12.75" hidden="false" customHeight="false" outlineLevel="0" collapsed="false">
      <c r="B70" s="0" t="n">
        <v>62389</v>
      </c>
      <c r="C70" s="0" t="s">
        <v>208</v>
      </c>
      <c r="D70" s="0" t="n">
        <v>0</v>
      </c>
      <c r="E70" s="0" t="n">
        <v>0</v>
      </c>
      <c r="F70" s="0" t="n">
        <v>0</v>
      </c>
      <c r="G70" s="0" t="n">
        <v>0</v>
      </c>
      <c r="H70" s="0" t="n">
        <v>0</v>
      </c>
      <c r="I70" s="0" t="n">
        <v>0</v>
      </c>
      <c r="J70" s="0" t="n">
        <v>0</v>
      </c>
      <c r="K70" s="0" t="n">
        <v>0</v>
      </c>
      <c r="L70" s="0" t="n">
        <v>0</v>
      </c>
      <c r="M70" s="0" t="n">
        <v>0</v>
      </c>
      <c r="N70" s="0" t="n">
        <v>0</v>
      </c>
      <c r="O70" s="0" t="n">
        <v>0</v>
      </c>
      <c r="P70" s="0" t="n">
        <v>0</v>
      </c>
      <c r="Q70" s="0" t="n">
        <v>0</v>
      </c>
      <c r="R70" s="0" t="n">
        <v>0</v>
      </c>
      <c r="S70" s="0" t="n">
        <v>0</v>
      </c>
      <c r="T70" s="0" t="n">
        <v>0</v>
      </c>
      <c r="U70" s="0" t="n">
        <v>0</v>
      </c>
      <c r="V70" s="0" t="n">
        <v>0</v>
      </c>
      <c r="W70" s="0" t="n">
        <v>0</v>
      </c>
    </row>
    <row r="71" customFormat="false" ht="12.75" hidden="false" customHeight="false" outlineLevel="0" collapsed="false">
      <c r="A71" s="0" t="s">
        <v>215</v>
      </c>
      <c r="B71" s="0" t="n">
        <v>107744</v>
      </c>
      <c r="C71" s="0" t="s">
        <v>207</v>
      </c>
      <c r="D71" s="0" t="n">
        <v>0</v>
      </c>
      <c r="E71" s="0" t="n">
        <v>0</v>
      </c>
      <c r="F71" s="0" t="n">
        <v>0</v>
      </c>
      <c r="G71" s="0" t="n">
        <v>0</v>
      </c>
      <c r="H71" s="0" t="n">
        <v>0</v>
      </c>
      <c r="I71" s="0" t="n">
        <v>0</v>
      </c>
      <c r="J71" s="0" t="n">
        <v>0</v>
      </c>
      <c r="K71" s="0" t="n">
        <v>0</v>
      </c>
      <c r="L71" s="0" t="n">
        <v>0</v>
      </c>
      <c r="M71" s="0" t="n">
        <v>0</v>
      </c>
      <c r="N71" s="0" t="n">
        <v>0</v>
      </c>
      <c r="O71" s="0" t="n">
        <v>0</v>
      </c>
      <c r="P71" s="0" t="n">
        <v>0</v>
      </c>
      <c r="Q71" s="0" t="n">
        <v>0</v>
      </c>
      <c r="R71" s="0" t="n">
        <v>0</v>
      </c>
      <c r="S71" s="0" t="n">
        <v>0</v>
      </c>
      <c r="T71" s="0" t="n">
        <v>0</v>
      </c>
      <c r="U71" s="0" t="n">
        <v>0</v>
      </c>
      <c r="V71" s="0" t="n">
        <v>0</v>
      </c>
      <c r="W71" s="0" t="n">
        <v>0</v>
      </c>
    </row>
    <row r="72" customFormat="false" ht="12.75" hidden="false" customHeight="false" outlineLevel="0" collapsed="false">
      <c r="B72" s="0" t="n">
        <v>62389</v>
      </c>
      <c r="C72" s="0" t="s">
        <v>208</v>
      </c>
      <c r="D72" s="0" t="n">
        <v>500000</v>
      </c>
      <c r="E72" s="0" t="n">
        <v>0</v>
      </c>
      <c r="F72" s="0" t="n">
        <v>0</v>
      </c>
      <c r="G72" s="0" t="n">
        <v>0</v>
      </c>
      <c r="H72" s="0" t="n">
        <v>0</v>
      </c>
      <c r="I72" s="0" t="n">
        <v>0</v>
      </c>
      <c r="J72" s="0" t="n">
        <v>0</v>
      </c>
      <c r="K72" s="0" t="n">
        <v>0</v>
      </c>
      <c r="L72" s="0" t="n">
        <v>0</v>
      </c>
      <c r="M72" s="0" t="n">
        <v>0</v>
      </c>
      <c r="N72" s="0" t="n">
        <v>0</v>
      </c>
      <c r="O72" s="0" t="n">
        <v>0</v>
      </c>
      <c r="P72" s="0" t="n">
        <v>0</v>
      </c>
      <c r="Q72" s="0" t="n">
        <v>0</v>
      </c>
      <c r="R72" s="0" t="n">
        <v>0</v>
      </c>
      <c r="S72" s="0" t="n">
        <v>0</v>
      </c>
      <c r="T72" s="0" t="n">
        <v>0</v>
      </c>
      <c r="U72" s="0" t="n">
        <v>0</v>
      </c>
      <c r="V72" s="0" t="n">
        <v>0</v>
      </c>
      <c r="W72" s="0" t="n">
        <v>500000</v>
      </c>
    </row>
    <row r="73" customFormat="false" ht="12.75" hidden="false" customHeight="false" outlineLevel="0" collapsed="false">
      <c r="A73" s="0" t="s">
        <v>215</v>
      </c>
      <c r="B73" s="0" t="n">
        <v>107820</v>
      </c>
      <c r="C73" s="0" t="s">
        <v>207</v>
      </c>
      <c r="D73" s="0" t="n">
        <v>0</v>
      </c>
      <c r="E73" s="0" t="n">
        <v>0</v>
      </c>
      <c r="F73" s="0" t="n">
        <v>0</v>
      </c>
      <c r="G73" s="0" t="n">
        <v>0</v>
      </c>
      <c r="H73" s="0" t="n">
        <v>0</v>
      </c>
      <c r="I73" s="0" t="n">
        <v>0</v>
      </c>
      <c r="J73" s="0" t="n">
        <v>0</v>
      </c>
      <c r="K73" s="0" t="n">
        <v>0</v>
      </c>
      <c r="L73" s="0" t="n">
        <v>0</v>
      </c>
      <c r="M73" s="0" t="n">
        <v>0</v>
      </c>
      <c r="N73" s="0" t="n">
        <v>0</v>
      </c>
      <c r="O73" s="0" t="n">
        <v>0</v>
      </c>
      <c r="P73" s="0" t="n">
        <v>0</v>
      </c>
      <c r="Q73" s="0" t="n">
        <v>0</v>
      </c>
      <c r="R73" s="0" t="n">
        <v>0</v>
      </c>
      <c r="S73" s="0" t="n">
        <v>0</v>
      </c>
      <c r="T73" s="0" t="n">
        <v>0</v>
      </c>
      <c r="U73" s="0" t="n">
        <v>0</v>
      </c>
      <c r="V73" s="0" t="n">
        <v>0</v>
      </c>
      <c r="W73" s="0" t="n">
        <v>0</v>
      </c>
    </row>
    <row r="74" customFormat="false" ht="12.75" hidden="false" customHeight="false" outlineLevel="0" collapsed="false">
      <c r="B74" s="0" t="n">
        <v>62389</v>
      </c>
      <c r="C74" s="0" t="s">
        <v>208</v>
      </c>
      <c r="D74" s="0" t="n">
        <v>8064</v>
      </c>
      <c r="E74" s="0" t="n">
        <v>8064</v>
      </c>
      <c r="F74" s="0" t="n">
        <v>8064</v>
      </c>
      <c r="G74" s="0" t="n">
        <v>8064</v>
      </c>
      <c r="H74" s="0" t="n">
        <v>8064</v>
      </c>
      <c r="I74" s="0" t="n">
        <v>8064</v>
      </c>
      <c r="J74" s="0" t="n">
        <v>8064</v>
      </c>
      <c r="K74" s="0" t="n">
        <v>8064</v>
      </c>
      <c r="L74" s="0" t="n">
        <v>8064</v>
      </c>
      <c r="M74" s="0" t="n">
        <v>8064</v>
      </c>
      <c r="N74" s="0" t="n">
        <v>8064</v>
      </c>
      <c r="O74" s="0" t="n">
        <v>8064</v>
      </c>
      <c r="P74" s="0" t="n">
        <v>8064</v>
      </c>
      <c r="Q74" s="0" t="n">
        <v>8064</v>
      </c>
      <c r="R74" s="0" t="n">
        <v>8064</v>
      </c>
      <c r="S74" s="0" t="n">
        <v>8064</v>
      </c>
      <c r="T74" s="0" t="n">
        <v>8064</v>
      </c>
      <c r="U74" s="0" t="n">
        <v>8064</v>
      </c>
      <c r="V74" s="0" t="n">
        <v>8064</v>
      </c>
      <c r="W74" s="0" t="n">
        <v>153216</v>
      </c>
    </row>
    <row r="75" customFormat="false" ht="12.75" hidden="false" customHeight="false" outlineLevel="0" collapsed="false">
      <c r="A75" s="0" t="s">
        <v>215</v>
      </c>
      <c r="B75" s="0" t="n">
        <v>107838</v>
      </c>
      <c r="C75" s="0" t="s">
        <v>207</v>
      </c>
      <c r="D75" s="0" t="n">
        <v>0</v>
      </c>
      <c r="E75" s="0" t="n">
        <v>0</v>
      </c>
      <c r="F75" s="0" t="n">
        <v>0</v>
      </c>
      <c r="G75" s="0" t="n">
        <v>0</v>
      </c>
      <c r="H75" s="0" t="n">
        <v>0</v>
      </c>
      <c r="I75" s="0" t="n">
        <v>0</v>
      </c>
      <c r="J75" s="0" t="n">
        <v>0</v>
      </c>
      <c r="K75" s="0" t="n">
        <v>0</v>
      </c>
      <c r="L75" s="0" t="n">
        <v>0</v>
      </c>
      <c r="M75" s="0" t="n">
        <v>0</v>
      </c>
      <c r="N75" s="0" t="n">
        <v>0</v>
      </c>
      <c r="O75" s="0" t="n">
        <v>0</v>
      </c>
      <c r="P75" s="0" t="n">
        <v>0</v>
      </c>
      <c r="Q75" s="0" t="n">
        <v>0</v>
      </c>
      <c r="R75" s="0" t="n">
        <v>0</v>
      </c>
      <c r="S75" s="0" t="n">
        <v>0</v>
      </c>
      <c r="T75" s="0" t="n">
        <v>0</v>
      </c>
      <c r="U75" s="0" t="n">
        <v>0</v>
      </c>
      <c r="V75" s="0" t="n">
        <v>0</v>
      </c>
      <c r="W75" s="0" t="n">
        <v>0</v>
      </c>
    </row>
    <row r="76" customFormat="false" ht="12.75" hidden="false" customHeight="false" outlineLevel="0" collapsed="false">
      <c r="B76" s="0" t="n">
        <v>62389</v>
      </c>
      <c r="C76" s="0" t="s">
        <v>208</v>
      </c>
      <c r="D76" s="0" t="n">
        <v>1933</v>
      </c>
      <c r="E76" s="0" t="n">
        <v>1933</v>
      </c>
      <c r="F76" s="0" t="n">
        <v>1933</v>
      </c>
      <c r="G76" s="0" t="n">
        <v>1933</v>
      </c>
      <c r="H76" s="0" t="n">
        <v>1933</v>
      </c>
      <c r="I76" s="0" t="n">
        <v>1933</v>
      </c>
      <c r="J76" s="0" t="n">
        <v>1933</v>
      </c>
      <c r="K76" s="0" t="n">
        <v>1933</v>
      </c>
      <c r="L76" s="0" t="n">
        <v>1932</v>
      </c>
      <c r="M76" s="0" t="n">
        <v>1932</v>
      </c>
      <c r="N76" s="0" t="n">
        <v>1932</v>
      </c>
      <c r="O76" s="0" t="n">
        <v>1932</v>
      </c>
      <c r="P76" s="0" t="n">
        <v>1932</v>
      </c>
      <c r="Q76" s="0" t="n">
        <v>1932</v>
      </c>
      <c r="R76" s="0" t="n">
        <v>1932</v>
      </c>
      <c r="S76" s="0" t="n">
        <v>1932</v>
      </c>
      <c r="T76" s="0" t="n">
        <v>1932</v>
      </c>
      <c r="U76" s="0" t="n">
        <v>1932</v>
      </c>
      <c r="V76" s="0" t="n">
        <v>1932</v>
      </c>
      <c r="W76" s="0" t="n">
        <v>36716</v>
      </c>
    </row>
    <row r="77" customFormat="false" ht="12.75" hidden="false" customHeight="false" outlineLevel="0" collapsed="false">
      <c r="A77" s="0" t="s">
        <v>215</v>
      </c>
      <c r="B77" s="0" t="n">
        <v>107948</v>
      </c>
      <c r="C77" s="0" t="s">
        <v>207</v>
      </c>
      <c r="D77" s="0" t="n">
        <v>0</v>
      </c>
      <c r="E77" s="0" t="n">
        <v>0</v>
      </c>
      <c r="F77" s="0" t="n">
        <v>0</v>
      </c>
      <c r="G77" s="0" t="n">
        <v>0</v>
      </c>
      <c r="H77" s="0" t="n">
        <v>0</v>
      </c>
      <c r="I77" s="0" t="n">
        <v>0</v>
      </c>
      <c r="J77" s="0" t="n">
        <v>0</v>
      </c>
      <c r="K77" s="0" t="n">
        <v>0</v>
      </c>
      <c r="L77" s="0" t="n">
        <v>0</v>
      </c>
      <c r="M77" s="0" t="n">
        <v>0</v>
      </c>
      <c r="N77" s="0" t="n">
        <v>0</v>
      </c>
      <c r="O77" s="0" t="n">
        <v>0</v>
      </c>
      <c r="P77" s="0" t="n">
        <v>0</v>
      </c>
      <c r="Q77" s="0" t="n">
        <v>0</v>
      </c>
      <c r="R77" s="0" t="n">
        <v>0</v>
      </c>
      <c r="S77" s="0" t="n">
        <v>0</v>
      </c>
      <c r="T77" s="0" t="n">
        <v>0</v>
      </c>
      <c r="U77" s="0" t="n">
        <v>0</v>
      </c>
      <c r="V77" s="0" t="n">
        <v>0</v>
      </c>
      <c r="W77" s="0" t="n">
        <v>0</v>
      </c>
    </row>
    <row r="78" customFormat="false" ht="12.75" hidden="false" customHeight="false" outlineLevel="0" collapsed="false">
      <c r="B78" s="0" t="n">
        <v>62389</v>
      </c>
      <c r="C78" s="0" t="s">
        <v>208</v>
      </c>
      <c r="D78" s="0" t="n">
        <v>2060</v>
      </c>
      <c r="E78" s="0" t="n">
        <v>2063</v>
      </c>
      <c r="F78" s="0" t="n">
        <v>2063</v>
      </c>
      <c r="G78" s="0" t="n">
        <v>2063</v>
      </c>
      <c r="H78" s="0" t="n">
        <v>2063</v>
      </c>
      <c r="I78" s="0" t="n">
        <v>2063</v>
      </c>
      <c r="J78" s="0" t="n">
        <v>2063</v>
      </c>
      <c r="K78" s="0" t="n">
        <v>2063</v>
      </c>
      <c r="L78" s="0" t="n">
        <v>2063</v>
      </c>
      <c r="M78" s="0" t="n">
        <v>2063</v>
      </c>
      <c r="N78" s="0" t="n">
        <v>2063</v>
      </c>
      <c r="O78" s="0" t="n">
        <v>2063</v>
      </c>
      <c r="P78" s="0" t="n">
        <v>2063</v>
      </c>
      <c r="Q78" s="0" t="n">
        <v>2063</v>
      </c>
      <c r="R78" s="0" t="n">
        <v>2063</v>
      </c>
      <c r="S78" s="0" t="n">
        <v>2063</v>
      </c>
      <c r="T78" s="0" t="n">
        <v>2063</v>
      </c>
      <c r="U78" s="0" t="n">
        <v>2063</v>
      </c>
      <c r="V78" s="0" t="n">
        <v>2063</v>
      </c>
      <c r="W78" s="0" t="n">
        <v>39194</v>
      </c>
    </row>
    <row r="79" customFormat="false" ht="12.75" hidden="false" customHeight="false" outlineLevel="0" collapsed="false">
      <c r="A79" s="0" t="s">
        <v>215</v>
      </c>
      <c r="B79" s="0" t="n">
        <v>108136</v>
      </c>
      <c r="C79" s="0" t="s">
        <v>207</v>
      </c>
      <c r="D79" s="0" t="n">
        <v>8065</v>
      </c>
      <c r="E79" s="0" t="n">
        <v>8065</v>
      </c>
      <c r="F79" s="0" t="n">
        <v>8065</v>
      </c>
      <c r="G79" s="0" t="n">
        <v>8065</v>
      </c>
      <c r="H79" s="0" t="n">
        <v>8065</v>
      </c>
      <c r="I79" s="0" t="n">
        <v>8065</v>
      </c>
      <c r="J79" s="0" t="n">
        <v>8065</v>
      </c>
      <c r="K79" s="0" t="n">
        <v>8065</v>
      </c>
      <c r="L79" s="0" t="n">
        <v>8065</v>
      </c>
      <c r="M79" s="0" t="n">
        <v>8065</v>
      </c>
      <c r="N79" s="0" t="n">
        <v>8065</v>
      </c>
      <c r="O79" s="0" t="n">
        <v>8065</v>
      </c>
      <c r="P79" s="0" t="n">
        <v>8065</v>
      </c>
      <c r="Q79" s="0" t="n">
        <v>8065</v>
      </c>
      <c r="R79" s="0" t="n">
        <v>8065</v>
      </c>
      <c r="S79" s="0" t="n">
        <v>8065</v>
      </c>
      <c r="T79" s="0" t="n">
        <v>8064</v>
      </c>
      <c r="U79" s="0" t="n">
        <v>8064</v>
      </c>
      <c r="V79" s="0" t="n">
        <v>8064</v>
      </c>
      <c r="W79" s="0" t="n">
        <v>153232</v>
      </c>
    </row>
    <row r="80" customFormat="false" ht="12.75" hidden="false" customHeight="false" outlineLevel="0" collapsed="false">
      <c r="B80" s="0" t="n">
        <v>62389</v>
      </c>
      <c r="C80" s="0" t="s">
        <v>208</v>
      </c>
      <c r="D80" s="0" t="n">
        <v>0</v>
      </c>
      <c r="E80" s="0" t="n">
        <v>0</v>
      </c>
      <c r="F80" s="0" t="n">
        <v>0</v>
      </c>
      <c r="G80" s="0" t="n">
        <v>0</v>
      </c>
      <c r="H80" s="0" t="n">
        <v>0</v>
      </c>
      <c r="I80" s="0" t="n">
        <v>0</v>
      </c>
      <c r="J80" s="0" t="n">
        <v>0</v>
      </c>
      <c r="K80" s="0" t="n">
        <v>0</v>
      </c>
      <c r="L80" s="0" t="n">
        <v>0</v>
      </c>
      <c r="M80" s="0" t="n">
        <v>0</v>
      </c>
      <c r="N80" s="0" t="n">
        <v>0</v>
      </c>
      <c r="O80" s="0" t="n">
        <v>0</v>
      </c>
      <c r="P80" s="0" t="n">
        <v>0</v>
      </c>
      <c r="Q80" s="0" t="n">
        <v>0</v>
      </c>
      <c r="R80" s="0" t="n">
        <v>0</v>
      </c>
      <c r="S80" s="0" t="n">
        <v>0</v>
      </c>
      <c r="T80" s="0" t="n">
        <v>0</v>
      </c>
      <c r="U80" s="0" t="n">
        <v>0</v>
      </c>
      <c r="V80" s="0" t="n">
        <v>0</v>
      </c>
      <c r="W80" s="0" t="n">
        <v>0</v>
      </c>
    </row>
    <row r="81" customFormat="false" ht="12.75" hidden="false" customHeight="false" outlineLevel="0" collapsed="false">
      <c r="A81" s="0" t="s">
        <v>215</v>
      </c>
      <c r="B81" s="0" t="n">
        <v>108206</v>
      </c>
      <c r="C81" s="0" t="s">
        <v>207</v>
      </c>
      <c r="D81" s="0" t="n">
        <v>1612</v>
      </c>
      <c r="E81" s="0" t="n">
        <v>1612</v>
      </c>
      <c r="F81" s="0" t="n">
        <v>1612</v>
      </c>
      <c r="G81" s="0" t="n">
        <v>1613</v>
      </c>
      <c r="H81" s="0" t="n">
        <v>1613</v>
      </c>
      <c r="I81" s="0" t="n">
        <v>1613</v>
      </c>
      <c r="J81" s="0" t="n">
        <v>1613</v>
      </c>
      <c r="K81" s="0" t="n">
        <v>1613</v>
      </c>
      <c r="L81" s="0" t="n">
        <v>1613</v>
      </c>
      <c r="M81" s="0" t="n">
        <v>1613</v>
      </c>
      <c r="N81" s="0" t="n">
        <v>1613</v>
      </c>
      <c r="O81" s="0" t="n">
        <v>1613</v>
      </c>
      <c r="P81" s="0" t="n">
        <v>1613</v>
      </c>
      <c r="Q81" s="0" t="n">
        <v>1613</v>
      </c>
      <c r="R81" s="0" t="n">
        <v>1613</v>
      </c>
      <c r="S81" s="0" t="n">
        <v>1613</v>
      </c>
      <c r="T81" s="0" t="n">
        <v>1613</v>
      </c>
      <c r="U81" s="0" t="n">
        <v>1613</v>
      </c>
      <c r="V81" s="0" t="n">
        <v>1613</v>
      </c>
      <c r="W81" s="0" t="n">
        <v>30644</v>
      </c>
    </row>
    <row r="82" customFormat="false" ht="12.75" hidden="false" customHeight="false" outlineLevel="0" collapsed="false">
      <c r="B82" s="0" t="n">
        <v>62389</v>
      </c>
      <c r="C82" s="0" t="s">
        <v>208</v>
      </c>
      <c r="D82" s="0" t="n">
        <v>0</v>
      </c>
      <c r="E82" s="0" t="n">
        <v>0</v>
      </c>
      <c r="F82" s="0" t="n">
        <v>0</v>
      </c>
      <c r="G82" s="0" t="n">
        <v>0</v>
      </c>
      <c r="H82" s="0" t="n">
        <v>0</v>
      </c>
      <c r="I82" s="0" t="n">
        <v>0</v>
      </c>
      <c r="J82" s="0" t="n">
        <v>0</v>
      </c>
      <c r="K82" s="0" t="n">
        <v>0</v>
      </c>
      <c r="L82" s="0" t="n">
        <v>0</v>
      </c>
      <c r="M82" s="0" t="n">
        <v>0</v>
      </c>
      <c r="N82" s="0" t="n">
        <v>0</v>
      </c>
      <c r="O82" s="0" t="n">
        <v>0</v>
      </c>
      <c r="P82" s="0" t="n">
        <v>0</v>
      </c>
      <c r="Q82" s="0" t="n">
        <v>0</v>
      </c>
      <c r="R82" s="0" t="n">
        <v>0</v>
      </c>
      <c r="S82" s="0" t="n">
        <v>0</v>
      </c>
      <c r="T82" s="0" t="n">
        <v>0</v>
      </c>
      <c r="U82" s="0" t="n">
        <v>0</v>
      </c>
      <c r="V82" s="0" t="n">
        <v>0</v>
      </c>
      <c r="W82" s="0" t="n">
        <v>0</v>
      </c>
    </row>
    <row r="83" customFormat="false" ht="12.75" hidden="false" customHeight="false" outlineLevel="0" collapsed="false">
      <c r="A83" s="0" t="s">
        <v>215</v>
      </c>
      <c r="B83" s="0" t="n">
        <v>108356</v>
      </c>
      <c r="C83" s="0" t="s">
        <v>207</v>
      </c>
      <c r="D83" s="0" t="n">
        <v>650</v>
      </c>
      <c r="E83" s="0" t="n">
        <v>645</v>
      </c>
      <c r="F83" s="0" t="n">
        <v>645</v>
      </c>
      <c r="G83" s="0" t="n">
        <v>645</v>
      </c>
      <c r="H83" s="0" t="n">
        <v>645</v>
      </c>
      <c r="I83" s="0" t="n">
        <v>645</v>
      </c>
      <c r="J83" s="0" t="n">
        <v>645</v>
      </c>
      <c r="K83" s="0" t="n">
        <v>645</v>
      </c>
      <c r="L83" s="0" t="n">
        <v>645</v>
      </c>
      <c r="M83" s="0" t="n">
        <v>645</v>
      </c>
      <c r="N83" s="0" t="n">
        <v>645</v>
      </c>
      <c r="O83" s="0" t="n">
        <v>645</v>
      </c>
      <c r="P83" s="0" t="n">
        <v>645</v>
      </c>
      <c r="Q83" s="0" t="n">
        <v>645</v>
      </c>
      <c r="R83" s="0" t="n">
        <v>645</v>
      </c>
      <c r="S83" s="0" t="n">
        <v>645</v>
      </c>
      <c r="T83" s="0" t="n">
        <v>645</v>
      </c>
      <c r="U83" s="0" t="n">
        <v>645</v>
      </c>
      <c r="V83" s="0" t="n">
        <v>644</v>
      </c>
      <c r="W83" s="0" t="n">
        <v>12259</v>
      </c>
    </row>
    <row r="84" customFormat="false" ht="12.75" hidden="false" customHeight="false" outlineLevel="0" collapsed="false">
      <c r="B84" s="0" t="n">
        <v>62389</v>
      </c>
      <c r="C84" s="0" t="s">
        <v>208</v>
      </c>
      <c r="D84" s="0" t="n">
        <v>0</v>
      </c>
      <c r="E84" s="0" t="n">
        <v>0</v>
      </c>
      <c r="F84" s="0" t="n">
        <v>0</v>
      </c>
      <c r="G84" s="0" t="n">
        <v>0</v>
      </c>
      <c r="H84" s="0" t="n">
        <v>0</v>
      </c>
      <c r="I84" s="0" t="n">
        <v>0</v>
      </c>
      <c r="J84" s="0" t="n">
        <v>0</v>
      </c>
      <c r="K84" s="0" t="n">
        <v>0</v>
      </c>
      <c r="L84" s="0" t="n">
        <v>0</v>
      </c>
      <c r="M84" s="0" t="n">
        <v>0</v>
      </c>
      <c r="N84" s="0" t="n">
        <v>0</v>
      </c>
      <c r="O84" s="0" t="n">
        <v>0</v>
      </c>
      <c r="P84" s="0" t="n">
        <v>0</v>
      </c>
      <c r="Q84" s="0" t="n">
        <v>0</v>
      </c>
      <c r="R84" s="0" t="n">
        <v>0</v>
      </c>
      <c r="S84" s="0" t="n">
        <v>0</v>
      </c>
      <c r="T84" s="0" t="n">
        <v>0</v>
      </c>
      <c r="U84" s="0" t="n">
        <v>0</v>
      </c>
      <c r="V84" s="0" t="n">
        <v>0</v>
      </c>
      <c r="W84" s="0" t="n">
        <v>0</v>
      </c>
    </row>
    <row r="85" customFormat="false" ht="12.75" hidden="false" customHeight="false" outlineLevel="0" collapsed="false">
      <c r="A85" s="0" t="s">
        <v>216</v>
      </c>
      <c r="B85" s="0" t="n">
        <v>108103</v>
      </c>
      <c r="C85" s="0" t="s">
        <v>207</v>
      </c>
      <c r="D85" s="0" t="n">
        <v>0</v>
      </c>
      <c r="E85" s="0" t="n">
        <v>0</v>
      </c>
      <c r="F85" s="0" t="n">
        <v>0</v>
      </c>
      <c r="G85" s="0" t="n">
        <v>0</v>
      </c>
      <c r="H85" s="0" t="n">
        <v>0</v>
      </c>
      <c r="I85" s="0" t="n">
        <v>0</v>
      </c>
      <c r="J85" s="0" t="n">
        <v>0</v>
      </c>
      <c r="K85" s="0" t="n">
        <v>0</v>
      </c>
      <c r="L85" s="0" t="n">
        <v>0</v>
      </c>
      <c r="M85" s="0" t="n">
        <v>0</v>
      </c>
      <c r="N85" s="0" t="n">
        <v>0</v>
      </c>
      <c r="O85" s="0" t="n">
        <v>0</v>
      </c>
      <c r="P85" s="0" t="n">
        <v>0</v>
      </c>
      <c r="Q85" s="0" t="n">
        <v>0</v>
      </c>
      <c r="R85" s="0" t="n">
        <v>0</v>
      </c>
      <c r="S85" s="0" t="n">
        <v>0</v>
      </c>
      <c r="T85" s="0" t="n">
        <v>0</v>
      </c>
      <c r="U85" s="0" t="n">
        <v>0</v>
      </c>
      <c r="V85" s="0" t="n">
        <v>0</v>
      </c>
      <c r="W85" s="0" t="n">
        <v>0</v>
      </c>
    </row>
    <row r="86" customFormat="false" ht="12.75" hidden="false" customHeight="false" outlineLevel="0" collapsed="false">
      <c r="B86" s="0" t="n">
        <v>71460</v>
      </c>
      <c r="C86" s="0" t="s">
        <v>208</v>
      </c>
      <c r="D86" s="0" t="n">
        <v>2000</v>
      </c>
      <c r="E86" s="0" t="n">
        <v>2000</v>
      </c>
      <c r="F86" s="0" t="n">
        <v>2000</v>
      </c>
      <c r="G86" s="0" t="n">
        <v>2000</v>
      </c>
      <c r="H86" s="0" t="n">
        <v>2000</v>
      </c>
      <c r="I86" s="0" t="n">
        <v>2000</v>
      </c>
      <c r="J86" s="0" t="n">
        <v>2000</v>
      </c>
      <c r="K86" s="0" t="n">
        <v>2000</v>
      </c>
      <c r="L86" s="0" t="n">
        <v>2000</v>
      </c>
      <c r="M86" s="0" t="n">
        <v>2000</v>
      </c>
      <c r="N86" s="0" t="n">
        <v>2000</v>
      </c>
      <c r="O86" s="0" t="n">
        <v>2000</v>
      </c>
      <c r="P86" s="0" t="n">
        <v>2000</v>
      </c>
      <c r="Q86" s="0" t="n">
        <v>2000</v>
      </c>
      <c r="R86" s="0" t="n">
        <v>2000</v>
      </c>
      <c r="S86" s="0" t="n">
        <v>2000</v>
      </c>
      <c r="T86" s="0" t="n">
        <v>2000</v>
      </c>
      <c r="U86" s="0" t="n">
        <v>2000</v>
      </c>
      <c r="V86" s="0" t="n">
        <v>2000</v>
      </c>
      <c r="W86" s="0" t="n">
        <v>38000</v>
      </c>
    </row>
    <row r="87" customFormat="false" ht="12.75" hidden="false" customHeight="false" outlineLevel="0" collapsed="false">
      <c r="A87" s="0" t="s">
        <v>217</v>
      </c>
      <c r="B87" s="0" t="n">
        <v>108100</v>
      </c>
      <c r="C87" s="0" t="s">
        <v>207</v>
      </c>
      <c r="D87" s="0" t="n">
        <v>0</v>
      </c>
      <c r="E87" s="0" t="n">
        <v>0</v>
      </c>
      <c r="F87" s="0" t="n">
        <v>0</v>
      </c>
      <c r="G87" s="0" t="n">
        <v>0</v>
      </c>
      <c r="H87" s="0" t="n">
        <v>0</v>
      </c>
      <c r="I87" s="0" t="n">
        <v>0</v>
      </c>
      <c r="J87" s="0" t="n">
        <v>0</v>
      </c>
      <c r="K87" s="0" t="n">
        <v>0</v>
      </c>
      <c r="L87" s="0" t="n">
        <v>0</v>
      </c>
      <c r="M87" s="0" t="n">
        <v>0</v>
      </c>
      <c r="N87" s="0" t="n">
        <v>0</v>
      </c>
      <c r="O87" s="0" t="n">
        <v>0</v>
      </c>
      <c r="P87" s="0" t="n">
        <v>0</v>
      </c>
      <c r="Q87" s="0" t="n">
        <v>0</v>
      </c>
      <c r="R87" s="0" t="n">
        <v>0</v>
      </c>
      <c r="S87" s="0" t="n">
        <v>0</v>
      </c>
      <c r="T87" s="0" t="n">
        <v>0</v>
      </c>
      <c r="U87" s="0" t="n">
        <v>0</v>
      </c>
      <c r="V87" s="0" t="n">
        <v>0</v>
      </c>
      <c r="W87" s="0" t="n">
        <v>0</v>
      </c>
    </row>
    <row r="88" customFormat="false" ht="12.75" hidden="false" customHeight="false" outlineLevel="0" collapsed="false">
      <c r="B88" s="0" t="n">
        <v>62389</v>
      </c>
      <c r="C88" s="0" t="s">
        <v>208</v>
      </c>
      <c r="D88" s="0" t="n">
        <v>3548</v>
      </c>
      <c r="E88" s="0" t="n">
        <v>3548</v>
      </c>
      <c r="F88" s="0" t="n">
        <v>3548</v>
      </c>
      <c r="G88" s="0" t="n">
        <v>3548</v>
      </c>
      <c r="H88" s="0" t="n">
        <v>3548</v>
      </c>
      <c r="I88" s="0" t="n">
        <v>3548</v>
      </c>
      <c r="J88" s="0" t="n">
        <v>3548</v>
      </c>
      <c r="K88" s="0" t="n">
        <v>3548</v>
      </c>
      <c r="L88" s="0" t="n">
        <v>3548</v>
      </c>
      <c r="M88" s="0" t="n">
        <v>3548</v>
      </c>
      <c r="N88" s="0" t="n">
        <v>3548</v>
      </c>
      <c r="O88" s="0" t="n">
        <v>3548</v>
      </c>
      <c r="P88" s="0" t="n">
        <v>3548</v>
      </c>
      <c r="Q88" s="0" t="n">
        <v>3548</v>
      </c>
      <c r="R88" s="0" t="n">
        <v>3548</v>
      </c>
      <c r="S88" s="0" t="n">
        <v>3548</v>
      </c>
      <c r="T88" s="0" t="n">
        <v>3548</v>
      </c>
      <c r="U88" s="0" t="n">
        <v>3548</v>
      </c>
      <c r="V88" s="0" t="n">
        <v>3548</v>
      </c>
      <c r="W88" s="0" t="n">
        <v>67412</v>
      </c>
    </row>
    <row r="89" customFormat="false" ht="12.75" hidden="false" customHeight="false" outlineLevel="0" collapsed="false">
      <c r="A89" s="0" t="s">
        <v>217</v>
      </c>
      <c r="B89" s="0" t="n">
        <v>108256</v>
      </c>
      <c r="C89" s="0" t="s">
        <v>207</v>
      </c>
      <c r="D89" s="0" t="n">
        <v>10000</v>
      </c>
      <c r="E89" s="0" t="n">
        <v>0</v>
      </c>
      <c r="F89" s="0" t="n">
        <v>0</v>
      </c>
      <c r="G89" s="0" t="n">
        <v>0</v>
      </c>
      <c r="H89" s="0" t="n">
        <v>0</v>
      </c>
      <c r="I89" s="0" t="n">
        <v>0</v>
      </c>
      <c r="J89" s="0" t="n">
        <v>0</v>
      </c>
      <c r="K89" s="0" t="n">
        <v>0</v>
      </c>
      <c r="L89" s="0" t="n">
        <v>0</v>
      </c>
      <c r="M89" s="0" t="n">
        <v>0</v>
      </c>
      <c r="N89" s="0" t="n">
        <v>0</v>
      </c>
      <c r="O89" s="0" t="n">
        <v>0</v>
      </c>
      <c r="P89" s="0" t="n">
        <v>0</v>
      </c>
      <c r="Q89" s="0" t="n">
        <v>0</v>
      </c>
      <c r="R89" s="0" t="n">
        <v>0</v>
      </c>
      <c r="S89" s="0" t="n">
        <v>0</v>
      </c>
      <c r="T89" s="0" t="n">
        <v>0</v>
      </c>
      <c r="U89" s="0" t="n">
        <v>0</v>
      </c>
      <c r="V89" s="0" t="n">
        <v>0</v>
      </c>
      <c r="W89" s="0" t="n">
        <v>10000</v>
      </c>
    </row>
    <row r="90" customFormat="false" ht="12.75" hidden="false" customHeight="false" outlineLevel="0" collapsed="false">
      <c r="B90" s="0" t="n">
        <v>62389</v>
      </c>
      <c r="C90" s="0" t="s">
        <v>208</v>
      </c>
      <c r="D90" s="0" t="n">
        <v>0</v>
      </c>
      <c r="E90" s="0" t="n">
        <v>0</v>
      </c>
      <c r="F90" s="0" t="n">
        <v>0</v>
      </c>
      <c r="G90" s="0" t="n">
        <v>0</v>
      </c>
      <c r="H90" s="0" t="n">
        <v>0</v>
      </c>
      <c r="I90" s="0" t="n">
        <v>0</v>
      </c>
      <c r="J90" s="0" t="n">
        <v>0</v>
      </c>
      <c r="K90" s="0" t="n">
        <v>0</v>
      </c>
      <c r="L90" s="0" t="n">
        <v>0</v>
      </c>
      <c r="M90" s="0" t="n">
        <v>0</v>
      </c>
      <c r="N90" s="0" t="n">
        <v>0</v>
      </c>
      <c r="O90" s="0" t="n">
        <v>0</v>
      </c>
      <c r="P90" s="0" t="n">
        <v>0</v>
      </c>
      <c r="Q90" s="0" t="n">
        <v>0</v>
      </c>
      <c r="R90" s="0" t="n">
        <v>0</v>
      </c>
      <c r="S90" s="0" t="n">
        <v>0</v>
      </c>
      <c r="T90" s="0" t="n">
        <v>0</v>
      </c>
      <c r="U90" s="0" t="n">
        <v>0</v>
      </c>
      <c r="V90" s="0" t="n">
        <v>0</v>
      </c>
      <c r="W90" s="0" t="n">
        <v>0</v>
      </c>
    </row>
    <row r="91" customFormat="false" ht="12.75" hidden="false" customHeight="false" outlineLevel="0" collapsed="false">
      <c r="A91" s="0" t="s">
        <v>217</v>
      </c>
      <c r="B91" s="0" t="n">
        <v>108310</v>
      </c>
      <c r="C91" s="0" t="s">
        <v>207</v>
      </c>
      <c r="D91" s="0" t="n">
        <v>0</v>
      </c>
      <c r="E91" s="0" t="n">
        <v>0</v>
      </c>
      <c r="F91" s="0" t="n">
        <v>0</v>
      </c>
      <c r="G91" s="0" t="n">
        <v>0</v>
      </c>
      <c r="H91" s="0" t="n">
        <v>0</v>
      </c>
      <c r="I91" s="0" t="n">
        <v>0</v>
      </c>
      <c r="J91" s="0" t="n">
        <v>0</v>
      </c>
      <c r="K91" s="0" t="n">
        <v>0</v>
      </c>
      <c r="L91" s="0" t="n">
        <v>0</v>
      </c>
      <c r="M91" s="0" t="n">
        <v>0</v>
      </c>
      <c r="N91" s="0" t="n">
        <v>0</v>
      </c>
      <c r="O91" s="0" t="n">
        <v>0</v>
      </c>
      <c r="P91" s="0" t="n">
        <v>0</v>
      </c>
      <c r="Q91" s="0" t="n">
        <v>0</v>
      </c>
      <c r="R91" s="0" t="n">
        <v>0</v>
      </c>
      <c r="S91" s="0" t="n">
        <v>0</v>
      </c>
      <c r="T91" s="0" t="n">
        <v>0</v>
      </c>
      <c r="U91" s="0" t="n">
        <v>0</v>
      </c>
      <c r="V91" s="0" t="n">
        <v>0</v>
      </c>
      <c r="W91" s="0" t="n">
        <v>0</v>
      </c>
    </row>
    <row r="92" customFormat="false" ht="12.75" hidden="false" customHeight="false" outlineLevel="0" collapsed="false">
      <c r="B92" s="0" t="n">
        <v>62389</v>
      </c>
      <c r="C92" s="0" t="s">
        <v>208</v>
      </c>
      <c r="D92" s="0" t="n">
        <v>10645</v>
      </c>
      <c r="E92" s="0" t="n">
        <v>645</v>
      </c>
      <c r="F92" s="0" t="n">
        <v>645</v>
      </c>
      <c r="G92" s="0" t="n">
        <v>645</v>
      </c>
      <c r="H92" s="0" t="n">
        <v>645</v>
      </c>
      <c r="I92" s="0" t="n">
        <v>645</v>
      </c>
      <c r="J92" s="0" t="n">
        <v>645</v>
      </c>
      <c r="K92" s="0" t="n">
        <v>645</v>
      </c>
      <c r="L92" s="0" t="n">
        <v>645</v>
      </c>
      <c r="M92" s="0" t="n">
        <v>645</v>
      </c>
      <c r="N92" s="0" t="n">
        <v>645</v>
      </c>
      <c r="O92" s="0" t="n">
        <v>645</v>
      </c>
      <c r="P92" s="0" t="n">
        <v>645</v>
      </c>
      <c r="Q92" s="0" t="n">
        <v>645</v>
      </c>
      <c r="R92" s="0" t="n">
        <v>645</v>
      </c>
      <c r="S92" s="0" t="n">
        <v>645</v>
      </c>
      <c r="T92" s="0" t="n">
        <v>645</v>
      </c>
      <c r="U92" s="0" t="n">
        <v>645</v>
      </c>
      <c r="V92" s="0" t="n">
        <v>645</v>
      </c>
      <c r="W92" s="0" t="n">
        <v>22255</v>
      </c>
    </row>
    <row r="93" customFormat="false" ht="12.75" hidden="false" customHeight="false" outlineLevel="0" collapsed="false">
      <c r="A93" s="0" t="s">
        <v>218</v>
      </c>
      <c r="B93" s="0" t="n">
        <v>107664</v>
      </c>
      <c r="C93" s="0" t="s">
        <v>207</v>
      </c>
      <c r="D93" s="0" t="n">
        <v>3214</v>
      </c>
      <c r="E93" s="0" t="n">
        <v>3214</v>
      </c>
      <c r="F93" s="0" t="n">
        <v>3214</v>
      </c>
      <c r="G93" s="0" t="n">
        <v>3214</v>
      </c>
      <c r="H93" s="0" t="n">
        <v>3214</v>
      </c>
      <c r="I93" s="0" t="n">
        <v>3214</v>
      </c>
      <c r="J93" s="0" t="n">
        <v>3214</v>
      </c>
      <c r="K93" s="0" t="n">
        <v>3214</v>
      </c>
      <c r="L93" s="0" t="n">
        <v>3214</v>
      </c>
      <c r="M93" s="0" t="n">
        <v>3214</v>
      </c>
      <c r="N93" s="0" t="n">
        <v>3214</v>
      </c>
      <c r="O93" s="0" t="n">
        <v>3214</v>
      </c>
      <c r="P93" s="0" t="n">
        <v>3214</v>
      </c>
      <c r="Q93" s="0" t="n">
        <v>3214</v>
      </c>
      <c r="R93" s="0" t="n">
        <v>3214</v>
      </c>
      <c r="S93" s="0" t="n">
        <v>3214</v>
      </c>
      <c r="T93" s="0" t="n">
        <v>3214</v>
      </c>
      <c r="U93" s="0" t="n">
        <v>3214</v>
      </c>
      <c r="V93" s="0" t="n">
        <v>3214</v>
      </c>
      <c r="W93" s="0" t="n">
        <v>61066</v>
      </c>
    </row>
    <row r="94" customFormat="false" ht="12.75" hidden="false" customHeight="false" outlineLevel="0" collapsed="false">
      <c r="B94" s="0" t="n">
        <v>98</v>
      </c>
      <c r="C94" s="0" t="s">
        <v>208</v>
      </c>
      <c r="D94" s="0" t="n">
        <v>0</v>
      </c>
      <c r="E94" s="0" t="n">
        <v>0</v>
      </c>
      <c r="F94" s="0" t="n">
        <v>0</v>
      </c>
      <c r="G94" s="0" t="n">
        <v>0</v>
      </c>
      <c r="H94" s="0" t="n">
        <v>0</v>
      </c>
      <c r="I94" s="0" t="n">
        <v>0</v>
      </c>
      <c r="J94" s="0" t="n">
        <v>0</v>
      </c>
      <c r="K94" s="0" t="n">
        <v>5337</v>
      </c>
      <c r="L94" s="0" t="n">
        <v>0</v>
      </c>
      <c r="M94" s="0" t="n">
        <v>0</v>
      </c>
      <c r="N94" s="0" t="n">
        <v>0</v>
      </c>
      <c r="O94" s="0" t="n">
        <v>0</v>
      </c>
      <c r="P94" s="0" t="n">
        <v>0</v>
      </c>
      <c r="Q94" s="0" t="n">
        <v>0</v>
      </c>
      <c r="R94" s="0" t="n">
        <v>0</v>
      </c>
      <c r="S94" s="0" t="n">
        <v>0</v>
      </c>
      <c r="T94" s="0" t="n">
        <v>0</v>
      </c>
      <c r="U94" s="0" t="n">
        <v>0</v>
      </c>
      <c r="V94" s="0" t="n">
        <v>0</v>
      </c>
      <c r="W94" s="0" t="n">
        <v>5337</v>
      </c>
    </row>
    <row r="95" customFormat="false" ht="12.75" hidden="false" customHeight="false" outlineLevel="0" collapsed="false">
      <c r="A95" s="0" t="s">
        <v>219</v>
      </c>
      <c r="B95" s="0" t="n">
        <v>106850</v>
      </c>
      <c r="C95" s="0" t="s">
        <v>207</v>
      </c>
      <c r="D95" s="0" t="n">
        <v>16129</v>
      </c>
      <c r="E95" s="0" t="n">
        <v>16129</v>
      </c>
      <c r="F95" s="0" t="n">
        <v>16129</v>
      </c>
      <c r="G95" s="0" t="n">
        <v>16129</v>
      </c>
      <c r="H95" s="0" t="n">
        <v>16129</v>
      </c>
      <c r="I95" s="0" t="n">
        <v>16129</v>
      </c>
      <c r="J95" s="0" t="n">
        <v>16129</v>
      </c>
      <c r="K95" s="0" t="n">
        <v>16129</v>
      </c>
      <c r="L95" s="0" t="n">
        <v>16129</v>
      </c>
      <c r="M95" s="0" t="n">
        <v>16129</v>
      </c>
      <c r="N95" s="0" t="n">
        <v>16129</v>
      </c>
      <c r="O95" s="0" t="n">
        <v>16129</v>
      </c>
      <c r="P95" s="0" t="n">
        <v>16129</v>
      </c>
      <c r="Q95" s="0" t="n">
        <v>16129</v>
      </c>
      <c r="R95" s="0" t="n">
        <v>16129</v>
      </c>
      <c r="S95" s="0" t="n">
        <v>16129</v>
      </c>
      <c r="T95" s="0" t="n">
        <v>16129</v>
      </c>
      <c r="U95" s="0" t="n">
        <v>15880</v>
      </c>
      <c r="V95" s="0" t="n">
        <v>16129</v>
      </c>
      <c r="W95" s="0" t="n">
        <v>306202</v>
      </c>
    </row>
    <row r="96" customFormat="false" ht="12.75" hidden="false" customHeight="false" outlineLevel="0" collapsed="false">
      <c r="B96" s="0" t="n">
        <v>71460</v>
      </c>
      <c r="C96" s="0" t="s">
        <v>208</v>
      </c>
      <c r="D96" s="0" t="n">
        <v>0</v>
      </c>
      <c r="E96" s="0" t="n">
        <v>0</v>
      </c>
      <c r="F96" s="0" t="n">
        <v>0</v>
      </c>
      <c r="G96" s="0" t="n">
        <v>0</v>
      </c>
      <c r="H96" s="0" t="n">
        <v>0</v>
      </c>
      <c r="I96" s="0" t="n">
        <v>0</v>
      </c>
      <c r="J96" s="0" t="n">
        <v>0</v>
      </c>
      <c r="K96" s="0" t="n">
        <v>0</v>
      </c>
      <c r="L96" s="0" t="n">
        <v>0</v>
      </c>
      <c r="M96" s="0" t="n">
        <v>0</v>
      </c>
      <c r="N96" s="0" t="n">
        <v>0</v>
      </c>
      <c r="O96" s="0" t="n">
        <v>0</v>
      </c>
      <c r="P96" s="0" t="n">
        <v>0</v>
      </c>
      <c r="Q96" s="0" t="n">
        <v>0</v>
      </c>
      <c r="R96" s="0" t="n">
        <v>0</v>
      </c>
      <c r="S96" s="0" t="n">
        <v>0</v>
      </c>
      <c r="T96" s="0" t="n">
        <v>0</v>
      </c>
      <c r="U96" s="0" t="n">
        <v>0</v>
      </c>
      <c r="V96" s="0" t="n">
        <v>0</v>
      </c>
      <c r="W96" s="0" t="n">
        <v>0</v>
      </c>
    </row>
    <row r="97" customFormat="false" ht="12.75" hidden="false" customHeight="false" outlineLevel="0" collapsed="false">
      <c r="A97" s="0" t="s">
        <v>220</v>
      </c>
      <c r="B97" s="0" t="n">
        <v>107862</v>
      </c>
      <c r="C97" s="0" t="s">
        <v>207</v>
      </c>
      <c r="D97" s="0" t="n">
        <v>0</v>
      </c>
      <c r="E97" s="0" t="n">
        <v>0</v>
      </c>
      <c r="F97" s="0" t="n">
        <v>0</v>
      </c>
      <c r="G97" s="0" t="n">
        <v>0</v>
      </c>
      <c r="H97" s="0" t="n">
        <v>0</v>
      </c>
      <c r="I97" s="0" t="n">
        <v>0</v>
      </c>
      <c r="J97" s="0" t="n">
        <v>0</v>
      </c>
      <c r="K97" s="0" t="n">
        <v>0</v>
      </c>
      <c r="L97" s="0" t="n">
        <v>0</v>
      </c>
      <c r="M97" s="0" t="n">
        <v>0</v>
      </c>
      <c r="N97" s="0" t="n">
        <v>0</v>
      </c>
      <c r="O97" s="0" t="n">
        <v>0</v>
      </c>
      <c r="P97" s="0" t="n">
        <v>0</v>
      </c>
      <c r="Q97" s="0" t="n">
        <v>0</v>
      </c>
      <c r="R97" s="0" t="n">
        <v>0</v>
      </c>
      <c r="S97" s="0" t="n">
        <v>0</v>
      </c>
      <c r="T97" s="0" t="n">
        <v>0</v>
      </c>
      <c r="U97" s="0" t="n">
        <v>0</v>
      </c>
      <c r="V97" s="0" t="n">
        <v>0</v>
      </c>
      <c r="W97" s="0" t="n">
        <v>0</v>
      </c>
    </row>
    <row r="98" customFormat="false" ht="12.75" hidden="false" customHeight="false" outlineLevel="0" collapsed="false">
      <c r="B98" s="0" t="n">
        <v>62389</v>
      </c>
      <c r="C98" s="0" t="s">
        <v>208</v>
      </c>
      <c r="D98" s="0" t="n">
        <v>1548</v>
      </c>
      <c r="E98" s="0" t="n">
        <v>1548</v>
      </c>
      <c r="F98" s="0" t="n">
        <v>1548</v>
      </c>
      <c r="G98" s="0" t="n">
        <v>1548</v>
      </c>
      <c r="H98" s="0" t="n">
        <v>1548</v>
      </c>
      <c r="I98" s="0" t="n">
        <v>1548</v>
      </c>
      <c r="J98" s="0" t="n">
        <v>1548</v>
      </c>
      <c r="K98" s="0" t="n">
        <v>1548</v>
      </c>
      <c r="L98" s="0" t="n">
        <v>1548</v>
      </c>
      <c r="M98" s="0" t="n">
        <v>1548</v>
      </c>
      <c r="N98" s="0" t="n">
        <v>1548</v>
      </c>
      <c r="O98" s="0" t="n">
        <v>1548</v>
      </c>
      <c r="P98" s="0" t="n">
        <v>1548</v>
      </c>
      <c r="Q98" s="0" t="n">
        <v>1548</v>
      </c>
      <c r="R98" s="0" t="n">
        <v>1548</v>
      </c>
      <c r="S98" s="0" t="n">
        <v>1548</v>
      </c>
      <c r="T98" s="0" t="n">
        <v>1548</v>
      </c>
      <c r="U98" s="0" t="n">
        <v>1548</v>
      </c>
      <c r="V98" s="0" t="n">
        <v>1549</v>
      </c>
      <c r="W98" s="0" t="n">
        <v>29413</v>
      </c>
    </row>
    <row r="99" customFormat="false" ht="12.75" hidden="false" customHeight="false" outlineLevel="0" collapsed="false">
      <c r="A99" s="0" t="s">
        <v>220</v>
      </c>
      <c r="B99" s="0" t="n">
        <v>107927</v>
      </c>
      <c r="C99" s="0" t="s">
        <v>207</v>
      </c>
      <c r="D99" s="0" t="n">
        <v>0</v>
      </c>
      <c r="E99" s="0" t="n">
        <v>0</v>
      </c>
      <c r="F99" s="0" t="n">
        <v>0</v>
      </c>
      <c r="G99" s="0" t="n">
        <v>0</v>
      </c>
      <c r="H99" s="0" t="n">
        <v>0</v>
      </c>
      <c r="I99" s="0" t="n">
        <v>0</v>
      </c>
      <c r="J99" s="0" t="n">
        <v>0</v>
      </c>
      <c r="K99" s="0" t="n">
        <v>0</v>
      </c>
      <c r="L99" s="0" t="n">
        <v>0</v>
      </c>
      <c r="M99" s="0" t="n">
        <v>0</v>
      </c>
      <c r="N99" s="0" t="n">
        <v>0</v>
      </c>
      <c r="O99" s="0" t="n">
        <v>0</v>
      </c>
      <c r="P99" s="0" t="n">
        <v>0</v>
      </c>
      <c r="Q99" s="0" t="n">
        <v>0</v>
      </c>
      <c r="R99" s="0" t="n">
        <v>0</v>
      </c>
      <c r="S99" s="0" t="n">
        <v>0</v>
      </c>
      <c r="T99" s="0" t="n">
        <v>0</v>
      </c>
      <c r="U99" s="0" t="n">
        <v>0</v>
      </c>
      <c r="V99" s="0" t="n">
        <v>0</v>
      </c>
      <c r="W99" s="0" t="n">
        <v>0</v>
      </c>
    </row>
    <row r="100" customFormat="false" ht="12.75" hidden="false" customHeight="false" outlineLevel="0" collapsed="false">
      <c r="B100" s="0" t="n">
        <v>62389</v>
      </c>
      <c r="C100" s="0" t="s">
        <v>208</v>
      </c>
      <c r="D100" s="0" t="n">
        <v>1452</v>
      </c>
      <c r="E100" s="0" t="n">
        <v>1452</v>
      </c>
      <c r="F100" s="0" t="n">
        <v>1452</v>
      </c>
      <c r="G100" s="0" t="n">
        <v>1452</v>
      </c>
      <c r="H100" s="0" t="n">
        <v>1452</v>
      </c>
      <c r="I100" s="0" t="n">
        <v>1452</v>
      </c>
      <c r="J100" s="0" t="n">
        <v>1452</v>
      </c>
      <c r="K100" s="0" t="n">
        <v>1452</v>
      </c>
      <c r="L100" s="0" t="n">
        <v>1452</v>
      </c>
      <c r="M100" s="0" t="n">
        <v>1452</v>
      </c>
      <c r="N100" s="0" t="n">
        <v>1452</v>
      </c>
      <c r="O100" s="0" t="n">
        <v>1452</v>
      </c>
      <c r="P100" s="0" t="n">
        <v>1452</v>
      </c>
      <c r="Q100" s="0" t="n">
        <v>1452</v>
      </c>
      <c r="R100" s="0" t="n">
        <v>1452</v>
      </c>
      <c r="S100" s="0" t="n">
        <v>1452</v>
      </c>
      <c r="T100" s="0" t="n">
        <v>1452</v>
      </c>
      <c r="U100" s="0" t="n">
        <v>1452</v>
      </c>
      <c r="V100" s="0" t="n">
        <v>1452</v>
      </c>
      <c r="W100" s="0" t="n">
        <v>27588</v>
      </c>
    </row>
    <row r="101" customFormat="false" ht="12.75" hidden="false" customHeight="false" outlineLevel="0" collapsed="false">
      <c r="A101" s="0" t="s">
        <v>220</v>
      </c>
      <c r="B101" s="0" t="n">
        <v>108098</v>
      </c>
      <c r="C101" s="0" t="s">
        <v>207</v>
      </c>
      <c r="D101" s="0" t="n">
        <v>0</v>
      </c>
      <c r="E101" s="0" t="n">
        <v>0</v>
      </c>
      <c r="F101" s="0" t="n">
        <v>0</v>
      </c>
      <c r="G101" s="0" t="n">
        <v>0</v>
      </c>
      <c r="H101" s="0" t="n">
        <v>0</v>
      </c>
      <c r="I101" s="0" t="n">
        <v>0</v>
      </c>
      <c r="J101" s="0" t="n">
        <v>0</v>
      </c>
      <c r="K101" s="0" t="n">
        <v>0</v>
      </c>
      <c r="L101" s="0" t="n">
        <v>0</v>
      </c>
      <c r="M101" s="0" t="n">
        <v>0</v>
      </c>
      <c r="N101" s="0" t="n">
        <v>0</v>
      </c>
      <c r="O101" s="0" t="n">
        <v>0</v>
      </c>
      <c r="P101" s="0" t="n">
        <v>0</v>
      </c>
      <c r="Q101" s="0" t="n">
        <v>0</v>
      </c>
      <c r="R101" s="0" t="n">
        <v>0</v>
      </c>
      <c r="S101" s="0" t="n">
        <v>0</v>
      </c>
      <c r="T101" s="0" t="n">
        <v>0</v>
      </c>
      <c r="U101" s="0" t="n">
        <v>0</v>
      </c>
      <c r="V101" s="0" t="n">
        <v>0</v>
      </c>
      <c r="W101" s="0" t="n">
        <v>0</v>
      </c>
    </row>
    <row r="102" customFormat="false" ht="12.75" hidden="false" customHeight="false" outlineLevel="0" collapsed="false">
      <c r="B102" s="0" t="n">
        <v>71460</v>
      </c>
      <c r="C102" s="0" t="s">
        <v>208</v>
      </c>
      <c r="D102" s="0" t="n">
        <v>645</v>
      </c>
      <c r="E102" s="0" t="n">
        <v>645</v>
      </c>
      <c r="F102" s="0" t="n">
        <v>645</v>
      </c>
      <c r="G102" s="0" t="n">
        <v>645</v>
      </c>
      <c r="H102" s="0" t="n">
        <v>645</v>
      </c>
      <c r="I102" s="0" t="n">
        <v>645</v>
      </c>
      <c r="J102" s="0" t="n">
        <v>645</v>
      </c>
      <c r="K102" s="0" t="n">
        <v>645</v>
      </c>
      <c r="L102" s="0" t="n">
        <v>645</v>
      </c>
      <c r="M102" s="0" t="n">
        <v>645</v>
      </c>
      <c r="N102" s="0" t="n">
        <v>645</v>
      </c>
      <c r="O102" s="0" t="n">
        <v>645</v>
      </c>
      <c r="P102" s="0" t="n">
        <v>645</v>
      </c>
      <c r="Q102" s="0" t="n">
        <v>645</v>
      </c>
      <c r="R102" s="0" t="n">
        <v>645</v>
      </c>
      <c r="S102" s="0" t="n">
        <v>645</v>
      </c>
      <c r="T102" s="0" t="n">
        <v>645</v>
      </c>
      <c r="U102" s="0" t="n">
        <v>645</v>
      </c>
      <c r="V102" s="0" t="n">
        <v>645</v>
      </c>
      <c r="W102" s="0" t="n">
        <v>12255</v>
      </c>
    </row>
    <row r="103" customFormat="false" ht="12.75" hidden="false" customHeight="false" outlineLevel="0" collapsed="false">
      <c r="A103" s="0" t="s">
        <v>220</v>
      </c>
      <c r="B103" s="0" t="n">
        <v>108325</v>
      </c>
      <c r="C103" s="0" t="s">
        <v>207</v>
      </c>
      <c r="D103" s="0" t="n">
        <v>0</v>
      </c>
      <c r="E103" s="0" t="n">
        <v>0</v>
      </c>
      <c r="F103" s="0" t="n">
        <v>0</v>
      </c>
      <c r="G103" s="0" t="n">
        <v>0</v>
      </c>
      <c r="H103" s="0" t="n">
        <v>0</v>
      </c>
      <c r="I103" s="0" t="n">
        <v>0</v>
      </c>
      <c r="J103" s="0" t="n">
        <v>0</v>
      </c>
      <c r="K103" s="0" t="n">
        <v>0</v>
      </c>
      <c r="L103" s="0" t="n">
        <v>0</v>
      </c>
      <c r="M103" s="0" t="n">
        <v>0</v>
      </c>
      <c r="N103" s="0" t="n">
        <v>0</v>
      </c>
      <c r="O103" s="0" t="n">
        <v>0</v>
      </c>
      <c r="P103" s="0" t="n">
        <v>0</v>
      </c>
      <c r="Q103" s="0" t="n">
        <v>0</v>
      </c>
      <c r="R103" s="0" t="n">
        <v>0</v>
      </c>
      <c r="S103" s="0" t="n">
        <v>0</v>
      </c>
      <c r="T103" s="0" t="n">
        <v>0</v>
      </c>
      <c r="U103" s="0" t="n">
        <v>0</v>
      </c>
      <c r="V103" s="0" t="n">
        <v>0</v>
      </c>
      <c r="W103" s="0" t="n">
        <v>0</v>
      </c>
    </row>
    <row r="104" customFormat="false" ht="12.75" hidden="false" customHeight="false" outlineLevel="0" collapsed="false">
      <c r="B104" s="0" t="n">
        <v>62389</v>
      </c>
      <c r="C104" s="0" t="s">
        <v>208</v>
      </c>
      <c r="D104" s="0" t="n">
        <v>1613</v>
      </c>
      <c r="E104" s="0" t="n">
        <v>1613</v>
      </c>
      <c r="F104" s="0" t="n">
        <v>1613</v>
      </c>
      <c r="G104" s="0" t="n">
        <v>1613</v>
      </c>
      <c r="H104" s="0" t="n">
        <v>1613</v>
      </c>
      <c r="I104" s="0" t="n">
        <v>1613</v>
      </c>
      <c r="J104" s="0" t="n">
        <v>1613</v>
      </c>
      <c r="K104" s="0" t="n">
        <v>1613</v>
      </c>
      <c r="L104" s="0" t="n">
        <v>1613</v>
      </c>
      <c r="M104" s="0" t="n">
        <v>1613</v>
      </c>
      <c r="N104" s="0" t="n">
        <v>1613</v>
      </c>
      <c r="O104" s="0" t="n">
        <v>1613</v>
      </c>
      <c r="P104" s="0" t="n">
        <v>1613</v>
      </c>
      <c r="Q104" s="0" t="n">
        <v>1613</v>
      </c>
      <c r="R104" s="0" t="n">
        <v>1613</v>
      </c>
      <c r="S104" s="0" t="n">
        <v>1613</v>
      </c>
      <c r="T104" s="0" t="n">
        <v>1613</v>
      </c>
      <c r="U104" s="0" t="n">
        <v>1613</v>
      </c>
      <c r="V104" s="0" t="n">
        <v>1613</v>
      </c>
      <c r="W104" s="0" t="n">
        <v>30647</v>
      </c>
    </row>
    <row r="105" customFormat="false" ht="12.75" hidden="false" customHeight="false" outlineLevel="0" collapsed="false">
      <c r="A105" s="0" t="s">
        <v>220</v>
      </c>
      <c r="B105" s="0" t="n">
        <v>108332</v>
      </c>
      <c r="C105" s="0" t="s">
        <v>207</v>
      </c>
      <c r="D105" s="0" t="n">
        <v>1290</v>
      </c>
      <c r="E105" s="0" t="n">
        <v>1290</v>
      </c>
      <c r="F105" s="0" t="n">
        <v>1290</v>
      </c>
      <c r="G105" s="0" t="n">
        <v>1290</v>
      </c>
      <c r="H105" s="0" t="n">
        <v>1290</v>
      </c>
      <c r="I105" s="0" t="n">
        <v>1290</v>
      </c>
      <c r="J105" s="0" t="n">
        <v>1290</v>
      </c>
      <c r="K105" s="0" t="n">
        <v>1290</v>
      </c>
      <c r="L105" s="0" t="n">
        <v>1290</v>
      </c>
      <c r="M105" s="0" t="n">
        <v>1290</v>
      </c>
      <c r="N105" s="0" t="n">
        <v>1290</v>
      </c>
      <c r="O105" s="0" t="n">
        <v>1290</v>
      </c>
      <c r="P105" s="0" t="n">
        <v>1290</v>
      </c>
      <c r="Q105" s="0" t="n">
        <v>1290</v>
      </c>
      <c r="R105" s="0" t="n">
        <v>1290</v>
      </c>
      <c r="S105" s="0" t="n">
        <v>1290</v>
      </c>
      <c r="T105" s="0" t="n">
        <v>1290</v>
      </c>
      <c r="U105" s="0" t="n">
        <v>1290</v>
      </c>
      <c r="V105" s="0" t="n">
        <v>1290</v>
      </c>
      <c r="W105" s="0" t="n">
        <v>24510</v>
      </c>
    </row>
    <row r="106" customFormat="false" ht="12.75" hidden="false" customHeight="false" outlineLevel="0" collapsed="false">
      <c r="B106" s="0" t="n">
        <v>62389</v>
      </c>
      <c r="C106" s="0" t="s">
        <v>208</v>
      </c>
      <c r="D106" s="0" t="n">
        <v>0</v>
      </c>
      <c r="E106" s="0" t="n">
        <v>0</v>
      </c>
      <c r="F106" s="0" t="n">
        <v>0</v>
      </c>
      <c r="G106" s="0" t="n">
        <v>0</v>
      </c>
      <c r="H106" s="0" t="n">
        <v>0</v>
      </c>
      <c r="I106" s="0" t="n">
        <v>0</v>
      </c>
      <c r="J106" s="0" t="n">
        <v>0</v>
      </c>
      <c r="K106" s="0" t="n">
        <v>0</v>
      </c>
      <c r="L106" s="0" t="n">
        <v>0</v>
      </c>
      <c r="M106" s="0" t="n">
        <v>0</v>
      </c>
      <c r="N106" s="0" t="n">
        <v>0</v>
      </c>
      <c r="O106" s="0" t="n">
        <v>0</v>
      </c>
      <c r="P106" s="0" t="n">
        <v>0</v>
      </c>
      <c r="Q106" s="0" t="n">
        <v>0</v>
      </c>
      <c r="R106" s="0" t="n">
        <v>0</v>
      </c>
      <c r="S106" s="0" t="n">
        <v>0</v>
      </c>
      <c r="T106" s="0" t="n">
        <v>0</v>
      </c>
      <c r="U106" s="0" t="n">
        <v>0</v>
      </c>
      <c r="V106" s="0" t="n">
        <v>0</v>
      </c>
      <c r="W106" s="0" t="n">
        <v>0</v>
      </c>
    </row>
    <row r="107" customFormat="false" ht="12.75" hidden="false" customHeight="false" outlineLevel="0" collapsed="false">
      <c r="A107" s="0" t="s">
        <v>220</v>
      </c>
      <c r="B107" s="0" t="n">
        <v>108336</v>
      </c>
      <c r="C107" s="0" t="s">
        <v>207</v>
      </c>
      <c r="D107" s="0" t="n">
        <v>0</v>
      </c>
      <c r="E107" s="0" t="n">
        <v>0</v>
      </c>
      <c r="F107" s="0" t="n">
        <v>0</v>
      </c>
      <c r="G107" s="0" t="n">
        <v>0</v>
      </c>
      <c r="H107" s="0" t="n">
        <v>0</v>
      </c>
      <c r="I107" s="0" t="n">
        <v>0</v>
      </c>
      <c r="J107" s="0" t="n">
        <v>0</v>
      </c>
      <c r="K107" s="0" t="n">
        <v>0</v>
      </c>
      <c r="L107" s="0" t="n">
        <v>0</v>
      </c>
      <c r="M107" s="0" t="n">
        <v>0</v>
      </c>
      <c r="N107" s="0" t="n">
        <v>0</v>
      </c>
      <c r="O107" s="0" t="n">
        <v>0</v>
      </c>
      <c r="P107" s="0" t="n">
        <v>0</v>
      </c>
      <c r="Q107" s="0" t="n">
        <v>0</v>
      </c>
      <c r="R107" s="0" t="n">
        <v>0</v>
      </c>
      <c r="S107" s="0" t="n">
        <v>0</v>
      </c>
      <c r="T107" s="0" t="n">
        <v>0</v>
      </c>
      <c r="U107" s="0" t="n">
        <v>0</v>
      </c>
      <c r="V107" s="0" t="n">
        <v>0</v>
      </c>
      <c r="W107" s="0" t="n">
        <v>0</v>
      </c>
    </row>
    <row r="108" customFormat="false" ht="12.75" hidden="false" customHeight="false" outlineLevel="0" collapsed="false">
      <c r="B108" s="0" t="n">
        <v>71323</v>
      </c>
      <c r="C108" s="0" t="s">
        <v>208</v>
      </c>
      <c r="D108" s="0" t="n">
        <v>968</v>
      </c>
      <c r="E108" s="0" t="n">
        <v>968</v>
      </c>
      <c r="F108" s="0" t="n">
        <v>968</v>
      </c>
      <c r="G108" s="0" t="n">
        <v>968</v>
      </c>
      <c r="H108" s="0" t="n">
        <v>968</v>
      </c>
      <c r="I108" s="0" t="n">
        <v>968</v>
      </c>
      <c r="J108" s="0" t="n">
        <v>968</v>
      </c>
      <c r="K108" s="0" t="n">
        <v>968</v>
      </c>
      <c r="L108" s="0" t="n">
        <v>968</v>
      </c>
      <c r="M108" s="0" t="n">
        <v>968</v>
      </c>
      <c r="N108" s="0" t="n">
        <v>968</v>
      </c>
      <c r="O108" s="0" t="n">
        <v>968</v>
      </c>
      <c r="P108" s="0" t="n">
        <v>968</v>
      </c>
      <c r="Q108" s="0" t="n">
        <v>968</v>
      </c>
      <c r="R108" s="0" t="n">
        <v>968</v>
      </c>
      <c r="S108" s="0" t="n">
        <v>968</v>
      </c>
      <c r="T108" s="0" t="n">
        <v>968</v>
      </c>
      <c r="U108" s="0" t="n">
        <v>968</v>
      </c>
      <c r="V108" s="0" t="n">
        <v>968</v>
      </c>
      <c r="W108" s="0" t="n">
        <v>18392</v>
      </c>
    </row>
    <row r="109" customFormat="false" ht="12.75" hidden="false" customHeight="false" outlineLevel="0" collapsed="false">
      <c r="A109" s="0" t="s">
        <v>221</v>
      </c>
      <c r="B109" s="0" t="n">
        <v>107884</v>
      </c>
      <c r="C109" s="0" t="s">
        <v>207</v>
      </c>
      <c r="D109" s="0" t="n">
        <v>0</v>
      </c>
      <c r="E109" s="0" t="n">
        <v>0</v>
      </c>
      <c r="F109" s="0" t="n">
        <v>0</v>
      </c>
      <c r="G109" s="0" t="n">
        <v>0</v>
      </c>
      <c r="H109" s="0" t="n">
        <v>0</v>
      </c>
      <c r="I109" s="0" t="n">
        <v>0</v>
      </c>
      <c r="J109" s="0" t="n">
        <v>0</v>
      </c>
      <c r="K109" s="0" t="n">
        <v>0</v>
      </c>
      <c r="L109" s="0" t="n">
        <v>0</v>
      </c>
      <c r="M109" s="0" t="n">
        <v>0</v>
      </c>
      <c r="N109" s="0" t="n">
        <v>0</v>
      </c>
      <c r="O109" s="0" t="n">
        <v>0</v>
      </c>
      <c r="P109" s="0" t="n">
        <v>0</v>
      </c>
      <c r="Q109" s="0" t="n">
        <v>0</v>
      </c>
      <c r="R109" s="0" t="n">
        <v>0</v>
      </c>
      <c r="S109" s="0" t="n">
        <v>0</v>
      </c>
      <c r="T109" s="0" t="n">
        <v>0</v>
      </c>
      <c r="U109" s="0" t="n">
        <v>0</v>
      </c>
      <c r="V109" s="0" t="n">
        <v>0</v>
      </c>
      <c r="W109" s="0" t="n">
        <v>0</v>
      </c>
    </row>
    <row r="110" customFormat="false" ht="12.75" hidden="false" customHeight="false" outlineLevel="0" collapsed="false">
      <c r="B110" s="0" t="n">
        <v>62389</v>
      </c>
      <c r="C110" s="0" t="s">
        <v>208</v>
      </c>
      <c r="D110" s="0" t="n">
        <v>968</v>
      </c>
      <c r="E110" s="0" t="n">
        <v>968</v>
      </c>
      <c r="F110" s="0" t="n">
        <v>968</v>
      </c>
      <c r="G110" s="0" t="n">
        <v>968</v>
      </c>
      <c r="H110" s="0" t="n">
        <v>968</v>
      </c>
      <c r="I110" s="0" t="n">
        <v>968</v>
      </c>
      <c r="J110" s="0" t="n">
        <v>968</v>
      </c>
      <c r="K110" s="0" t="n">
        <v>968</v>
      </c>
      <c r="L110" s="0" t="n">
        <v>968</v>
      </c>
      <c r="M110" s="0" t="n">
        <v>968</v>
      </c>
      <c r="N110" s="0" t="n">
        <v>968</v>
      </c>
      <c r="O110" s="0" t="n">
        <v>966</v>
      </c>
      <c r="P110" s="0" t="n">
        <v>968</v>
      </c>
      <c r="Q110" s="0" t="n">
        <v>968</v>
      </c>
      <c r="R110" s="0" t="n">
        <v>968</v>
      </c>
      <c r="S110" s="0" t="n">
        <v>968</v>
      </c>
      <c r="T110" s="0" t="n">
        <v>968</v>
      </c>
      <c r="U110" s="0" t="n">
        <v>968</v>
      </c>
      <c r="V110" s="0" t="n">
        <v>968</v>
      </c>
      <c r="W110" s="0" t="n">
        <v>18390</v>
      </c>
    </row>
    <row r="111" customFormat="false" ht="12.75" hidden="false" customHeight="false" outlineLevel="0" collapsed="false">
      <c r="A111" s="0" t="s">
        <v>221</v>
      </c>
      <c r="B111" s="0" t="n">
        <v>108126</v>
      </c>
      <c r="C111" s="0" t="s">
        <v>207</v>
      </c>
      <c r="D111" s="0" t="n">
        <v>14516</v>
      </c>
      <c r="E111" s="0" t="n">
        <v>14516</v>
      </c>
      <c r="F111" s="0" t="n">
        <v>14516</v>
      </c>
      <c r="G111" s="0" t="n">
        <v>14516</v>
      </c>
      <c r="H111" s="0" t="n">
        <v>14516</v>
      </c>
      <c r="I111" s="0" t="n">
        <v>14516</v>
      </c>
      <c r="J111" s="0" t="n">
        <v>14516</v>
      </c>
      <c r="K111" s="0" t="n">
        <v>14516</v>
      </c>
      <c r="L111" s="0" t="n">
        <v>14516</v>
      </c>
      <c r="M111" s="0" t="n">
        <v>14516</v>
      </c>
      <c r="N111" s="0" t="n">
        <v>14516</v>
      </c>
      <c r="O111" s="0" t="n">
        <v>14516</v>
      </c>
      <c r="P111" s="0" t="n">
        <v>14516</v>
      </c>
      <c r="Q111" s="0" t="n">
        <v>14516</v>
      </c>
      <c r="R111" s="0" t="n">
        <v>14516</v>
      </c>
      <c r="S111" s="0" t="n">
        <v>14516</v>
      </c>
      <c r="T111" s="0" t="n">
        <v>14516</v>
      </c>
      <c r="U111" s="0" t="n">
        <v>14516</v>
      </c>
      <c r="V111" s="0" t="n">
        <v>14516</v>
      </c>
      <c r="W111" s="0" t="n">
        <v>275804</v>
      </c>
    </row>
    <row r="112" customFormat="false" ht="12.75" hidden="false" customHeight="false" outlineLevel="0" collapsed="false">
      <c r="B112" s="0" t="n">
        <v>71460</v>
      </c>
      <c r="C112" s="0" t="s">
        <v>208</v>
      </c>
      <c r="D112" s="0" t="n">
        <v>0</v>
      </c>
      <c r="E112" s="0" t="n">
        <v>0</v>
      </c>
      <c r="F112" s="0" t="n">
        <v>0</v>
      </c>
      <c r="G112" s="0" t="n">
        <v>0</v>
      </c>
      <c r="H112" s="0" t="n">
        <v>0</v>
      </c>
      <c r="I112" s="0" t="n">
        <v>0</v>
      </c>
      <c r="J112" s="0" t="n">
        <v>0</v>
      </c>
      <c r="K112" s="0" t="n">
        <v>0</v>
      </c>
      <c r="L112" s="0" t="n">
        <v>0</v>
      </c>
      <c r="M112" s="0" t="n">
        <v>0</v>
      </c>
      <c r="N112" s="0" t="n">
        <v>0</v>
      </c>
      <c r="O112" s="0" t="n">
        <v>0</v>
      </c>
      <c r="P112" s="0" t="n">
        <v>0</v>
      </c>
      <c r="Q112" s="0" t="n">
        <v>0</v>
      </c>
      <c r="R112" s="0" t="n">
        <v>0</v>
      </c>
      <c r="S112" s="0" t="n">
        <v>0</v>
      </c>
      <c r="T112" s="0" t="n">
        <v>0</v>
      </c>
      <c r="U112" s="0" t="n">
        <v>0</v>
      </c>
      <c r="V112" s="0" t="n">
        <v>0</v>
      </c>
      <c r="W112" s="0" t="n">
        <v>0</v>
      </c>
    </row>
    <row r="113" customFormat="false" ht="12.75" hidden="false" customHeight="false" outlineLevel="0" collapsed="false">
      <c r="A113" s="0" t="s">
        <v>221</v>
      </c>
      <c r="B113" s="0" t="n">
        <v>108312</v>
      </c>
      <c r="C113" s="0" t="s">
        <v>207</v>
      </c>
      <c r="D113" s="0" t="n">
        <v>0</v>
      </c>
      <c r="E113" s="0" t="n">
        <v>0</v>
      </c>
      <c r="F113" s="0" t="n">
        <v>0</v>
      </c>
      <c r="G113" s="0" t="n">
        <v>0</v>
      </c>
      <c r="H113" s="0" t="n">
        <v>0</v>
      </c>
      <c r="I113" s="0" t="n">
        <v>0</v>
      </c>
      <c r="J113" s="0" t="n">
        <v>0</v>
      </c>
      <c r="K113" s="0" t="n">
        <v>0</v>
      </c>
      <c r="L113" s="0" t="n">
        <v>0</v>
      </c>
      <c r="M113" s="0" t="n">
        <v>0</v>
      </c>
      <c r="N113" s="0" t="n">
        <v>0</v>
      </c>
      <c r="O113" s="0" t="n">
        <v>0</v>
      </c>
      <c r="P113" s="0" t="n">
        <v>0</v>
      </c>
      <c r="Q113" s="0" t="n">
        <v>0</v>
      </c>
      <c r="R113" s="0" t="n">
        <v>0</v>
      </c>
      <c r="S113" s="0" t="n">
        <v>0</v>
      </c>
      <c r="T113" s="0" t="n">
        <v>0</v>
      </c>
      <c r="U113" s="0" t="n">
        <v>0</v>
      </c>
      <c r="V113" s="0" t="n">
        <v>0</v>
      </c>
      <c r="W113" s="0" t="n">
        <v>0</v>
      </c>
    </row>
    <row r="114" customFormat="false" ht="12.75" hidden="false" customHeight="false" outlineLevel="0" collapsed="false">
      <c r="B114" s="0" t="n">
        <v>71460</v>
      </c>
      <c r="C114" s="0" t="s">
        <v>208</v>
      </c>
      <c r="D114" s="0" t="n">
        <v>968</v>
      </c>
      <c r="E114" s="0" t="n">
        <v>968</v>
      </c>
      <c r="F114" s="0" t="n">
        <v>968</v>
      </c>
      <c r="G114" s="0" t="n">
        <v>968</v>
      </c>
      <c r="H114" s="0" t="n">
        <v>968</v>
      </c>
      <c r="I114" s="0" t="n">
        <v>968</v>
      </c>
      <c r="J114" s="0" t="n">
        <v>968</v>
      </c>
      <c r="K114" s="0" t="n">
        <v>968</v>
      </c>
      <c r="L114" s="0" t="n">
        <v>968</v>
      </c>
      <c r="M114" s="0" t="n">
        <v>968</v>
      </c>
      <c r="N114" s="0" t="n">
        <v>968</v>
      </c>
      <c r="O114" s="0" t="n">
        <v>968</v>
      </c>
      <c r="P114" s="0" t="n">
        <v>968</v>
      </c>
      <c r="Q114" s="0" t="n">
        <v>968</v>
      </c>
      <c r="R114" s="0" t="n">
        <v>968</v>
      </c>
      <c r="S114" s="0" t="n">
        <v>968</v>
      </c>
      <c r="T114" s="0" t="n">
        <v>968</v>
      </c>
      <c r="U114" s="0" t="n">
        <v>968</v>
      </c>
      <c r="V114" s="0" t="n">
        <v>968</v>
      </c>
      <c r="W114" s="0" t="n">
        <v>18392</v>
      </c>
    </row>
    <row r="115" customFormat="false" ht="12.75" hidden="false" customHeight="false" outlineLevel="0" collapsed="false">
      <c r="A115" s="0" t="s">
        <v>222</v>
      </c>
      <c r="B115" s="0" t="n">
        <v>106870</v>
      </c>
      <c r="C115" s="0" t="s">
        <v>207</v>
      </c>
      <c r="D115" s="0" t="n">
        <v>0</v>
      </c>
      <c r="E115" s="0" t="n">
        <v>0</v>
      </c>
      <c r="F115" s="0" t="n">
        <v>0</v>
      </c>
      <c r="G115" s="0" t="n">
        <v>0</v>
      </c>
      <c r="H115" s="0" t="n">
        <v>0</v>
      </c>
      <c r="I115" s="0" t="n">
        <v>0</v>
      </c>
      <c r="J115" s="0" t="n">
        <v>0</v>
      </c>
      <c r="K115" s="0" t="n">
        <v>0</v>
      </c>
      <c r="L115" s="0" t="n">
        <v>0</v>
      </c>
      <c r="M115" s="0" t="n">
        <v>0</v>
      </c>
      <c r="N115" s="0" t="n">
        <v>0</v>
      </c>
      <c r="O115" s="0" t="n">
        <v>0</v>
      </c>
      <c r="P115" s="0" t="n">
        <v>0</v>
      </c>
      <c r="Q115" s="0" t="n">
        <v>0</v>
      </c>
      <c r="R115" s="0" t="n">
        <v>0</v>
      </c>
      <c r="S115" s="0" t="n">
        <v>0</v>
      </c>
      <c r="T115" s="0" t="n">
        <v>0</v>
      </c>
      <c r="U115" s="0" t="n">
        <v>0</v>
      </c>
      <c r="V115" s="0" t="n">
        <v>0</v>
      </c>
      <c r="W115" s="0" t="n">
        <v>0</v>
      </c>
    </row>
    <row r="116" customFormat="false" ht="12.75" hidden="false" customHeight="false" outlineLevel="0" collapsed="false">
      <c r="B116" s="0" t="n">
        <v>71459</v>
      </c>
      <c r="C116" s="0" t="s">
        <v>208</v>
      </c>
      <c r="D116" s="0" t="n">
        <v>0</v>
      </c>
      <c r="E116" s="0" t="n">
        <v>0</v>
      </c>
      <c r="F116" s="0" t="n">
        <v>0</v>
      </c>
      <c r="G116" s="0" t="n">
        <v>0</v>
      </c>
      <c r="H116" s="0" t="n">
        <v>0</v>
      </c>
      <c r="I116" s="0" t="n">
        <v>0</v>
      </c>
      <c r="J116" s="0" t="n">
        <v>0</v>
      </c>
      <c r="K116" s="0" t="n">
        <v>0</v>
      </c>
      <c r="L116" s="0" t="n">
        <v>0</v>
      </c>
      <c r="M116" s="0" t="n">
        <v>0</v>
      </c>
      <c r="N116" s="0" t="n">
        <v>0</v>
      </c>
      <c r="O116" s="0" t="n">
        <v>0</v>
      </c>
      <c r="P116" s="0" t="n">
        <v>0</v>
      </c>
      <c r="Q116" s="0" t="n">
        <v>0</v>
      </c>
      <c r="R116" s="0" t="n">
        <v>0</v>
      </c>
      <c r="S116" s="0" t="n">
        <v>0</v>
      </c>
      <c r="T116" s="0" t="n">
        <v>0</v>
      </c>
      <c r="U116" s="0" t="n">
        <v>0</v>
      </c>
      <c r="V116" s="0" t="n">
        <v>0</v>
      </c>
      <c r="W116" s="0" t="n">
        <v>0</v>
      </c>
    </row>
    <row r="117" customFormat="false" ht="12.75" hidden="false" customHeight="false" outlineLevel="0" collapsed="false">
      <c r="A117" s="0" t="s">
        <v>222</v>
      </c>
      <c r="B117" s="0" t="n">
        <v>107030</v>
      </c>
      <c r="C117" s="0" t="s">
        <v>207</v>
      </c>
      <c r="D117" s="0" t="n">
        <v>12903</v>
      </c>
      <c r="E117" s="0" t="n">
        <v>12903</v>
      </c>
      <c r="F117" s="0" t="n">
        <v>12903</v>
      </c>
      <c r="G117" s="0" t="n">
        <v>12903</v>
      </c>
      <c r="H117" s="0" t="n">
        <v>12903</v>
      </c>
      <c r="I117" s="0" t="n">
        <v>12903</v>
      </c>
      <c r="J117" s="0" t="n">
        <v>12903</v>
      </c>
      <c r="K117" s="0" t="n">
        <v>12903</v>
      </c>
      <c r="L117" s="0" t="n">
        <v>12903</v>
      </c>
      <c r="M117" s="0" t="n">
        <v>12903</v>
      </c>
      <c r="N117" s="0" t="n">
        <v>12903</v>
      </c>
      <c r="O117" s="0" t="n">
        <v>12903</v>
      </c>
      <c r="P117" s="0" t="n">
        <v>12903</v>
      </c>
      <c r="Q117" s="0" t="n">
        <v>12903</v>
      </c>
      <c r="R117" s="0" t="n">
        <v>12903</v>
      </c>
      <c r="S117" s="0" t="n">
        <v>12903</v>
      </c>
      <c r="T117" s="0" t="n">
        <v>12903</v>
      </c>
      <c r="U117" s="0" t="n">
        <v>12705</v>
      </c>
      <c r="V117" s="0" t="n">
        <v>12903</v>
      </c>
      <c r="W117" s="0" t="n">
        <v>244959</v>
      </c>
    </row>
    <row r="118" customFormat="false" ht="12.75" hidden="false" customHeight="false" outlineLevel="0" collapsed="false">
      <c r="B118" s="0" t="n">
        <v>71460</v>
      </c>
      <c r="C118" s="0" t="s">
        <v>208</v>
      </c>
      <c r="D118" s="0" t="n">
        <v>0</v>
      </c>
      <c r="E118" s="0" t="n">
        <v>0</v>
      </c>
      <c r="F118" s="0" t="n">
        <v>0</v>
      </c>
      <c r="G118" s="0" t="n">
        <v>0</v>
      </c>
      <c r="H118" s="0" t="n">
        <v>0</v>
      </c>
      <c r="I118" s="0" t="n">
        <v>0</v>
      </c>
      <c r="J118" s="0" t="n">
        <v>0</v>
      </c>
      <c r="K118" s="0" t="n">
        <v>0</v>
      </c>
      <c r="L118" s="0" t="n">
        <v>0</v>
      </c>
      <c r="M118" s="0" t="n">
        <v>0</v>
      </c>
      <c r="N118" s="0" t="n">
        <v>0</v>
      </c>
      <c r="O118" s="0" t="n">
        <v>0</v>
      </c>
      <c r="P118" s="0" t="n">
        <v>0</v>
      </c>
      <c r="Q118" s="0" t="n">
        <v>0</v>
      </c>
      <c r="R118" s="0" t="n">
        <v>0</v>
      </c>
      <c r="S118" s="0" t="n">
        <v>0</v>
      </c>
      <c r="T118" s="0" t="n">
        <v>0</v>
      </c>
      <c r="U118" s="0" t="n">
        <v>0</v>
      </c>
      <c r="V118" s="0" t="n">
        <v>0</v>
      </c>
      <c r="W118" s="0" t="n">
        <v>0</v>
      </c>
    </row>
    <row r="119" customFormat="false" ht="12.75" hidden="false" customHeight="false" outlineLevel="0" collapsed="false">
      <c r="A119" s="0" t="s">
        <v>222</v>
      </c>
      <c r="B119" s="0" t="n">
        <v>107031</v>
      </c>
      <c r="C119" s="0" t="s">
        <v>207</v>
      </c>
      <c r="D119" s="0" t="n">
        <v>0</v>
      </c>
      <c r="E119" s="0" t="n">
        <v>0</v>
      </c>
      <c r="F119" s="0" t="n">
        <v>0</v>
      </c>
      <c r="G119" s="0" t="n">
        <v>0</v>
      </c>
      <c r="H119" s="0" t="n">
        <v>0</v>
      </c>
      <c r="I119" s="0" t="n">
        <v>0</v>
      </c>
      <c r="J119" s="0" t="n">
        <v>0</v>
      </c>
      <c r="K119" s="0" t="n">
        <v>0</v>
      </c>
      <c r="L119" s="0" t="n">
        <v>0</v>
      </c>
      <c r="M119" s="0" t="n">
        <v>0</v>
      </c>
      <c r="N119" s="0" t="n">
        <v>0</v>
      </c>
      <c r="O119" s="0" t="n">
        <v>0</v>
      </c>
      <c r="P119" s="0" t="n">
        <v>0</v>
      </c>
      <c r="Q119" s="0" t="n">
        <v>0</v>
      </c>
      <c r="R119" s="0" t="n">
        <v>0</v>
      </c>
      <c r="S119" s="0" t="n">
        <v>0</v>
      </c>
      <c r="T119" s="0" t="n">
        <v>0</v>
      </c>
      <c r="U119" s="0" t="n">
        <v>0</v>
      </c>
      <c r="V119" s="0" t="n">
        <v>0</v>
      </c>
      <c r="W119" s="0" t="n">
        <v>0</v>
      </c>
    </row>
    <row r="120" customFormat="false" ht="12.75" hidden="false" customHeight="false" outlineLevel="0" collapsed="false">
      <c r="B120" s="0" t="n">
        <v>71460</v>
      </c>
      <c r="C120" s="0" t="s">
        <v>208</v>
      </c>
      <c r="D120" s="0" t="n">
        <v>12903</v>
      </c>
      <c r="E120" s="0" t="n">
        <v>12903</v>
      </c>
      <c r="F120" s="0" t="n">
        <v>12903</v>
      </c>
      <c r="G120" s="0" t="n">
        <v>12903</v>
      </c>
      <c r="H120" s="0" t="n">
        <v>12903</v>
      </c>
      <c r="I120" s="0" t="n">
        <v>12903</v>
      </c>
      <c r="J120" s="0" t="n">
        <v>12903</v>
      </c>
      <c r="K120" s="0" t="n">
        <v>12903</v>
      </c>
      <c r="L120" s="0" t="n">
        <v>12903</v>
      </c>
      <c r="M120" s="0" t="n">
        <v>12903</v>
      </c>
      <c r="N120" s="0" t="n">
        <v>12903</v>
      </c>
      <c r="O120" s="0" t="n">
        <v>12903</v>
      </c>
      <c r="P120" s="0" t="n">
        <v>12903</v>
      </c>
      <c r="Q120" s="0" t="n">
        <v>12903</v>
      </c>
      <c r="R120" s="0" t="n">
        <v>12903</v>
      </c>
      <c r="S120" s="0" t="n">
        <v>12903</v>
      </c>
      <c r="T120" s="0" t="n">
        <v>12903</v>
      </c>
      <c r="U120" s="0" t="n">
        <v>12903</v>
      </c>
      <c r="V120" s="0" t="n">
        <v>12903</v>
      </c>
      <c r="W120" s="0" t="n">
        <v>245157</v>
      </c>
    </row>
    <row r="121" customFormat="false" ht="12.75" hidden="false" customHeight="false" outlineLevel="0" collapsed="false">
      <c r="A121" s="0" t="s">
        <v>222</v>
      </c>
      <c r="B121" s="0" t="n">
        <v>107032</v>
      </c>
      <c r="C121" s="0" t="s">
        <v>207</v>
      </c>
      <c r="D121" s="0" t="n">
        <v>12903</v>
      </c>
      <c r="E121" s="0" t="n">
        <v>12903</v>
      </c>
      <c r="F121" s="0" t="n">
        <v>12903</v>
      </c>
      <c r="G121" s="0" t="n">
        <v>12903</v>
      </c>
      <c r="H121" s="0" t="n">
        <v>12903</v>
      </c>
      <c r="I121" s="0" t="n">
        <v>12903</v>
      </c>
      <c r="J121" s="0" t="n">
        <v>12903</v>
      </c>
      <c r="K121" s="0" t="n">
        <v>12903</v>
      </c>
      <c r="L121" s="0" t="n">
        <v>12903</v>
      </c>
      <c r="M121" s="0" t="n">
        <v>12903</v>
      </c>
      <c r="N121" s="0" t="n">
        <v>12903</v>
      </c>
      <c r="O121" s="0" t="n">
        <v>12903</v>
      </c>
      <c r="P121" s="0" t="n">
        <v>12903</v>
      </c>
      <c r="Q121" s="0" t="n">
        <v>12903</v>
      </c>
      <c r="R121" s="0" t="n">
        <v>12903</v>
      </c>
      <c r="S121" s="0" t="n">
        <v>12903</v>
      </c>
      <c r="T121" s="0" t="n">
        <v>12903</v>
      </c>
      <c r="U121" s="0" t="n">
        <v>12903</v>
      </c>
      <c r="V121" s="0" t="n">
        <v>12903</v>
      </c>
      <c r="W121" s="0" t="n">
        <v>245157</v>
      </c>
    </row>
    <row r="122" customFormat="false" ht="12.75" hidden="false" customHeight="false" outlineLevel="0" collapsed="false">
      <c r="B122" s="0" t="n">
        <v>71460</v>
      </c>
      <c r="C122" s="0" t="s">
        <v>208</v>
      </c>
      <c r="D122" s="0" t="n">
        <v>0</v>
      </c>
      <c r="E122" s="0" t="n">
        <v>0</v>
      </c>
      <c r="F122" s="0" t="n">
        <v>0</v>
      </c>
      <c r="G122" s="0" t="n">
        <v>0</v>
      </c>
      <c r="H122" s="0" t="n">
        <v>0</v>
      </c>
      <c r="I122" s="0" t="n">
        <v>0</v>
      </c>
      <c r="J122" s="0" t="n">
        <v>0</v>
      </c>
      <c r="K122" s="0" t="n">
        <v>0</v>
      </c>
      <c r="L122" s="0" t="n">
        <v>0</v>
      </c>
      <c r="M122" s="0" t="n">
        <v>0</v>
      </c>
      <c r="N122" s="0" t="n">
        <v>0</v>
      </c>
      <c r="O122" s="0" t="n">
        <v>0</v>
      </c>
      <c r="P122" s="0" t="n">
        <v>0</v>
      </c>
      <c r="Q122" s="0" t="n">
        <v>0</v>
      </c>
      <c r="R122" s="0" t="n">
        <v>0</v>
      </c>
      <c r="S122" s="0" t="n">
        <v>0</v>
      </c>
      <c r="T122" s="0" t="n">
        <v>0</v>
      </c>
      <c r="U122" s="0" t="n">
        <v>0</v>
      </c>
      <c r="V122" s="0" t="n">
        <v>0</v>
      </c>
      <c r="W122" s="0" t="n">
        <v>0</v>
      </c>
    </row>
    <row r="123" customFormat="false" ht="12.75" hidden="false" customHeight="false" outlineLevel="0" collapsed="false">
      <c r="A123" s="0" t="s">
        <v>222</v>
      </c>
      <c r="B123" s="0" t="n">
        <v>107828</v>
      </c>
      <c r="C123" s="0" t="s">
        <v>207</v>
      </c>
      <c r="D123" s="0" t="n">
        <v>0</v>
      </c>
      <c r="E123" s="0" t="n">
        <v>0</v>
      </c>
      <c r="F123" s="0" t="n">
        <v>0</v>
      </c>
      <c r="G123" s="0" t="n">
        <v>0</v>
      </c>
      <c r="H123" s="0" t="n">
        <v>0</v>
      </c>
      <c r="I123" s="0" t="n">
        <v>0</v>
      </c>
      <c r="J123" s="0" t="n">
        <v>0</v>
      </c>
      <c r="K123" s="0" t="n">
        <v>0</v>
      </c>
      <c r="L123" s="0" t="n">
        <v>0</v>
      </c>
      <c r="M123" s="0" t="n">
        <v>0</v>
      </c>
      <c r="N123" s="0" t="n">
        <v>0</v>
      </c>
      <c r="O123" s="0" t="n">
        <v>0</v>
      </c>
      <c r="P123" s="0" t="n">
        <v>0</v>
      </c>
      <c r="Q123" s="0" t="n">
        <v>0</v>
      </c>
      <c r="R123" s="0" t="n">
        <v>0</v>
      </c>
      <c r="S123" s="0" t="n">
        <v>0</v>
      </c>
      <c r="T123" s="0" t="n">
        <v>0</v>
      </c>
      <c r="U123" s="0" t="n">
        <v>0</v>
      </c>
      <c r="V123" s="0" t="n">
        <v>0</v>
      </c>
      <c r="W123" s="0" t="n">
        <v>0</v>
      </c>
    </row>
    <row r="124" customFormat="false" ht="12.75" hidden="false" customHeight="false" outlineLevel="0" collapsed="false">
      <c r="B124" s="0" t="n">
        <v>62389</v>
      </c>
      <c r="C124" s="0" t="s">
        <v>208</v>
      </c>
      <c r="D124" s="0" t="n">
        <v>5807</v>
      </c>
      <c r="E124" s="0" t="n">
        <v>5807</v>
      </c>
      <c r="F124" s="0" t="n">
        <v>5807</v>
      </c>
      <c r="G124" s="0" t="n">
        <v>5807</v>
      </c>
      <c r="H124" s="0" t="n">
        <v>5807</v>
      </c>
      <c r="I124" s="0" t="n">
        <v>5807</v>
      </c>
      <c r="J124" s="0" t="n">
        <v>5807</v>
      </c>
      <c r="K124" s="0" t="n">
        <v>5807</v>
      </c>
      <c r="L124" s="0" t="n">
        <v>5807</v>
      </c>
      <c r="M124" s="0" t="n">
        <v>5807</v>
      </c>
      <c r="N124" s="0" t="n">
        <v>5807</v>
      </c>
      <c r="O124" s="0" t="n">
        <v>5807</v>
      </c>
      <c r="P124" s="0" t="n">
        <v>5807</v>
      </c>
      <c r="Q124" s="0" t="n">
        <v>5807</v>
      </c>
      <c r="R124" s="0" t="n">
        <v>5807</v>
      </c>
      <c r="S124" s="0" t="n">
        <v>5807</v>
      </c>
      <c r="T124" s="0" t="n">
        <v>5807</v>
      </c>
      <c r="U124" s="0" t="n">
        <v>5807</v>
      </c>
      <c r="V124" s="0" t="n">
        <v>5807</v>
      </c>
      <c r="W124" s="0" t="n">
        <v>110333</v>
      </c>
    </row>
    <row r="125" customFormat="false" ht="12.75" hidden="false" customHeight="false" outlineLevel="0" collapsed="false">
      <c r="A125" s="0" t="s">
        <v>222</v>
      </c>
      <c r="B125" s="0" t="n">
        <v>107866</v>
      </c>
      <c r="C125" s="0" t="s">
        <v>207</v>
      </c>
      <c r="D125" s="0" t="n">
        <v>0</v>
      </c>
      <c r="E125" s="0" t="n">
        <v>0</v>
      </c>
      <c r="F125" s="0" t="n">
        <v>0</v>
      </c>
      <c r="G125" s="0" t="n">
        <v>0</v>
      </c>
      <c r="H125" s="0" t="n">
        <v>0</v>
      </c>
      <c r="I125" s="0" t="n">
        <v>0</v>
      </c>
      <c r="J125" s="0" t="n">
        <v>0</v>
      </c>
      <c r="K125" s="0" t="n">
        <v>0</v>
      </c>
      <c r="L125" s="0" t="n">
        <v>0</v>
      </c>
      <c r="M125" s="0" t="n">
        <v>0</v>
      </c>
      <c r="N125" s="0" t="n">
        <v>0</v>
      </c>
      <c r="O125" s="0" t="n">
        <v>0</v>
      </c>
      <c r="P125" s="0" t="n">
        <v>0</v>
      </c>
      <c r="Q125" s="0" t="n">
        <v>0</v>
      </c>
      <c r="R125" s="0" t="n">
        <v>0</v>
      </c>
      <c r="S125" s="0" t="n">
        <v>0</v>
      </c>
      <c r="T125" s="0" t="n">
        <v>0</v>
      </c>
      <c r="U125" s="0" t="n">
        <v>0</v>
      </c>
      <c r="V125" s="0" t="n">
        <v>0</v>
      </c>
      <c r="W125" s="0" t="n">
        <v>0</v>
      </c>
    </row>
    <row r="126" customFormat="false" ht="12.75" hidden="false" customHeight="false" outlineLevel="0" collapsed="false">
      <c r="B126" s="0" t="n">
        <v>62389</v>
      </c>
      <c r="C126" s="0" t="s">
        <v>208</v>
      </c>
      <c r="D126" s="0" t="n">
        <v>1612</v>
      </c>
      <c r="E126" s="0" t="n">
        <v>1612</v>
      </c>
      <c r="F126" s="0" t="n">
        <v>1612</v>
      </c>
      <c r="G126" s="0" t="n">
        <v>1612</v>
      </c>
      <c r="H126" s="0" t="n">
        <v>1612</v>
      </c>
      <c r="I126" s="0" t="n">
        <v>1612</v>
      </c>
      <c r="J126" s="0" t="n">
        <v>1612</v>
      </c>
      <c r="K126" s="0" t="n">
        <v>1612</v>
      </c>
      <c r="L126" s="0" t="n">
        <v>1612</v>
      </c>
      <c r="M126" s="0" t="n">
        <v>1612</v>
      </c>
      <c r="N126" s="0" t="n">
        <v>1612</v>
      </c>
      <c r="O126" s="0" t="n">
        <v>1612</v>
      </c>
      <c r="P126" s="0" t="n">
        <v>1612</v>
      </c>
      <c r="Q126" s="0" t="n">
        <v>1612</v>
      </c>
      <c r="R126" s="0" t="n">
        <v>1612</v>
      </c>
      <c r="S126" s="0" t="n">
        <v>1612</v>
      </c>
      <c r="T126" s="0" t="n">
        <v>1612</v>
      </c>
      <c r="U126" s="0" t="n">
        <v>1612</v>
      </c>
      <c r="V126" s="0" t="n">
        <v>1612</v>
      </c>
      <c r="W126" s="0" t="n">
        <v>30628</v>
      </c>
    </row>
    <row r="127" customFormat="false" ht="12.75" hidden="false" customHeight="false" outlineLevel="0" collapsed="false">
      <c r="A127" s="0" t="s">
        <v>222</v>
      </c>
      <c r="B127" s="0" t="n">
        <v>107874</v>
      </c>
      <c r="C127" s="0" t="s">
        <v>207</v>
      </c>
      <c r="D127" s="0" t="n">
        <v>9677</v>
      </c>
      <c r="E127" s="0" t="n">
        <v>9677</v>
      </c>
      <c r="F127" s="0" t="n">
        <v>9677</v>
      </c>
      <c r="G127" s="0" t="n">
        <v>9677</v>
      </c>
      <c r="H127" s="0" t="n">
        <v>9677</v>
      </c>
      <c r="I127" s="0" t="n">
        <v>9677</v>
      </c>
      <c r="J127" s="0" t="n">
        <v>9677</v>
      </c>
      <c r="K127" s="0" t="n">
        <v>9677</v>
      </c>
      <c r="L127" s="0" t="n">
        <v>9677</v>
      </c>
      <c r="M127" s="0" t="n">
        <v>9677</v>
      </c>
      <c r="N127" s="0" t="n">
        <v>9677</v>
      </c>
      <c r="O127" s="0" t="n">
        <v>9677</v>
      </c>
      <c r="P127" s="0" t="n">
        <v>9677</v>
      </c>
      <c r="Q127" s="0" t="n">
        <v>9677</v>
      </c>
      <c r="R127" s="0" t="n">
        <v>9677</v>
      </c>
      <c r="S127" s="0" t="n">
        <v>9677</v>
      </c>
      <c r="T127" s="0" t="n">
        <v>9677</v>
      </c>
      <c r="U127" s="0" t="n">
        <v>9677</v>
      </c>
      <c r="V127" s="0" t="n">
        <v>9677</v>
      </c>
      <c r="W127" s="0" t="n">
        <v>183863</v>
      </c>
    </row>
    <row r="128" customFormat="false" ht="12.75" hidden="false" customHeight="false" outlineLevel="0" collapsed="false">
      <c r="B128" s="0" t="n">
        <v>71459</v>
      </c>
      <c r="C128" s="0" t="s">
        <v>208</v>
      </c>
      <c r="D128" s="0" t="n">
        <v>0</v>
      </c>
      <c r="E128" s="0" t="n">
        <v>0</v>
      </c>
      <c r="F128" s="0" t="n">
        <v>0</v>
      </c>
      <c r="G128" s="0" t="n">
        <v>0</v>
      </c>
      <c r="H128" s="0" t="n">
        <v>0</v>
      </c>
      <c r="I128" s="0" t="n">
        <v>0</v>
      </c>
      <c r="J128" s="0" t="n">
        <v>0</v>
      </c>
      <c r="K128" s="0" t="n">
        <v>0</v>
      </c>
      <c r="L128" s="0" t="n">
        <v>0</v>
      </c>
      <c r="M128" s="0" t="n">
        <v>0</v>
      </c>
      <c r="N128" s="0" t="n">
        <v>0</v>
      </c>
      <c r="O128" s="0" t="n">
        <v>0</v>
      </c>
      <c r="P128" s="0" t="n">
        <v>0</v>
      </c>
      <c r="Q128" s="0" t="n">
        <v>0</v>
      </c>
      <c r="R128" s="0" t="n">
        <v>0</v>
      </c>
      <c r="S128" s="0" t="n">
        <v>0</v>
      </c>
      <c r="T128" s="0" t="n">
        <v>0</v>
      </c>
      <c r="U128" s="0" t="n">
        <v>0</v>
      </c>
      <c r="V128" s="0" t="n">
        <v>0</v>
      </c>
      <c r="W128" s="0" t="n">
        <v>0</v>
      </c>
    </row>
    <row r="129" customFormat="false" ht="12.75" hidden="false" customHeight="false" outlineLevel="0" collapsed="false">
      <c r="A129" s="0" t="s">
        <v>222</v>
      </c>
      <c r="B129" s="0" t="n">
        <v>107879</v>
      </c>
      <c r="C129" s="0" t="s">
        <v>207</v>
      </c>
      <c r="D129" s="0" t="n">
        <v>0</v>
      </c>
      <c r="E129" s="0" t="n">
        <v>0</v>
      </c>
      <c r="F129" s="0" t="n">
        <v>0</v>
      </c>
      <c r="G129" s="0" t="n">
        <v>0</v>
      </c>
      <c r="H129" s="0" t="n">
        <v>0</v>
      </c>
      <c r="I129" s="0" t="n">
        <v>0</v>
      </c>
      <c r="J129" s="0" t="n">
        <v>0</v>
      </c>
      <c r="K129" s="0" t="n">
        <v>0</v>
      </c>
      <c r="L129" s="0" t="n">
        <v>0</v>
      </c>
      <c r="M129" s="0" t="n">
        <v>0</v>
      </c>
      <c r="N129" s="0" t="n">
        <v>0</v>
      </c>
      <c r="O129" s="0" t="n">
        <v>0</v>
      </c>
      <c r="P129" s="0" t="n">
        <v>0</v>
      </c>
      <c r="Q129" s="0" t="n">
        <v>0</v>
      </c>
      <c r="R129" s="0" t="n">
        <v>0</v>
      </c>
      <c r="S129" s="0" t="n">
        <v>0</v>
      </c>
      <c r="T129" s="0" t="n">
        <v>0</v>
      </c>
      <c r="U129" s="0" t="n">
        <v>0</v>
      </c>
      <c r="V129" s="0" t="n">
        <v>0</v>
      </c>
      <c r="W129" s="0" t="n">
        <v>0</v>
      </c>
    </row>
    <row r="130" customFormat="false" ht="12.75" hidden="false" customHeight="false" outlineLevel="0" collapsed="false">
      <c r="B130" s="0" t="n">
        <v>62389</v>
      </c>
      <c r="C130" s="0" t="s">
        <v>208</v>
      </c>
      <c r="D130" s="0" t="n">
        <v>10000</v>
      </c>
      <c r="E130" s="0" t="n">
        <v>10000</v>
      </c>
      <c r="F130" s="0" t="n">
        <v>10000</v>
      </c>
      <c r="G130" s="0" t="n">
        <v>10000</v>
      </c>
      <c r="H130" s="0" t="n">
        <v>10000</v>
      </c>
      <c r="I130" s="0" t="n">
        <v>10000</v>
      </c>
      <c r="J130" s="0" t="n">
        <v>10000</v>
      </c>
      <c r="K130" s="0" t="n">
        <v>10000</v>
      </c>
      <c r="L130" s="0" t="n">
        <v>10000</v>
      </c>
      <c r="M130" s="0" t="n">
        <v>10000</v>
      </c>
      <c r="N130" s="0" t="n">
        <v>10000</v>
      </c>
      <c r="O130" s="0" t="n">
        <v>10000</v>
      </c>
      <c r="P130" s="0" t="n">
        <v>10000</v>
      </c>
      <c r="Q130" s="0" t="n">
        <v>10000</v>
      </c>
      <c r="R130" s="0" t="n">
        <v>10000</v>
      </c>
      <c r="S130" s="0" t="n">
        <v>10000</v>
      </c>
      <c r="T130" s="0" t="n">
        <v>10000</v>
      </c>
      <c r="U130" s="0" t="n">
        <v>10000</v>
      </c>
      <c r="V130" s="0" t="n">
        <v>10000</v>
      </c>
      <c r="W130" s="0" t="n">
        <v>190000</v>
      </c>
    </row>
    <row r="131" customFormat="false" ht="12.75" hidden="false" customHeight="false" outlineLevel="0" collapsed="false">
      <c r="A131" s="0" t="s">
        <v>222</v>
      </c>
      <c r="B131" s="0" t="n">
        <v>107925</v>
      </c>
      <c r="C131" s="0" t="s">
        <v>207</v>
      </c>
      <c r="D131" s="0" t="n">
        <v>0</v>
      </c>
      <c r="E131" s="0" t="n">
        <v>0</v>
      </c>
      <c r="F131" s="0" t="n">
        <v>0</v>
      </c>
      <c r="G131" s="0" t="n">
        <v>0</v>
      </c>
      <c r="H131" s="0" t="n">
        <v>0</v>
      </c>
      <c r="I131" s="0" t="n">
        <v>0</v>
      </c>
      <c r="J131" s="0" t="n">
        <v>0</v>
      </c>
      <c r="K131" s="0" t="n">
        <v>0</v>
      </c>
      <c r="L131" s="0" t="n">
        <v>0</v>
      </c>
      <c r="M131" s="0" t="n">
        <v>0</v>
      </c>
      <c r="N131" s="0" t="n">
        <v>0</v>
      </c>
      <c r="O131" s="0" t="n">
        <v>0</v>
      </c>
      <c r="P131" s="0" t="n">
        <v>0</v>
      </c>
      <c r="Q131" s="0" t="n">
        <v>0</v>
      </c>
      <c r="R131" s="0" t="n">
        <v>0</v>
      </c>
      <c r="S131" s="0" t="n">
        <v>0</v>
      </c>
      <c r="T131" s="0" t="n">
        <v>0</v>
      </c>
      <c r="U131" s="0" t="n">
        <v>0</v>
      </c>
      <c r="V131" s="0" t="n">
        <v>0</v>
      </c>
      <c r="W131" s="0" t="n">
        <v>0</v>
      </c>
    </row>
    <row r="132" customFormat="false" ht="12.75" hidden="false" customHeight="false" outlineLevel="0" collapsed="false">
      <c r="B132" s="0" t="n">
        <v>62389</v>
      </c>
      <c r="C132" s="0" t="s">
        <v>208</v>
      </c>
      <c r="D132" s="0" t="n">
        <v>4194</v>
      </c>
      <c r="E132" s="0" t="n">
        <v>4194</v>
      </c>
      <c r="F132" s="0" t="n">
        <v>4194</v>
      </c>
      <c r="G132" s="0" t="n">
        <v>4194</v>
      </c>
      <c r="H132" s="0" t="n">
        <v>4194</v>
      </c>
      <c r="I132" s="0" t="n">
        <v>4194</v>
      </c>
      <c r="J132" s="0" t="n">
        <v>4194</v>
      </c>
      <c r="K132" s="0" t="n">
        <v>4194</v>
      </c>
      <c r="L132" s="0" t="n">
        <v>4194</v>
      </c>
      <c r="M132" s="0" t="n">
        <v>4194</v>
      </c>
      <c r="N132" s="0" t="n">
        <v>4194</v>
      </c>
      <c r="O132" s="0" t="n">
        <v>4194</v>
      </c>
      <c r="P132" s="0" t="n">
        <v>4194</v>
      </c>
      <c r="Q132" s="0" t="n">
        <v>4194</v>
      </c>
      <c r="R132" s="0" t="n">
        <v>4194</v>
      </c>
      <c r="S132" s="0" t="n">
        <v>4194</v>
      </c>
      <c r="T132" s="0" t="n">
        <v>4194</v>
      </c>
      <c r="U132" s="0" t="n">
        <v>4194</v>
      </c>
      <c r="V132" s="0" t="n">
        <v>4194</v>
      </c>
      <c r="W132" s="0" t="n">
        <v>79686</v>
      </c>
    </row>
    <row r="133" customFormat="false" ht="12.75" hidden="false" customHeight="false" outlineLevel="0" collapsed="false">
      <c r="A133" s="0" t="s">
        <v>222</v>
      </c>
      <c r="B133" s="0" t="n">
        <v>108096</v>
      </c>
      <c r="C133" s="0" t="s">
        <v>207</v>
      </c>
      <c r="D133" s="0" t="n">
        <v>0</v>
      </c>
      <c r="E133" s="0" t="n">
        <v>0</v>
      </c>
      <c r="F133" s="0" t="n">
        <v>0</v>
      </c>
      <c r="G133" s="0" t="n">
        <v>0</v>
      </c>
      <c r="H133" s="0" t="n">
        <v>0</v>
      </c>
      <c r="I133" s="0" t="n">
        <v>0</v>
      </c>
      <c r="J133" s="0" t="n">
        <v>0</v>
      </c>
      <c r="K133" s="0" t="n">
        <v>0</v>
      </c>
      <c r="L133" s="0" t="n">
        <v>0</v>
      </c>
      <c r="M133" s="0" t="n">
        <v>0</v>
      </c>
      <c r="N133" s="0" t="n">
        <v>0</v>
      </c>
      <c r="O133" s="0" t="n">
        <v>0</v>
      </c>
      <c r="P133" s="0" t="n">
        <v>0</v>
      </c>
      <c r="Q133" s="0" t="n">
        <v>0</v>
      </c>
      <c r="R133" s="0" t="n">
        <v>0</v>
      </c>
      <c r="S133" s="0" t="n">
        <v>0</v>
      </c>
      <c r="T133" s="0" t="n">
        <v>0</v>
      </c>
      <c r="U133" s="0" t="n">
        <v>0</v>
      </c>
      <c r="V133" s="0" t="n">
        <v>0</v>
      </c>
      <c r="W133" s="0" t="n">
        <v>0</v>
      </c>
    </row>
    <row r="134" customFormat="false" ht="12.75" hidden="false" customHeight="false" outlineLevel="0" collapsed="false">
      <c r="B134" s="0" t="n">
        <v>62389</v>
      </c>
      <c r="C134" s="0" t="s">
        <v>208</v>
      </c>
      <c r="D134" s="0" t="n">
        <v>2698</v>
      </c>
      <c r="E134" s="0" t="n">
        <v>2698</v>
      </c>
      <c r="F134" s="0" t="n">
        <v>2698</v>
      </c>
      <c r="G134" s="0" t="n">
        <v>2698</v>
      </c>
      <c r="H134" s="0" t="n">
        <v>2698</v>
      </c>
      <c r="I134" s="0" t="n">
        <v>2698</v>
      </c>
      <c r="J134" s="0" t="n">
        <v>2698</v>
      </c>
      <c r="K134" s="0" t="n">
        <v>2698</v>
      </c>
      <c r="L134" s="0" t="n">
        <v>2698</v>
      </c>
      <c r="M134" s="0" t="n">
        <v>2698</v>
      </c>
      <c r="N134" s="0" t="n">
        <v>2698</v>
      </c>
      <c r="O134" s="0" t="n">
        <v>2698</v>
      </c>
      <c r="P134" s="0" t="n">
        <v>2698</v>
      </c>
      <c r="Q134" s="0" t="n">
        <v>2698</v>
      </c>
      <c r="R134" s="0" t="n">
        <v>2698</v>
      </c>
      <c r="S134" s="0" t="n">
        <v>2698</v>
      </c>
      <c r="T134" s="0" t="n">
        <v>2698</v>
      </c>
      <c r="U134" s="0" t="n">
        <v>2698</v>
      </c>
      <c r="V134" s="0" t="n">
        <v>2698</v>
      </c>
      <c r="W134" s="0" t="n">
        <v>51262</v>
      </c>
    </row>
    <row r="135" customFormat="false" ht="12.75" hidden="false" customHeight="false" outlineLevel="0" collapsed="false">
      <c r="A135" s="0" t="s">
        <v>222</v>
      </c>
      <c r="B135" s="0" t="n">
        <v>108311</v>
      </c>
      <c r="C135" s="0" t="s">
        <v>207</v>
      </c>
      <c r="D135" s="0" t="n">
        <v>0</v>
      </c>
      <c r="E135" s="0" t="n">
        <v>0</v>
      </c>
      <c r="F135" s="0" t="n">
        <v>0</v>
      </c>
      <c r="G135" s="0" t="n">
        <v>0</v>
      </c>
      <c r="H135" s="0" t="n">
        <v>0</v>
      </c>
      <c r="I135" s="0" t="n">
        <v>0</v>
      </c>
      <c r="J135" s="0" t="n">
        <v>0</v>
      </c>
      <c r="K135" s="0" t="n">
        <v>0</v>
      </c>
      <c r="L135" s="0" t="n">
        <v>0</v>
      </c>
      <c r="M135" s="0" t="n">
        <v>0</v>
      </c>
      <c r="N135" s="0" t="n">
        <v>0</v>
      </c>
      <c r="O135" s="0" t="n">
        <v>0</v>
      </c>
      <c r="P135" s="0" t="n">
        <v>0</v>
      </c>
      <c r="Q135" s="0" t="n">
        <v>0</v>
      </c>
      <c r="R135" s="0" t="n">
        <v>0</v>
      </c>
      <c r="S135" s="0" t="n">
        <v>0</v>
      </c>
      <c r="T135" s="0" t="n">
        <v>0</v>
      </c>
      <c r="U135" s="0" t="n">
        <v>0</v>
      </c>
      <c r="V135" s="0" t="n">
        <v>0</v>
      </c>
      <c r="W135" s="0" t="n">
        <v>0</v>
      </c>
    </row>
    <row r="136" customFormat="false" ht="12.75" hidden="false" customHeight="false" outlineLevel="0" collapsed="false">
      <c r="B136" s="0" t="n">
        <v>62389</v>
      </c>
      <c r="C136" s="0" t="s">
        <v>208</v>
      </c>
      <c r="D136" s="0" t="n">
        <v>3226</v>
      </c>
      <c r="E136" s="0" t="n">
        <v>3226</v>
      </c>
      <c r="F136" s="0" t="n">
        <v>3226</v>
      </c>
      <c r="G136" s="0" t="n">
        <v>3226</v>
      </c>
      <c r="H136" s="0" t="n">
        <v>3226</v>
      </c>
      <c r="I136" s="0" t="n">
        <v>3226</v>
      </c>
      <c r="J136" s="0" t="n">
        <v>3226</v>
      </c>
      <c r="K136" s="0" t="n">
        <v>3226</v>
      </c>
      <c r="L136" s="0" t="n">
        <v>3226</v>
      </c>
      <c r="M136" s="0" t="n">
        <v>3226</v>
      </c>
      <c r="N136" s="0" t="n">
        <v>3226</v>
      </c>
      <c r="O136" s="0" t="n">
        <v>3226</v>
      </c>
      <c r="P136" s="0" t="n">
        <v>3226</v>
      </c>
      <c r="Q136" s="0" t="n">
        <v>3226</v>
      </c>
      <c r="R136" s="0" t="n">
        <v>3226</v>
      </c>
      <c r="S136" s="0" t="n">
        <v>3226</v>
      </c>
      <c r="T136" s="0" t="n">
        <v>3226</v>
      </c>
      <c r="U136" s="0" t="n">
        <v>3226</v>
      </c>
      <c r="V136" s="0" t="n">
        <v>3226</v>
      </c>
      <c r="W136" s="0" t="n">
        <v>61294</v>
      </c>
    </row>
    <row r="137" customFormat="false" ht="12.75" hidden="false" customHeight="false" outlineLevel="0" collapsed="false">
      <c r="A137" s="0" t="s">
        <v>222</v>
      </c>
      <c r="B137" s="0" t="n">
        <v>108330</v>
      </c>
      <c r="C137" s="0" t="s">
        <v>207</v>
      </c>
      <c r="D137" s="0" t="n">
        <v>967</v>
      </c>
      <c r="E137" s="0" t="n">
        <v>967</v>
      </c>
      <c r="F137" s="0" t="n">
        <v>967</v>
      </c>
      <c r="G137" s="0" t="n">
        <v>967</v>
      </c>
      <c r="H137" s="0" t="n">
        <v>967</v>
      </c>
      <c r="I137" s="0" t="n">
        <v>967</v>
      </c>
      <c r="J137" s="0" t="n">
        <v>967</v>
      </c>
      <c r="K137" s="0" t="n">
        <v>967</v>
      </c>
      <c r="L137" s="0" t="n">
        <v>967</v>
      </c>
      <c r="M137" s="0" t="n">
        <v>967</v>
      </c>
      <c r="N137" s="0" t="n">
        <v>967</v>
      </c>
      <c r="O137" s="0" t="n">
        <v>967</v>
      </c>
      <c r="P137" s="0" t="n">
        <v>967</v>
      </c>
      <c r="Q137" s="0" t="n">
        <v>967</v>
      </c>
      <c r="R137" s="0" t="n">
        <v>967</v>
      </c>
      <c r="S137" s="0" t="n">
        <v>967</v>
      </c>
      <c r="T137" s="0" t="n">
        <v>967</v>
      </c>
      <c r="U137" s="0" t="n">
        <v>967</v>
      </c>
      <c r="V137" s="0" t="n">
        <v>967</v>
      </c>
      <c r="W137" s="0" t="n">
        <v>18373</v>
      </c>
    </row>
    <row r="138" customFormat="false" ht="12.75" hidden="false" customHeight="false" outlineLevel="0" collapsed="false">
      <c r="B138" s="0" t="n">
        <v>62389</v>
      </c>
      <c r="C138" s="0" t="s">
        <v>208</v>
      </c>
      <c r="D138" s="0" t="n">
        <v>0</v>
      </c>
      <c r="E138" s="0" t="n">
        <v>0</v>
      </c>
      <c r="F138" s="0" t="n">
        <v>0</v>
      </c>
      <c r="G138" s="0" t="n">
        <v>0</v>
      </c>
      <c r="H138" s="0" t="n">
        <v>0</v>
      </c>
      <c r="I138" s="0" t="n">
        <v>0</v>
      </c>
      <c r="J138" s="0" t="n">
        <v>0</v>
      </c>
      <c r="K138" s="0" t="n">
        <v>0</v>
      </c>
      <c r="L138" s="0" t="n">
        <v>0</v>
      </c>
      <c r="M138" s="0" t="n">
        <v>0</v>
      </c>
      <c r="N138" s="0" t="n">
        <v>0</v>
      </c>
      <c r="O138" s="0" t="n">
        <v>0</v>
      </c>
      <c r="P138" s="0" t="n">
        <v>0</v>
      </c>
      <c r="Q138" s="0" t="n">
        <v>0</v>
      </c>
      <c r="R138" s="0" t="n">
        <v>0</v>
      </c>
      <c r="S138" s="0" t="n">
        <v>0</v>
      </c>
      <c r="T138" s="0" t="n">
        <v>0</v>
      </c>
      <c r="U138" s="0" t="n">
        <v>0</v>
      </c>
      <c r="V138" s="0" t="n">
        <v>0</v>
      </c>
      <c r="W138" s="0" t="n">
        <v>0</v>
      </c>
    </row>
    <row r="139" customFormat="false" ht="12.75" hidden="false" customHeight="false" outlineLevel="0" collapsed="false">
      <c r="A139" s="0" t="s">
        <v>223</v>
      </c>
      <c r="B139" s="0" t="n">
        <v>107947</v>
      </c>
      <c r="C139" s="0" t="s">
        <v>207</v>
      </c>
      <c r="D139" s="0" t="n">
        <v>0</v>
      </c>
      <c r="E139" s="0" t="n">
        <v>0</v>
      </c>
      <c r="F139" s="0" t="n">
        <v>0</v>
      </c>
      <c r="G139" s="0" t="n">
        <v>0</v>
      </c>
      <c r="H139" s="0" t="n">
        <v>0</v>
      </c>
      <c r="I139" s="0" t="n">
        <v>0</v>
      </c>
      <c r="J139" s="0" t="n">
        <v>0</v>
      </c>
      <c r="K139" s="0" t="n">
        <v>0</v>
      </c>
      <c r="L139" s="0" t="n">
        <v>0</v>
      </c>
      <c r="M139" s="0" t="n">
        <v>0</v>
      </c>
      <c r="N139" s="0" t="n">
        <v>0</v>
      </c>
      <c r="O139" s="0" t="n">
        <v>0</v>
      </c>
      <c r="P139" s="0" t="n">
        <v>0</v>
      </c>
      <c r="Q139" s="0" t="n">
        <v>0</v>
      </c>
      <c r="R139" s="0" t="n">
        <v>0</v>
      </c>
      <c r="S139" s="0" t="n">
        <v>0</v>
      </c>
      <c r="T139" s="0" t="n">
        <v>0</v>
      </c>
      <c r="U139" s="0" t="n">
        <v>0</v>
      </c>
      <c r="V139" s="0" t="n">
        <v>0</v>
      </c>
      <c r="W139" s="0" t="n">
        <v>0</v>
      </c>
    </row>
    <row r="140" customFormat="false" ht="12.75" hidden="false" customHeight="false" outlineLevel="0" collapsed="false">
      <c r="B140" s="0" t="n">
        <v>62389</v>
      </c>
      <c r="C140" s="0" t="s">
        <v>208</v>
      </c>
      <c r="D140" s="0" t="n">
        <v>968</v>
      </c>
      <c r="E140" s="0" t="n">
        <v>968</v>
      </c>
      <c r="F140" s="0" t="n">
        <v>968</v>
      </c>
      <c r="G140" s="0" t="n">
        <v>960</v>
      </c>
      <c r="H140" s="0" t="n">
        <v>968</v>
      </c>
      <c r="I140" s="0" t="n">
        <v>968</v>
      </c>
      <c r="J140" s="0" t="n">
        <v>968</v>
      </c>
      <c r="K140" s="0" t="n">
        <v>968</v>
      </c>
      <c r="L140" s="0" t="n">
        <v>968</v>
      </c>
      <c r="M140" s="0" t="n">
        <v>968</v>
      </c>
      <c r="N140" s="0" t="n">
        <v>968</v>
      </c>
      <c r="O140" s="0" t="n">
        <v>968</v>
      </c>
      <c r="P140" s="0" t="n">
        <v>968</v>
      </c>
      <c r="Q140" s="0" t="n">
        <v>968</v>
      </c>
      <c r="R140" s="0" t="n">
        <v>968</v>
      </c>
      <c r="S140" s="0" t="n">
        <v>968</v>
      </c>
      <c r="T140" s="0" t="n">
        <v>968</v>
      </c>
      <c r="U140" s="0" t="n">
        <v>968</v>
      </c>
      <c r="V140" s="0" t="n">
        <v>968</v>
      </c>
      <c r="W140" s="0" t="n">
        <v>18384</v>
      </c>
    </row>
    <row r="141" customFormat="false" ht="12.75" hidden="false" customHeight="false" outlineLevel="0" collapsed="false">
      <c r="A141" s="0" t="s">
        <v>223</v>
      </c>
      <c r="B141" s="0" t="n">
        <v>107947</v>
      </c>
      <c r="C141" s="0" t="s">
        <v>207</v>
      </c>
      <c r="D141" s="0" t="n">
        <v>0</v>
      </c>
      <c r="E141" s="0" t="n">
        <v>0</v>
      </c>
      <c r="F141" s="0" t="n">
        <v>0</v>
      </c>
      <c r="G141" s="0" t="n">
        <v>0</v>
      </c>
      <c r="H141" s="0" t="n">
        <v>0</v>
      </c>
      <c r="I141" s="0" t="n">
        <v>0</v>
      </c>
      <c r="J141" s="0" t="n">
        <v>0</v>
      </c>
      <c r="K141" s="0" t="n">
        <v>0</v>
      </c>
      <c r="L141" s="0" t="n">
        <v>0</v>
      </c>
      <c r="M141" s="0" t="n">
        <v>0</v>
      </c>
      <c r="N141" s="0" t="n">
        <v>0</v>
      </c>
      <c r="O141" s="0" t="n">
        <v>0</v>
      </c>
      <c r="P141" s="0" t="n">
        <v>0</v>
      </c>
      <c r="Q141" s="0" t="n">
        <v>0</v>
      </c>
      <c r="R141" s="0" t="n">
        <v>0</v>
      </c>
      <c r="S141" s="0" t="n">
        <v>0</v>
      </c>
      <c r="T141" s="0" t="n">
        <v>0</v>
      </c>
      <c r="U141" s="0" t="n">
        <v>0</v>
      </c>
      <c r="V141" s="0" t="n">
        <v>0</v>
      </c>
      <c r="W141" s="0" t="n">
        <v>0</v>
      </c>
    </row>
    <row r="142" customFormat="false" ht="12.75" hidden="false" customHeight="false" outlineLevel="0" collapsed="false">
      <c r="B142" s="0" t="n">
        <v>71322</v>
      </c>
      <c r="C142" s="0" t="s">
        <v>208</v>
      </c>
      <c r="D142" s="0" t="n">
        <v>339</v>
      </c>
      <c r="E142" s="0" t="n">
        <v>1935</v>
      </c>
      <c r="F142" s="0" t="n">
        <v>3531</v>
      </c>
      <c r="G142" s="0" t="n">
        <v>1935</v>
      </c>
      <c r="H142" s="0" t="n">
        <v>339</v>
      </c>
      <c r="I142" s="0" t="n">
        <v>1935</v>
      </c>
      <c r="J142" s="0" t="n">
        <v>1935</v>
      </c>
      <c r="K142" s="0" t="n">
        <v>1935</v>
      </c>
      <c r="L142" s="0" t="n">
        <v>1935</v>
      </c>
      <c r="M142" s="0" t="n">
        <v>871</v>
      </c>
      <c r="N142" s="0" t="n">
        <v>1935</v>
      </c>
      <c r="O142" s="0" t="n">
        <v>1935</v>
      </c>
      <c r="P142" s="0" t="n">
        <v>1933</v>
      </c>
      <c r="Q142" s="0" t="n">
        <v>1935</v>
      </c>
      <c r="R142" s="0" t="n">
        <v>1608</v>
      </c>
      <c r="S142" s="0" t="n">
        <v>1935</v>
      </c>
      <c r="T142" s="0" t="n">
        <v>1935</v>
      </c>
      <c r="U142" s="0" t="n">
        <v>1935</v>
      </c>
      <c r="V142" s="0" t="n">
        <v>1935</v>
      </c>
      <c r="W142" s="0" t="n">
        <v>33776</v>
      </c>
    </row>
    <row r="143" customFormat="false" ht="12.75" hidden="false" customHeight="false" outlineLevel="0" collapsed="false">
      <c r="A143" s="0" t="s">
        <v>223</v>
      </c>
      <c r="B143" s="0" t="n">
        <v>107947</v>
      </c>
      <c r="C143" s="0" t="s">
        <v>207</v>
      </c>
      <c r="D143" s="0" t="n">
        <v>0</v>
      </c>
      <c r="E143" s="0" t="n">
        <v>0</v>
      </c>
      <c r="F143" s="0" t="n">
        <v>0</v>
      </c>
      <c r="G143" s="0" t="n">
        <v>0</v>
      </c>
      <c r="H143" s="0" t="n">
        <v>0</v>
      </c>
      <c r="I143" s="0" t="n">
        <v>0</v>
      </c>
      <c r="J143" s="0" t="n">
        <v>0</v>
      </c>
      <c r="K143" s="0" t="n">
        <v>0</v>
      </c>
      <c r="L143" s="0" t="n">
        <v>0</v>
      </c>
      <c r="M143" s="0" t="n">
        <v>0</v>
      </c>
      <c r="N143" s="0" t="n">
        <v>0</v>
      </c>
      <c r="O143" s="0" t="n">
        <v>0</v>
      </c>
      <c r="P143" s="0" t="n">
        <v>0</v>
      </c>
      <c r="Q143" s="0" t="n">
        <v>0</v>
      </c>
      <c r="R143" s="0" t="n">
        <v>0</v>
      </c>
      <c r="S143" s="0" t="n">
        <v>0</v>
      </c>
      <c r="T143" s="0" t="n">
        <v>0</v>
      </c>
      <c r="U143" s="0" t="n">
        <v>0</v>
      </c>
      <c r="V143" s="0" t="n">
        <v>0</v>
      </c>
      <c r="W143" s="0" t="n">
        <v>0</v>
      </c>
    </row>
    <row r="144" customFormat="false" ht="12.75" hidden="false" customHeight="false" outlineLevel="0" collapsed="false">
      <c r="B144" s="0" t="n">
        <v>71323</v>
      </c>
      <c r="C144" s="0" t="s">
        <v>208</v>
      </c>
      <c r="D144" s="0" t="n">
        <v>368</v>
      </c>
      <c r="E144" s="0" t="n">
        <v>368</v>
      </c>
      <c r="F144" s="0" t="n">
        <v>368</v>
      </c>
      <c r="G144" s="0" t="n">
        <v>360</v>
      </c>
      <c r="H144" s="0" t="n">
        <v>368</v>
      </c>
      <c r="I144" s="0" t="n">
        <v>368</v>
      </c>
      <c r="J144" s="0" t="n">
        <v>368</v>
      </c>
      <c r="K144" s="0" t="n">
        <v>368</v>
      </c>
      <c r="L144" s="0" t="n">
        <v>368</v>
      </c>
      <c r="M144" s="0" t="n">
        <v>368</v>
      </c>
      <c r="N144" s="0" t="n">
        <v>368</v>
      </c>
      <c r="O144" s="0" t="n">
        <v>368</v>
      </c>
      <c r="P144" s="0" t="n">
        <v>368</v>
      </c>
      <c r="Q144" s="0" t="n">
        <v>368</v>
      </c>
      <c r="R144" s="0" t="n">
        <v>368</v>
      </c>
      <c r="S144" s="0" t="n">
        <v>368</v>
      </c>
      <c r="T144" s="0" t="n">
        <v>368</v>
      </c>
      <c r="U144" s="0" t="n">
        <v>368</v>
      </c>
      <c r="V144" s="0" t="n">
        <v>368</v>
      </c>
      <c r="W144" s="0" t="n">
        <v>6984</v>
      </c>
    </row>
    <row r="145" customFormat="false" ht="12.75" hidden="false" customHeight="false" outlineLevel="0" collapsed="false">
      <c r="A145" s="0" t="s">
        <v>223</v>
      </c>
      <c r="B145" s="0" t="n">
        <v>108038</v>
      </c>
      <c r="C145" s="0" t="s">
        <v>207</v>
      </c>
      <c r="D145" s="0" t="n">
        <v>0</v>
      </c>
      <c r="E145" s="0" t="n">
        <v>0</v>
      </c>
      <c r="F145" s="0" t="n">
        <v>0</v>
      </c>
      <c r="G145" s="0" t="n">
        <v>0</v>
      </c>
      <c r="H145" s="0" t="n">
        <v>0</v>
      </c>
      <c r="I145" s="0" t="n">
        <v>0</v>
      </c>
      <c r="J145" s="0" t="n">
        <v>0</v>
      </c>
      <c r="K145" s="0" t="n">
        <v>0</v>
      </c>
      <c r="L145" s="0" t="n">
        <v>0</v>
      </c>
      <c r="M145" s="0" t="n">
        <v>0</v>
      </c>
      <c r="N145" s="0" t="n">
        <v>0</v>
      </c>
      <c r="O145" s="0" t="n">
        <v>0</v>
      </c>
      <c r="P145" s="0" t="n">
        <v>0</v>
      </c>
      <c r="Q145" s="0" t="n">
        <v>0</v>
      </c>
      <c r="R145" s="0" t="n">
        <v>0</v>
      </c>
      <c r="S145" s="0" t="n">
        <v>0</v>
      </c>
      <c r="T145" s="0" t="n">
        <v>0</v>
      </c>
      <c r="U145" s="0" t="n">
        <v>0</v>
      </c>
      <c r="V145" s="0" t="n">
        <v>0</v>
      </c>
      <c r="W145" s="0" t="n">
        <v>0</v>
      </c>
    </row>
    <row r="146" customFormat="false" ht="12.75" hidden="false" customHeight="false" outlineLevel="0" collapsed="false">
      <c r="B146" s="0" t="n">
        <v>71322</v>
      </c>
      <c r="C146" s="0" t="s">
        <v>208</v>
      </c>
      <c r="D146" s="0" t="n">
        <v>968</v>
      </c>
      <c r="E146" s="0" t="n">
        <v>968</v>
      </c>
      <c r="F146" s="0" t="n">
        <v>968</v>
      </c>
      <c r="G146" s="0" t="n">
        <v>960</v>
      </c>
      <c r="H146" s="0" t="n">
        <v>968</v>
      </c>
      <c r="I146" s="0" t="n">
        <v>968</v>
      </c>
      <c r="J146" s="0" t="n">
        <v>968</v>
      </c>
      <c r="K146" s="0" t="n">
        <v>968</v>
      </c>
      <c r="L146" s="0" t="n">
        <v>968</v>
      </c>
      <c r="M146" s="0" t="n">
        <v>968</v>
      </c>
      <c r="N146" s="0" t="n">
        <v>968</v>
      </c>
      <c r="O146" s="0" t="n">
        <v>968</v>
      </c>
      <c r="P146" s="0" t="n">
        <v>968</v>
      </c>
      <c r="Q146" s="0" t="n">
        <v>968</v>
      </c>
      <c r="R146" s="0" t="n">
        <v>968</v>
      </c>
      <c r="S146" s="0" t="n">
        <v>968</v>
      </c>
      <c r="T146" s="0" t="n">
        <v>968</v>
      </c>
      <c r="U146" s="0" t="n">
        <v>968</v>
      </c>
      <c r="V146" s="0" t="n">
        <v>968</v>
      </c>
      <c r="W146" s="0" t="n">
        <v>18384</v>
      </c>
    </row>
    <row r="147" customFormat="false" ht="12.75" hidden="false" customHeight="false" outlineLevel="0" collapsed="false">
      <c r="A147" s="0" t="s">
        <v>223</v>
      </c>
      <c r="B147" s="0" t="n">
        <v>108205</v>
      </c>
      <c r="C147" s="0" t="s">
        <v>207</v>
      </c>
      <c r="D147" s="0" t="n">
        <v>323</v>
      </c>
      <c r="E147" s="0" t="n">
        <v>323</v>
      </c>
      <c r="F147" s="0" t="n">
        <v>323</v>
      </c>
      <c r="G147" s="0" t="n">
        <v>310</v>
      </c>
      <c r="H147" s="0" t="n">
        <v>323</v>
      </c>
      <c r="I147" s="0" t="n">
        <v>323</v>
      </c>
      <c r="J147" s="0" t="n">
        <v>323</v>
      </c>
      <c r="K147" s="0" t="n">
        <v>323</v>
      </c>
      <c r="L147" s="0" t="n">
        <v>323</v>
      </c>
      <c r="M147" s="0" t="n">
        <v>323</v>
      </c>
      <c r="N147" s="0" t="n">
        <v>323</v>
      </c>
      <c r="O147" s="0" t="n">
        <v>323</v>
      </c>
      <c r="P147" s="0" t="n">
        <v>323</v>
      </c>
      <c r="Q147" s="0" t="n">
        <v>323</v>
      </c>
      <c r="R147" s="0" t="n">
        <v>323</v>
      </c>
      <c r="S147" s="0" t="n">
        <v>323</v>
      </c>
      <c r="T147" s="0" t="n">
        <v>323</v>
      </c>
      <c r="U147" s="0" t="n">
        <v>323</v>
      </c>
      <c r="V147" s="0" t="n">
        <v>323</v>
      </c>
      <c r="W147" s="0" t="n">
        <v>6124</v>
      </c>
    </row>
    <row r="148" customFormat="false" ht="12.75" hidden="false" customHeight="false" outlineLevel="0" collapsed="false">
      <c r="B148" s="0" t="n">
        <v>62389</v>
      </c>
      <c r="C148" s="0" t="s">
        <v>208</v>
      </c>
      <c r="D148" s="0" t="n">
        <v>0</v>
      </c>
      <c r="E148" s="0" t="n">
        <v>0</v>
      </c>
      <c r="F148" s="0" t="n">
        <v>0</v>
      </c>
      <c r="G148" s="0" t="n">
        <v>0</v>
      </c>
      <c r="H148" s="0" t="n">
        <v>0</v>
      </c>
      <c r="I148" s="0" t="n">
        <v>0</v>
      </c>
      <c r="J148" s="0" t="n">
        <v>0</v>
      </c>
      <c r="K148" s="0" t="n">
        <v>0</v>
      </c>
      <c r="L148" s="0" t="n">
        <v>0</v>
      </c>
      <c r="M148" s="0" t="n">
        <v>0</v>
      </c>
      <c r="N148" s="0" t="n">
        <v>0</v>
      </c>
      <c r="O148" s="0" t="n">
        <v>0</v>
      </c>
      <c r="P148" s="0" t="n">
        <v>0</v>
      </c>
      <c r="Q148" s="0" t="n">
        <v>0</v>
      </c>
      <c r="R148" s="0" t="n">
        <v>0</v>
      </c>
      <c r="S148" s="0" t="n">
        <v>0</v>
      </c>
      <c r="T148" s="0" t="n">
        <v>0</v>
      </c>
      <c r="U148" s="0" t="n">
        <v>0</v>
      </c>
      <c r="V148" s="0" t="n">
        <v>0</v>
      </c>
      <c r="W148" s="0" t="n">
        <v>0</v>
      </c>
    </row>
    <row r="149" customFormat="false" ht="12.75" hidden="false" customHeight="false" outlineLevel="0" collapsed="false">
      <c r="A149" s="0" t="s">
        <v>223</v>
      </c>
      <c r="B149" s="0" t="n">
        <v>108205</v>
      </c>
      <c r="C149" s="0" t="s">
        <v>207</v>
      </c>
      <c r="D149" s="0" t="n">
        <v>815</v>
      </c>
      <c r="E149" s="0" t="n">
        <v>815</v>
      </c>
      <c r="F149" s="0" t="n">
        <v>815</v>
      </c>
      <c r="G149" s="0" t="n">
        <v>818</v>
      </c>
      <c r="H149" s="0" t="n">
        <v>815</v>
      </c>
      <c r="I149" s="0" t="n">
        <v>815</v>
      </c>
      <c r="J149" s="0" t="n">
        <v>815</v>
      </c>
      <c r="K149" s="0" t="n">
        <v>815</v>
      </c>
      <c r="L149" s="0" t="n">
        <v>815</v>
      </c>
      <c r="M149" s="0" t="n">
        <v>815</v>
      </c>
      <c r="N149" s="0" t="n">
        <v>815</v>
      </c>
      <c r="O149" s="0" t="n">
        <v>815</v>
      </c>
      <c r="P149" s="0" t="n">
        <v>815</v>
      </c>
      <c r="Q149" s="0" t="n">
        <v>815</v>
      </c>
      <c r="R149" s="0" t="n">
        <v>815</v>
      </c>
      <c r="S149" s="0" t="n">
        <v>815</v>
      </c>
      <c r="T149" s="0" t="n">
        <v>815</v>
      </c>
      <c r="U149" s="0" t="n">
        <v>815</v>
      </c>
      <c r="V149" s="0" t="n">
        <v>815</v>
      </c>
      <c r="W149" s="0" t="n">
        <v>15488</v>
      </c>
    </row>
    <row r="150" customFormat="false" ht="12.75" hidden="false" customHeight="false" outlineLevel="0" collapsed="false">
      <c r="B150" s="0" t="n">
        <v>71322</v>
      </c>
      <c r="C150" s="0" t="s">
        <v>208</v>
      </c>
      <c r="D150" s="0" t="n">
        <v>0</v>
      </c>
      <c r="E150" s="0" t="n">
        <v>0</v>
      </c>
      <c r="F150" s="0" t="n">
        <v>0</v>
      </c>
      <c r="G150" s="0" t="n">
        <v>0</v>
      </c>
      <c r="H150" s="0" t="n">
        <v>0</v>
      </c>
      <c r="I150" s="0" t="n">
        <v>0</v>
      </c>
      <c r="J150" s="0" t="n">
        <v>0</v>
      </c>
      <c r="K150" s="0" t="n">
        <v>0</v>
      </c>
      <c r="L150" s="0" t="n">
        <v>0</v>
      </c>
      <c r="M150" s="0" t="n">
        <v>0</v>
      </c>
      <c r="N150" s="0" t="n">
        <v>0</v>
      </c>
      <c r="O150" s="0" t="n">
        <v>0</v>
      </c>
      <c r="P150" s="0" t="n">
        <v>0</v>
      </c>
      <c r="Q150" s="0" t="n">
        <v>0</v>
      </c>
      <c r="R150" s="0" t="n">
        <v>0</v>
      </c>
      <c r="S150" s="0" t="n">
        <v>0</v>
      </c>
      <c r="T150" s="0" t="n">
        <v>0</v>
      </c>
      <c r="U150" s="0" t="n">
        <v>0</v>
      </c>
      <c r="V150" s="0" t="n">
        <v>0</v>
      </c>
      <c r="W150" s="0" t="n">
        <v>0</v>
      </c>
    </row>
    <row r="151" customFormat="false" ht="12.75" hidden="false" customHeight="false" outlineLevel="0" collapsed="false">
      <c r="A151" s="0" t="s">
        <v>223</v>
      </c>
      <c r="B151" s="0" t="n">
        <v>108205</v>
      </c>
      <c r="C151" s="0" t="s">
        <v>207</v>
      </c>
      <c r="D151" s="0" t="n">
        <v>645</v>
      </c>
      <c r="E151" s="0" t="n">
        <v>645</v>
      </c>
      <c r="F151" s="0" t="n">
        <v>645</v>
      </c>
      <c r="G151" s="0" t="n">
        <v>650</v>
      </c>
      <c r="H151" s="0" t="n">
        <v>645</v>
      </c>
      <c r="I151" s="0" t="n">
        <v>645</v>
      </c>
      <c r="J151" s="0" t="n">
        <v>645</v>
      </c>
      <c r="K151" s="0" t="n">
        <v>645</v>
      </c>
      <c r="L151" s="0" t="n">
        <v>645</v>
      </c>
      <c r="M151" s="0" t="n">
        <v>645</v>
      </c>
      <c r="N151" s="0" t="n">
        <v>645</v>
      </c>
      <c r="O151" s="0" t="n">
        <v>645</v>
      </c>
      <c r="P151" s="0" t="n">
        <v>645</v>
      </c>
      <c r="Q151" s="0" t="n">
        <v>645</v>
      </c>
      <c r="R151" s="0" t="n">
        <v>645</v>
      </c>
      <c r="S151" s="0" t="n">
        <v>645</v>
      </c>
      <c r="T151" s="0" t="n">
        <v>645</v>
      </c>
      <c r="U151" s="0" t="n">
        <v>645</v>
      </c>
      <c r="V151" s="0" t="n">
        <v>645</v>
      </c>
      <c r="W151" s="0" t="n">
        <v>12260</v>
      </c>
    </row>
    <row r="152" customFormat="false" ht="12.75" hidden="false" customHeight="false" outlineLevel="0" collapsed="false">
      <c r="B152" s="0" t="n">
        <v>71460</v>
      </c>
      <c r="C152" s="0" t="s">
        <v>208</v>
      </c>
      <c r="D152" s="0" t="n">
        <v>0</v>
      </c>
      <c r="E152" s="0" t="n">
        <v>0</v>
      </c>
      <c r="F152" s="0" t="n">
        <v>0</v>
      </c>
      <c r="G152" s="0" t="n">
        <v>0</v>
      </c>
      <c r="H152" s="0" t="n">
        <v>0</v>
      </c>
      <c r="I152" s="0" t="n">
        <v>0</v>
      </c>
      <c r="J152" s="0" t="n">
        <v>0</v>
      </c>
      <c r="K152" s="0" t="n">
        <v>0</v>
      </c>
      <c r="L152" s="0" t="n">
        <v>0</v>
      </c>
      <c r="M152" s="0" t="n">
        <v>0</v>
      </c>
      <c r="N152" s="0" t="n">
        <v>0</v>
      </c>
      <c r="O152" s="0" t="n">
        <v>0</v>
      </c>
      <c r="P152" s="0" t="n">
        <v>0</v>
      </c>
      <c r="Q152" s="0" t="n">
        <v>0</v>
      </c>
      <c r="R152" s="0" t="n">
        <v>0</v>
      </c>
      <c r="S152" s="0" t="n">
        <v>0</v>
      </c>
      <c r="T152" s="0" t="n">
        <v>0</v>
      </c>
      <c r="U152" s="0" t="n">
        <v>0</v>
      </c>
      <c r="V152" s="0" t="n">
        <v>0</v>
      </c>
      <c r="W152" s="0" t="n">
        <v>0</v>
      </c>
    </row>
    <row r="153" customFormat="false" ht="12.75" hidden="false" customHeight="false" outlineLevel="0" collapsed="false">
      <c r="A153" s="0" t="s">
        <v>223</v>
      </c>
      <c r="B153" s="0" t="n">
        <v>108305</v>
      </c>
      <c r="C153" s="0" t="s">
        <v>207</v>
      </c>
      <c r="D153" s="0" t="n">
        <v>0</v>
      </c>
      <c r="E153" s="0" t="n">
        <v>0</v>
      </c>
      <c r="F153" s="0" t="n">
        <v>0</v>
      </c>
      <c r="G153" s="0" t="n">
        <v>0</v>
      </c>
      <c r="H153" s="0" t="n">
        <v>0</v>
      </c>
      <c r="I153" s="0" t="n">
        <v>0</v>
      </c>
      <c r="J153" s="0" t="n">
        <v>0</v>
      </c>
      <c r="K153" s="0" t="n">
        <v>0</v>
      </c>
      <c r="L153" s="0" t="n">
        <v>0</v>
      </c>
      <c r="M153" s="0" t="n">
        <v>0</v>
      </c>
      <c r="N153" s="0" t="n">
        <v>0</v>
      </c>
      <c r="O153" s="0" t="n">
        <v>0</v>
      </c>
      <c r="P153" s="0" t="n">
        <v>0</v>
      </c>
      <c r="Q153" s="0" t="n">
        <v>0</v>
      </c>
      <c r="R153" s="0" t="n">
        <v>0</v>
      </c>
      <c r="S153" s="0" t="n">
        <v>0</v>
      </c>
      <c r="T153" s="0" t="n">
        <v>0</v>
      </c>
      <c r="U153" s="0" t="n">
        <v>0</v>
      </c>
      <c r="V153" s="0" t="n">
        <v>0</v>
      </c>
      <c r="W153" s="0" t="n">
        <v>0</v>
      </c>
    </row>
    <row r="154" customFormat="false" ht="12.75" hidden="false" customHeight="false" outlineLevel="0" collapsed="false">
      <c r="B154" s="0" t="n">
        <v>62389</v>
      </c>
      <c r="C154" s="0" t="s">
        <v>208</v>
      </c>
      <c r="D154" s="0" t="n">
        <v>4516</v>
      </c>
      <c r="E154" s="0" t="n">
        <v>4516</v>
      </c>
      <c r="F154" s="0" t="n">
        <v>4516</v>
      </c>
      <c r="G154" s="0" t="n">
        <v>4520</v>
      </c>
      <c r="H154" s="0" t="n">
        <v>4516</v>
      </c>
      <c r="I154" s="0" t="n">
        <v>4516</v>
      </c>
      <c r="J154" s="0" t="n">
        <v>4516</v>
      </c>
      <c r="K154" s="0" t="n">
        <v>4516</v>
      </c>
      <c r="L154" s="0" t="n">
        <v>4516</v>
      </c>
      <c r="M154" s="0" t="n">
        <v>4516</v>
      </c>
      <c r="N154" s="0" t="n">
        <v>4516</v>
      </c>
      <c r="O154" s="0" t="n">
        <v>4516</v>
      </c>
      <c r="P154" s="0" t="n">
        <v>4516</v>
      </c>
      <c r="Q154" s="0" t="n">
        <v>4516</v>
      </c>
      <c r="R154" s="0" t="n">
        <v>4516</v>
      </c>
      <c r="S154" s="0" t="n">
        <v>4516</v>
      </c>
      <c r="T154" s="0" t="n">
        <v>4516</v>
      </c>
      <c r="U154" s="0" t="n">
        <v>4516</v>
      </c>
      <c r="V154" s="0" t="n">
        <v>4516</v>
      </c>
      <c r="W154" s="0" t="n">
        <v>85808</v>
      </c>
    </row>
    <row r="155" customFormat="false" ht="12.75" hidden="false" customHeight="false" outlineLevel="0" collapsed="false">
      <c r="A155" s="0" t="s">
        <v>223</v>
      </c>
      <c r="B155" s="0" t="n">
        <v>108305</v>
      </c>
      <c r="C155" s="0" t="s">
        <v>207</v>
      </c>
      <c r="D155" s="0" t="n">
        <v>0</v>
      </c>
      <c r="E155" s="0" t="n">
        <v>0</v>
      </c>
      <c r="F155" s="0" t="n">
        <v>0</v>
      </c>
      <c r="G155" s="0" t="n">
        <v>0</v>
      </c>
      <c r="H155" s="0" t="n">
        <v>0</v>
      </c>
      <c r="I155" s="0" t="n">
        <v>0</v>
      </c>
      <c r="J155" s="0" t="n">
        <v>0</v>
      </c>
      <c r="K155" s="0" t="n">
        <v>0</v>
      </c>
      <c r="L155" s="0" t="n">
        <v>0</v>
      </c>
      <c r="M155" s="0" t="n">
        <v>0</v>
      </c>
      <c r="N155" s="0" t="n">
        <v>0</v>
      </c>
      <c r="O155" s="0" t="n">
        <v>0</v>
      </c>
      <c r="P155" s="0" t="n">
        <v>0</v>
      </c>
      <c r="Q155" s="0" t="n">
        <v>0</v>
      </c>
      <c r="R155" s="0" t="n">
        <v>0</v>
      </c>
      <c r="S155" s="0" t="n">
        <v>0</v>
      </c>
      <c r="T155" s="0" t="n">
        <v>0</v>
      </c>
      <c r="U155" s="0" t="n">
        <v>0</v>
      </c>
      <c r="V155" s="0" t="n">
        <v>0</v>
      </c>
      <c r="W155" s="0" t="n">
        <v>0</v>
      </c>
    </row>
    <row r="156" customFormat="false" ht="12.75" hidden="false" customHeight="false" outlineLevel="0" collapsed="false">
      <c r="B156" s="0" t="n">
        <v>71460</v>
      </c>
      <c r="C156" s="0" t="s">
        <v>208</v>
      </c>
      <c r="D156" s="0" t="n">
        <v>2903</v>
      </c>
      <c r="E156" s="0" t="n">
        <v>2903</v>
      </c>
      <c r="F156" s="0" t="n">
        <v>2903</v>
      </c>
      <c r="G156" s="0" t="n">
        <v>2910</v>
      </c>
      <c r="H156" s="0" t="n">
        <v>2903</v>
      </c>
      <c r="I156" s="0" t="n">
        <v>2903</v>
      </c>
      <c r="J156" s="0" t="n">
        <v>2903</v>
      </c>
      <c r="K156" s="0" t="n">
        <v>2903</v>
      </c>
      <c r="L156" s="0" t="n">
        <v>2903</v>
      </c>
      <c r="M156" s="0" t="n">
        <v>2903</v>
      </c>
      <c r="N156" s="0" t="n">
        <v>2903</v>
      </c>
      <c r="O156" s="0" t="n">
        <v>2903</v>
      </c>
      <c r="P156" s="0" t="n">
        <v>2903</v>
      </c>
      <c r="Q156" s="0" t="n">
        <v>2903</v>
      </c>
      <c r="R156" s="0" t="n">
        <v>2903</v>
      </c>
      <c r="S156" s="0" t="n">
        <v>2903</v>
      </c>
      <c r="T156" s="0" t="n">
        <v>2903</v>
      </c>
      <c r="U156" s="0" t="n">
        <v>2903</v>
      </c>
      <c r="V156" s="0" t="n">
        <v>2903</v>
      </c>
      <c r="W156" s="0" t="n">
        <v>55164</v>
      </c>
    </row>
    <row r="157" customFormat="false" ht="12.75" hidden="false" customHeight="false" outlineLevel="0" collapsed="false">
      <c r="A157" s="0" t="s">
        <v>223</v>
      </c>
      <c r="B157" s="0" t="n">
        <v>108334</v>
      </c>
      <c r="C157" s="0" t="s">
        <v>207</v>
      </c>
      <c r="D157" s="0" t="n">
        <v>1290</v>
      </c>
      <c r="E157" s="0" t="n">
        <v>1290</v>
      </c>
      <c r="F157" s="0" t="n">
        <v>1290</v>
      </c>
      <c r="G157" s="0" t="n">
        <v>1300</v>
      </c>
      <c r="H157" s="0" t="n">
        <v>1290</v>
      </c>
      <c r="I157" s="0" t="n">
        <v>1290</v>
      </c>
      <c r="J157" s="0" t="n">
        <v>1290</v>
      </c>
      <c r="K157" s="0" t="n">
        <v>1290</v>
      </c>
      <c r="L157" s="0" t="n">
        <v>1290</v>
      </c>
      <c r="M157" s="0" t="n">
        <v>1290</v>
      </c>
      <c r="N157" s="0" t="n">
        <v>1290</v>
      </c>
      <c r="O157" s="0" t="n">
        <v>1290</v>
      </c>
      <c r="P157" s="0" t="n">
        <v>1290</v>
      </c>
      <c r="Q157" s="0" t="n">
        <v>1290</v>
      </c>
      <c r="R157" s="0" t="n">
        <v>1290</v>
      </c>
      <c r="S157" s="0" t="n">
        <v>1290</v>
      </c>
      <c r="T157" s="0" t="n">
        <v>1290</v>
      </c>
      <c r="U157" s="0" t="n">
        <v>1290</v>
      </c>
      <c r="V157" s="0" t="n">
        <v>1290</v>
      </c>
      <c r="W157" s="0" t="n">
        <v>24520</v>
      </c>
    </row>
    <row r="158" customFormat="false" ht="12.75" hidden="false" customHeight="false" outlineLevel="0" collapsed="false">
      <c r="B158" s="0" t="n">
        <v>62389</v>
      </c>
      <c r="C158" s="0" t="s">
        <v>208</v>
      </c>
      <c r="D158" s="0" t="n">
        <v>0</v>
      </c>
      <c r="E158" s="0" t="n">
        <v>0</v>
      </c>
      <c r="F158" s="0" t="n">
        <v>0</v>
      </c>
      <c r="G158" s="0" t="n">
        <v>0</v>
      </c>
      <c r="H158" s="0" t="n">
        <v>0</v>
      </c>
      <c r="I158" s="0" t="n">
        <v>0</v>
      </c>
      <c r="J158" s="0" t="n">
        <v>0</v>
      </c>
      <c r="K158" s="0" t="n">
        <v>0</v>
      </c>
      <c r="L158" s="0" t="n">
        <v>0</v>
      </c>
      <c r="M158" s="0" t="n">
        <v>0</v>
      </c>
      <c r="N158" s="0" t="n">
        <v>0</v>
      </c>
      <c r="O158" s="0" t="n">
        <v>0</v>
      </c>
      <c r="P158" s="0" t="n">
        <v>0</v>
      </c>
      <c r="Q158" s="0" t="n">
        <v>0</v>
      </c>
      <c r="R158" s="0" t="n">
        <v>0</v>
      </c>
      <c r="S158" s="0" t="n">
        <v>0</v>
      </c>
      <c r="T158" s="0" t="n">
        <v>0</v>
      </c>
      <c r="U158" s="0" t="n">
        <v>0</v>
      </c>
      <c r="V158" s="0" t="n">
        <v>0</v>
      </c>
      <c r="W158" s="0" t="n">
        <v>0</v>
      </c>
    </row>
    <row r="159" customFormat="false" ht="12.75" hidden="false" customHeight="false" outlineLevel="0" collapsed="false">
      <c r="A159" s="0" t="s">
        <v>224</v>
      </c>
      <c r="B159" s="0" t="n">
        <v>106788</v>
      </c>
      <c r="C159" s="0" t="s">
        <v>207</v>
      </c>
      <c r="D159" s="0" t="n">
        <v>0</v>
      </c>
      <c r="E159" s="0" t="n">
        <v>0</v>
      </c>
      <c r="F159" s="0" t="n">
        <v>948000</v>
      </c>
      <c r="G159" s="0" t="n">
        <v>0</v>
      </c>
      <c r="H159" s="0" t="n">
        <v>0</v>
      </c>
      <c r="I159" s="0" t="n">
        <v>0</v>
      </c>
      <c r="J159" s="0" t="n">
        <v>0</v>
      </c>
      <c r="K159" s="0" t="n">
        <v>0</v>
      </c>
      <c r="L159" s="0" t="n">
        <v>0</v>
      </c>
      <c r="M159" s="0" t="n">
        <v>0</v>
      </c>
      <c r="N159" s="0" t="n">
        <v>0</v>
      </c>
      <c r="O159" s="0" t="n">
        <v>0</v>
      </c>
      <c r="P159" s="0" t="n">
        <v>0</v>
      </c>
      <c r="Q159" s="0" t="n">
        <v>0</v>
      </c>
      <c r="R159" s="0" t="n">
        <v>0</v>
      </c>
      <c r="S159" s="0" t="n">
        <v>0</v>
      </c>
      <c r="T159" s="0" t="n">
        <v>0</v>
      </c>
      <c r="U159" s="0" t="n">
        <v>0</v>
      </c>
      <c r="V159" s="0" t="n">
        <v>0</v>
      </c>
      <c r="W159" s="0" t="n">
        <v>948000</v>
      </c>
    </row>
    <row r="160" customFormat="false" ht="12.75" hidden="false" customHeight="false" outlineLevel="0" collapsed="false">
      <c r="B160" s="0" t="n">
        <v>62389</v>
      </c>
      <c r="C160" s="0" t="s">
        <v>208</v>
      </c>
      <c r="D160" s="0" t="n">
        <v>0</v>
      </c>
      <c r="E160" s="0" t="n">
        <v>0</v>
      </c>
      <c r="F160" s="0" t="n">
        <v>0</v>
      </c>
      <c r="G160" s="0" t="n">
        <v>0</v>
      </c>
      <c r="H160" s="0" t="n">
        <v>0</v>
      </c>
      <c r="I160" s="0" t="n">
        <v>0</v>
      </c>
      <c r="J160" s="0" t="n">
        <v>0</v>
      </c>
      <c r="K160" s="0" t="n">
        <v>0</v>
      </c>
      <c r="L160" s="0" t="n">
        <v>0</v>
      </c>
      <c r="M160" s="0" t="n">
        <v>0</v>
      </c>
      <c r="N160" s="0" t="n">
        <v>0</v>
      </c>
      <c r="O160" s="0" t="n">
        <v>0</v>
      </c>
      <c r="P160" s="0" t="n">
        <v>0</v>
      </c>
      <c r="Q160" s="0" t="n">
        <v>0</v>
      </c>
      <c r="R160" s="0" t="n">
        <v>0</v>
      </c>
      <c r="S160" s="0" t="n">
        <v>0</v>
      </c>
      <c r="T160" s="0" t="n">
        <v>0</v>
      </c>
      <c r="U160" s="0" t="n">
        <v>0</v>
      </c>
      <c r="V160" s="0" t="n">
        <v>0</v>
      </c>
      <c r="W160" s="0" t="n">
        <v>0</v>
      </c>
    </row>
    <row r="161" customFormat="false" ht="12.75" hidden="false" customHeight="false" outlineLevel="0" collapsed="false">
      <c r="A161" s="0" t="s">
        <v>224</v>
      </c>
      <c r="B161" s="0" t="n">
        <v>106789</v>
      </c>
      <c r="C161" s="0" t="s">
        <v>207</v>
      </c>
      <c r="D161" s="0" t="n">
        <v>0</v>
      </c>
      <c r="E161" s="0" t="n">
        <v>0</v>
      </c>
      <c r="F161" s="0" t="n">
        <v>0</v>
      </c>
      <c r="G161" s="0" t="n">
        <v>0</v>
      </c>
      <c r="H161" s="0" t="n">
        <v>0</v>
      </c>
      <c r="I161" s="0" t="n">
        <v>0</v>
      </c>
      <c r="J161" s="0" t="n">
        <v>0</v>
      </c>
      <c r="K161" s="0" t="n">
        <v>0</v>
      </c>
      <c r="L161" s="0" t="n">
        <v>0</v>
      </c>
      <c r="M161" s="0" t="n">
        <v>0</v>
      </c>
      <c r="N161" s="0" t="n">
        <v>0</v>
      </c>
      <c r="O161" s="0" t="n">
        <v>0</v>
      </c>
      <c r="P161" s="0" t="n">
        <v>0</v>
      </c>
      <c r="Q161" s="0" t="n">
        <v>0</v>
      </c>
      <c r="R161" s="0" t="n">
        <v>0</v>
      </c>
      <c r="S161" s="0" t="n">
        <v>0</v>
      </c>
      <c r="T161" s="0" t="n">
        <v>0</v>
      </c>
      <c r="U161" s="0" t="n">
        <v>0</v>
      </c>
      <c r="V161" s="0" t="n">
        <v>0</v>
      </c>
      <c r="W161" s="0" t="n">
        <v>0</v>
      </c>
    </row>
    <row r="162" customFormat="false" ht="12.75" hidden="false" customHeight="false" outlineLevel="0" collapsed="false">
      <c r="B162" s="0" t="n">
        <v>62389</v>
      </c>
      <c r="C162" s="0" t="s">
        <v>208</v>
      </c>
      <c r="D162" s="0" t="n">
        <v>0</v>
      </c>
      <c r="E162" s="0" t="n">
        <v>0</v>
      </c>
      <c r="F162" s="0" t="n">
        <v>948000</v>
      </c>
      <c r="G162" s="0" t="n">
        <v>0</v>
      </c>
      <c r="H162" s="0" t="n">
        <v>0</v>
      </c>
      <c r="I162" s="0" t="n">
        <v>0</v>
      </c>
      <c r="J162" s="0" t="n">
        <v>0</v>
      </c>
      <c r="K162" s="0" t="n">
        <v>0</v>
      </c>
      <c r="L162" s="0" t="n">
        <v>0</v>
      </c>
      <c r="M162" s="0" t="n">
        <v>0</v>
      </c>
      <c r="N162" s="0" t="n">
        <v>0</v>
      </c>
      <c r="O162" s="0" t="n">
        <v>0</v>
      </c>
      <c r="P162" s="0" t="n">
        <v>0</v>
      </c>
      <c r="Q162" s="0" t="n">
        <v>0</v>
      </c>
      <c r="R162" s="0" t="n">
        <v>0</v>
      </c>
      <c r="S162" s="0" t="n">
        <v>0</v>
      </c>
      <c r="T162" s="0" t="n">
        <v>0</v>
      </c>
      <c r="U162" s="0" t="n">
        <v>0</v>
      </c>
      <c r="V162" s="0" t="n">
        <v>0</v>
      </c>
      <c r="W162" s="0" t="n">
        <v>948000</v>
      </c>
    </row>
    <row r="163" customFormat="false" ht="12.75" hidden="false" customHeight="false" outlineLevel="0" collapsed="false">
      <c r="A163" s="0" t="s">
        <v>224</v>
      </c>
      <c r="B163" s="0" t="n">
        <v>106888</v>
      </c>
      <c r="C163" s="0" t="s">
        <v>207</v>
      </c>
      <c r="D163" s="0" t="n">
        <v>0</v>
      </c>
      <c r="E163" s="0" t="n">
        <v>0</v>
      </c>
      <c r="F163" s="0" t="n">
        <v>0</v>
      </c>
      <c r="G163" s="0" t="n">
        <v>0</v>
      </c>
      <c r="H163" s="0" t="n">
        <v>0</v>
      </c>
      <c r="I163" s="0" t="n">
        <v>0</v>
      </c>
      <c r="J163" s="0" t="n">
        <v>0</v>
      </c>
      <c r="K163" s="0" t="n">
        <v>0</v>
      </c>
      <c r="L163" s="0" t="n">
        <v>0</v>
      </c>
      <c r="M163" s="0" t="n">
        <v>0</v>
      </c>
      <c r="N163" s="0" t="n">
        <v>0</v>
      </c>
      <c r="O163" s="0" t="n">
        <v>0</v>
      </c>
      <c r="P163" s="0" t="n">
        <v>0</v>
      </c>
      <c r="Q163" s="0" t="n">
        <v>0</v>
      </c>
      <c r="R163" s="0" t="n">
        <v>0</v>
      </c>
      <c r="S163" s="0" t="n">
        <v>0</v>
      </c>
      <c r="T163" s="0" t="n">
        <v>0</v>
      </c>
      <c r="U163" s="0" t="n">
        <v>0</v>
      </c>
      <c r="V163" s="0" t="n">
        <v>0</v>
      </c>
      <c r="W163" s="0" t="n">
        <v>0</v>
      </c>
    </row>
    <row r="164" customFormat="false" ht="12.75" hidden="false" customHeight="false" outlineLevel="0" collapsed="false">
      <c r="B164" s="0" t="n">
        <v>62389</v>
      </c>
      <c r="C164" s="0" t="s">
        <v>208</v>
      </c>
      <c r="D164" s="0" t="n">
        <v>0</v>
      </c>
      <c r="E164" s="0" t="n">
        <v>0</v>
      </c>
      <c r="F164" s="0" t="n">
        <v>0</v>
      </c>
      <c r="G164" s="0" t="n">
        <v>0</v>
      </c>
      <c r="H164" s="0" t="n">
        <v>0</v>
      </c>
      <c r="I164" s="0" t="n">
        <v>0</v>
      </c>
      <c r="J164" s="0" t="n">
        <v>0</v>
      </c>
      <c r="K164" s="0" t="n">
        <v>0</v>
      </c>
      <c r="L164" s="0" t="n">
        <v>0</v>
      </c>
      <c r="M164" s="0" t="n">
        <v>0</v>
      </c>
      <c r="N164" s="0" t="n">
        <v>0</v>
      </c>
      <c r="O164" s="0" t="n">
        <v>0</v>
      </c>
      <c r="P164" s="0" t="n">
        <v>0</v>
      </c>
      <c r="Q164" s="0" t="n">
        <v>0</v>
      </c>
      <c r="R164" s="0" t="n">
        <v>0</v>
      </c>
      <c r="S164" s="0" t="n">
        <v>0</v>
      </c>
      <c r="T164" s="0" t="n">
        <v>0</v>
      </c>
      <c r="U164" s="0" t="n">
        <v>0</v>
      </c>
      <c r="V164" s="0" t="n">
        <v>0</v>
      </c>
      <c r="W164" s="0" t="n">
        <v>0</v>
      </c>
    </row>
    <row r="165" customFormat="false" ht="12.75" hidden="false" customHeight="false" outlineLevel="0" collapsed="false">
      <c r="A165" s="0" t="s">
        <v>224</v>
      </c>
      <c r="B165" s="0" t="n">
        <v>106889</v>
      </c>
      <c r="C165" s="0" t="s">
        <v>207</v>
      </c>
      <c r="D165" s="0" t="n">
        <v>0</v>
      </c>
      <c r="E165" s="0" t="n">
        <v>0</v>
      </c>
      <c r="F165" s="0" t="n">
        <v>0</v>
      </c>
      <c r="G165" s="0" t="n">
        <v>0</v>
      </c>
      <c r="H165" s="0" t="n">
        <v>0</v>
      </c>
      <c r="I165" s="0" t="n">
        <v>0</v>
      </c>
      <c r="J165" s="0" t="n">
        <v>0</v>
      </c>
      <c r="K165" s="0" t="n">
        <v>0</v>
      </c>
      <c r="L165" s="0" t="n">
        <v>0</v>
      </c>
      <c r="M165" s="0" t="n">
        <v>0</v>
      </c>
      <c r="N165" s="0" t="n">
        <v>0</v>
      </c>
      <c r="O165" s="0" t="n">
        <v>0</v>
      </c>
      <c r="P165" s="0" t="n">
        <v>0</v>
      </c>
      <c r="Q165" s="0" t="n">
        <v>0</v>
      </c>
      <c r="R165" s="0" t="n">
        <v>0</v>
      </c>
      <c r="S165" s="0" t="n">
        <v>0</v>
      </c>
      <c r="T165" s="0" t="n">
        <v>0</v>
      </c>
      <c r="U165" s="0" t="n">
        <v>0</v>
      </c>
      <c r="V165" s="0" t="n">
        <v>0</v>
      </c>
      <c r="W165" s="0" t="n">
        <v>0</v>
      </c>
    </row>
    <row r="166" customFormat="false" ht="12.75" hidden="false" customHeight="false" outlineLevel="0" collapsed="false">
      <c r="B166" s="0" t="n">
        <v>62389</v>
      </c>
      <c r="C166" s="0" t="s">
        <v>208</v>
      </c>
      <c r="D166" s="0" t="n">
        <v>0</v>
      </c>
      <c r="E166" s="0" t="n">
        <v>0</v>
      </c>
      <c r="F166" s="0" t="n">
        <v>0</v>
      </c>
      <c r="G166" s="0" t="n">
        <v>0</v>
      </c>
      <c r="H166" s="0" t="n">
        <v>0</v>
      </c>
      <c r="I166" s="0" t="n">
        <v>0</v>
      </c>
      <c r="J166" s="0" t="n">
        <v>0</v>
      </c>
      <c r="K166" s="0" t="n">
        <v>0</v>
      </c>
      <c r="L166" s="0" t="n">
        <v>0</v>
      </c>
      <c r="M166" s="0" t="n">
        <v>0</v>
      </c>
      <c r="N166" s="0" t="n">
        <v>0</v>
      </c>
      <c r="O166" s="0" t="n">
        <v>0</v>
      </c>
      <c r="P166" s="0" t="n">
        <v>0</v>
      </c>
      <c r="Q166" s="0" t="n">
        <v>0</v>
      </c>
      <c r="R166" s="0" t="n">
        <v>0</v>
      </c>
      <c r="S166" s="0" t="n">
        <v>0</v>
      </c>
      <c r="T166" s="0" t="n">
        <v>0</v>
      </c>
      <c r="U166" s="0" t="n">
        <v>0</v>
      </c>
      <c r="V166" s="0" t="n">
        <v>0</v>
      </c>
      <c r="W166" s="0" t="n">
        <v>0</v>
      </c>
    </row>
    <row r="167" customFormat="false" ht="12.75" hidden="false" customHeight="false" outlineLevel="0" collapsed="false">
      <c r="A167" s="0" t="s">
        <v>224</v>
      </c>
      <c r="B167" s="0" t="n">
        <v>107637</v>
      </c>
      <c r="C167" s="0" t="s">
        <v>207</v>
      </c>
      <c r="D167" s="0" t="n">
        <v>16129</v>
      </c>
      <c r="E167" s="0" t="n">
        <v>16129</v>
      </c>
      <c r="F167" s="0" t="n">
        <v>16129</v>
      </c>
      <c r="G167" s="0" t="n">
        <v>16129</v>
      </c>
      <c r="H167" s="0" t="n">
        <v>16129</v>
      </c>
      <c r="I167" s="0" t="n">
        <v>16129</v>
      </c>
      <c r="J167" s="0" t="n">
        <v>16129</v>
      </c>
      <c r="K167" s="0" t="n">
        <v>16129</v>
      </c>
      <c r="L167" s="0" t="n">
        <v>16129</v>
      </c>
      <c r="M167" s="0" t="n">
        <v>16129</v>
      </c>
      <c r="N167" s="0" t="n">
        <v>16129</v>
      </c>
      <c r="O167" s="0" t="n">
        <v>16129</v>
      </c>
      <c r="P167" s="0" t="n">
        <v>16129</v>
      </c>
      <c r="Q167" s="0" t="n">
        <v>16129</v>
      </c>
      <c r="R167" s="0" t="n">
        <v>16129</v>
      </c>
      <c r="S167" s="0" t="n">
        <v>16129</v>
      </c>
      <c r="T167" s="0" t="n">
        <v>16129</v>
      </c>
      <c r="U167" s="0" t="n">
        <v>16129</v>
      </c>
      <c r="V167" s="0" t="n">
        <v>16129</v>
      </c>
      <c r="W167" s="0" t="n">
        <v>306451</v>
      </c>
    </row>
    <row r="168" customFormat="false" ht="12.75" hidden="false" customHeight="false" outlineLevel="0" collapsed="false">
      <c r="B168" s="0" t="n">
        <v>62389</v>
      </c>
      <c r="C168" s="0" t="s">
        <v>208</v>
      </c>
      <c r="D168" s="0" t="n">
        <v>0</v>
      </c>
      <c r="E168" s="0" t="n">
        <v>0</v>
      </c>
      <c r="F168" s="0" t="n">
        <v>0</v>
      </c>
      <c r="G168" s="0" t="n">
        <v>0</v>
      </c>
      <c r="H168" s="0" t="n">
        <v>0</v>
      </c>
      <c r="I168" s="0" t="n">
        <v>0</v>
      </c>
      <c r="J168" s="0" t="n">
        <v>0</v>
      </c>
      <c r="K168" s="0" t="n">
        <v>0</v>
      </c>
      <c r="L168" s="0" t="n">
        <v>0</v>
      </c>
      <c r="M168" s="0" t="n">
        <v>0</v>
      </c>
      <c r="N168" s="0" t="n">
        <v>0</v>
      </c>
      <c r="O168" s="0" t="n">
        <v>0</v>
      </c>
      <c r="P168" s="0" t="n">
        <v>0</v>
      </c>
      <c r="Q168" s="0" t="n">
        <v>0</v>
      </c>
      <c r="R168" s="0" t="n">
        <v>0</v>
      </c>
      <c r="S168" s="0" t="n">
        <v>0</v>
      </c>
      <c r="T168" s="0" t="n">
        <v>0</v>
      </c>
      <c r="U168" s="0" t="n">
        <v>0</v>
      </c>
      <c r="V168" s="0" t="n">
        <v>0</v>
      </c>
      <c r="W168" s="0" t="n">
        <v>0</v>
      </c>
    </row>
    <row r="169" customFormat="false" ht="12.75" hidden="false" customHeight="false" outlineLevel="0" collapsed="false">
      <c r="A169" s="0" t="s">
        <v>224</v>
      </c>
      <c r="B169" s="0" t="n">
        <v>107638</v>
      </c>
      <c r="C169" s="0" t="s">
        <v>207</v>
      </c>
      <c r="D169" s="0" t="n">
        <v>0</v>
      </c>
      <c r="E169" s="0" t="n">
        <v>0</v>
      </c>
      <c r="F169" s="0" t="n">
        <v>500000</v>
      </c>
      <c r="G169" s="0" t="n">
        <v>0</v>
      </c>
      <c r="H169" s="0" t="n">
        <v>0</v>
      </c>
      <c r="I169" s="0" t="n">
        <v>0</v>
      </c>
      <c r="J169" s="0" t="n">
        <v>0</v>
      </c>
      <c r="K169" s="0" t="n">
        <v>0</v>
      </c>
      <c r="L169" s="0" t="n">
        <v>0</v>
      </c>
      <c r="M169" s="0" t="n">
        <v>0</v>
      </c>
      <c r="N169" s="0" t="n">
        <v>0</v>
      </c>
      <c r="O169" s="0" t="n">
        <v>0</v>
      </c>
      <c r="P169" s="0" t="n">
        <v>0</v>
      </c>
      <c r="Q169" s="0" t="n">
        <v>0</v>
      </c>
      <c r="R169" s="0" t="n">
        <v>0</v>
      </c>
      <c r="S169" s="0" t="n">
        <v>0</v>
      </c>
      <c r="T169" s="0" t="n">
        <v>0</v>
      </c>
      <c r="U169" s="0" t="n">
        <v>0</v>
      </c>
      <c r="V169" s="0" t="n">
        <v>0</v>
      </c>
      <c r="W169" s="0" t="n">
        <v>500000</v>
      </c>
    </row>
    <row r="170" customFormat="false" ht="12.75" hidden="false" customHeight="false" outlineLevel="0" collapsed="false">
      <c r="B170" s="0" t="n">
        <v>62389</v>
      </c>
      <c r="C170" s="0" t="s">
        <v>208</v>
      </c>
      <c r="D170" s="0" t="n">
        <v>0</v>
      </c>
      <c r="E170" s="0" t="n">
        <v>0</v>
      </c>
      <c r="F170" s="0" t="n">
        <v>0</v>
      </c>
      <c r="G170" s="0" t="n">
        <v>0</v>
      </c>
      <c r="H170" s="0" t="n">
        <v>0</v>
      </c>
      <c r="I170" s="0" t="n">
        <v>0</v>
      </c>
      <c r="J170" s="0" t="n">
        <v>0</v>
      </c>
      <c r="K170" s="0" t="n">
        <v>0</v>
      </c>
      <c r="L170" s="0" t="n">
        <v>0</v>
      </c>
      <c r="M170" s="0" t="n">
        <v>0</v>
      </c>
      <c r="N170" s="0" t="n">
        <v>0</v>
      </c>
      <c r="O170" s="0" t="n">
        <v>0</v>
      </c>
      <c r="P170" s="0" t="n">
        <v>0</v>
      </c>
      <c r="Q170" s="0" t="n">
        <v>0</v>
      </c>
      <c r="R170" s="0" t="n">
        <v>0</v>
      </c>
      <c r="S170" s="0" t="n">
        <v>0</v>
      </c>
      <c r="T170" s="0" t="n">
        <v>0</v>
      </c>
      <c r="U170" s="0" t="n">
        <v>0</v>
      </c>
      <c r="V170" s="0" t="n">
        <v>0</v>
      </c>
      <c r="W170" s="0" t="n">
        <v>0</v>
      </c>
    </row>
    <row r="171" customFormat="false" ht="12.75" hidden="false" customHeight="false" outlineLevel="0" collapsed="false">
      <c r="A171" s="0" t="s">
        <v>224</v>
      </c>
      <c r="B171" s="0" t="n">
        <v>107639</v>
      </c>
      <c r="C171" s="0" t="s">
        <v>207</v>
      </c>
      <c r="D171" s="0" t="n">
        <v>0</v>
      </c>
      <c r="E171" s="0" t="n">
        <v>0</v>
      </c>
      <c r="F171" s="0" t="n">
        <v>0</v>
      </c>
      <c r="G171" s="0" t="n">
        <v>0</v>
      </c>
      <c r="H171" s="0" t="n">
        <v>0</v>
      </c>
      <c r="I171" s="0" t="n">
        <v>0</v>
      </c>
      <c r="J171" s="0" t="n">
        <v>0</v>
      </c>
      <c r="K171" s="0" t="n">
        <v>0</v>
      </c>
      <c r="L171" s="0" t="n">
        <v>0</v>
      </c>
      <c r="M171" s="0" t="n">
        <v>0</v>
      </c>
      <c r="N171" s="0" t="n">
        <v>0</v>
      </c>
      <c r="O171" s="0" t="n">
        <v>0</v>
      </c>
      <c r="P171" s="0" t="n">
        <v>0</v>
      </c>
      <c r="Q171" s="0" t="n">
        <v>0</v>
      </c>
      <c r="R171" s="0" t="n">
        <v>0</v>
      </c>
      <c r="S171" s="0" t="n">
        <v>0</v>
      </c>
      <c r="T171" s="0" t="n">
        <v>0</v>
      </c>
      <c r="U171" s="0" t="n">
        <v>0</v>
      </c>
      <c r="V171" s="0" t="n">
        <v>0</v>
      </c>
      <c r="W171" s="0" t="n">
        <v>0</v>
      </c>
    </row>
    <row r="172" customFormat="false" ht="12.75" hidden="false" customHeight="false" outlineLevel="0" collapsed="false">
      <c r="B172" s="0" t="n">
        <v>62389</v>
      </c>
      <c r="C172" s="0" t="s">
        <v>208</v>
      </c>
      <c r="D172" s="0" t="n">
        <v>0</v>
      </c>
      <c r="E172" s="0" t="n">
        <v>0</v>
      </c>
      <c r="F172" s="0" t="n">
        <v>500000</v>
      </c>
      <c r="G172" s="0" t="n">
        <v>0</v>
      </c>
      <c r="H172" s="0" t="n">
        <v>0</v>
      </c>
      <c r="I172" s="0" t="n">
        <v>0</v>
      </c>
      <c r="J172" s="0" t="n">
        <v>0</v>
      </c>
      <c r="K172" s="0" t="n">
        <v>0</v>
      </c>
      <c r="L172" s="0" t="n">
        <v>0</v>
      </c>
      <c r="M172" s="0" t="n">
        <v>0</v>
      </c>
      <c r="N172" s="0" t="n">
        <v>0</v>
      </c>
      <c r="O172" s="0" t="n">
        <v>0</v>
      </c>
      <c r="P172" s="0" t="n">
        <v>0</v>
      </c>
      <c r="Q172" s="0" t="n">
        <v>0</v>
      </c>
      <c r="R172" s="0" t="n">
        <v>0</v>
      </c>
      <c r="S172" s="0" t="n">
        <v>0</v>
      </c>
      <c r="T172" s="0" t="n">
        <v>0</v>
      </c>
      <c r="U172" s="0" t="n">
        <v>0</v>
      </c>
      <c r="V172" s="0" t="n">
        <v>0</v>
      </c>
      <c r="W172" s="0" t="n">
        <v>500000</v>
      </c>
    </row>
    <row r="173" customFormat="false" ht="12.75" hidden="false" customHeight="false" outlineLevel="0" collapsed="false">
      <c r="A173" s="0" t="s">
        <v>224</v>
      </c>
      <c r="B173" s="0" t="n">
        <v>107821</v>
      </c>
      <c r="C173" s="0" t="s">
        <v>207</v>
      </c>
      <c r="D173" s="0" t="n">
        <v>0</v>
      </c>
      <c r="E173" s="0" t="n">
        <v>0</v>
      </c>
      <c r="F173" s="0" t="n">
        <v>0</v>
      </c>
      <c r="G173" s="0" t="n">
        <v>0</v>
      </c>
      <c r="H173" s="0" t="n">
        <v>0</v>
      </c>
      <c r="I173" s="0" t="n">
        <v>0</v>
      </c>
      <c r="J173" s="0" t="n">
        <v>0</v>
      </c>
      <c r="K173" s="0" t="n">
        <v>0</v>
      </c>
      <c r="L173" s="0" t="n">
        <v>0</v>
      </c>
      <c r="M173" s="0" t="n">
        <v>0</v>
      </c>
      <c r="N173" s="0" t="n">
        <v>0</v>
      </c>
      <c r="O173" s="0" t="n">
        <v>0</v>
      </c>
      <c r="P173" s="0" t="n">
        <v>0</v>
      </c>
      <c r="Q173" s="0" t="n">
        <v>0</v>
      </c>
      <c r="R173" s="0" t="n">
        <v>0</v>
      </c>
      <c r="S173" s="0" t="n">
        <v>0</v>
      </c>
      <c r="T173" s="0" t="n">
        <v>0</v>
      </c>
      <c r="U173" s="0" t="n">
        <v>0</v>
      </c>
      <c r="V173" s="0" t="n">
        <v>0</v>
      </c>
      <c r="W173" s="0" t="n">
        <v>0</v>
      </c>
    </row>
    <row r="174" customFormat="false" ht="12.75" hidden="false" customHeight="false" outlineLevel="0" collapsed="false">
      <c r="B174" s="0" t="n">
        <v>62389</v>
      </c>
      <c r="C174" s="0" t="s">
        <v>208</v>
      </c>
      <c r="D174" s="0" t="n">
        <v>645</v>
      </c>
      <c r="E174" s="0" t="n">
        <v>645</v>
      </c>
      <c r="F174" s="0" t="n">
        <v>645</v>
      </c>
      <c r="G174" s="0" t="n">
        <v>645</v>
      </c>
      <c r="H174" s="0" t="n">
        <v>645</v>
      </c>
      <c r="I174" s="0" t="n">
        <v>645</v>
      </c>
      <c r="J174" s="0" t="n">
        <v>645</v>
      </c>
      <c r="K174" s="0" t="n">
        <v>645</v>
      </c>
      <c r="L174" s="0" t="n">
        <v>645</v>
      </c>
      <c r="M174" s="0" t="n">
        <v>645</v>
      </c>
      <c r="N174" s="0" t="n">
        <v>645</v>
      </c>
      <c r="O174" s="0" t="n">
        <v>645</v>
      </c>
      <c r="P174" s="0" t="n">
        <v>645</v>
      </c>
      <c r="Q174" s="0" t="n">
        <v>645</v>
      </c>
      <c r="R174" s="0" t="n">
        <v>645</v>
      </c>
      <c r="S174" s="0" t="n">
        <v>645</v>
      </c>
      <c r="T174" s="0" t="n">
        <v>645</v>
      </c>
      <c r="U174" s="0" t="n">
        <v>645</v>
      </c>
      <c r="V174" s="0" t="n">
        <v>645</v>
      </c>
      <c r="W174" s="0" t="n">
        <v>12255</v>
      </c>
    </row>
    <row r="175" customFormat="false" ht="12.75" hidden="false" customHeight="false" outlineLevel="0" collapsed="false">
      <c r="A175" s="0" t="s">
        <v>224</v>
      </c>
      <c r="B175" s="0" t="n">
        <v>107923</v>
      </c>
      <c r="C175" s="0" t="s">
        <v>207</v>
      </c>
      <c r="D175" s="0" t="n">
        <v>0</v>
      </c>
      <c r="E175" s="0" t="n">
        <v>0</v>
      </c>
      <c r="F175" s="0" t="n">
        <v>0</v>
      </c>
      <c r="G175" s="0" t="n">
        <v>0</v>
      </c>
      <c r="H175" s="0" t="n">
        <v>0</v>
      </c>
      <c r="I175" s="0" t="n">
        <v>0</v>
      </c>
      <c r="J175" s="0" t="n">
        <v>0</v>
      </c>
      <c r="K175" s="0" t="n">
        <v>0</v>
      </c>
      <c r="L175" s="0" t="n">
        <v>0</v>
      </c>
      <c r="M175" s="0" t="n">
        <v>0</v>
      </c>
      <c r="N175" s="0" t="n">
        <v>0</v>
      </c>
      <c r="O175" s="0" t="n">
        <v>0</v>
      </c>
      <c r="P175" s="0" t="n">
        <v>0</v>
      </c>
      <c r="Q175" s="0" t="n">
        <v>0</v>
      </c>
      <c r="R175" s="0" t="n">
        <v>0</v>
      </c>
      <c r="S175" s="0" t="n">
        <v>0</v>
      </c>
      <c r="T175" s="0" t="n">
        <v>0</v>
      </c>
      <c r="U175" s="0" t="n">
        <v>0</v>
      </c>
      <c r="V175" s="0" t="n">
        <v>0</v>
      </c>
      <c r="W175" s="0" t="n">
        <v>0</v>
      </c>
    </row>
    <row r="176" customFormat="false" ht="12.75" hidden="false" customHeight="false" outlineLevel="0" collapsed="false">
      <c r="B176" s="0" t="n">
        <v>62389</v>
      </c>
      <c r="C176" s="0" t="s">
        <v>208</v>
      </c>
      <c r="D176" s="0" t="n">
        <v>5161</v>
      </c>
      <c r="E176" s="0" t="n">
        <v>5161</v>
      </c>
      <c r="F176" s="0" t="n">
        <v>5161</v>
      </c>
      <c r="G176" s="0" t="n">
        <v>5161</v>
      </c>
      <c r="H176" s="0" t="n">
        <v>5161</v>
      </c>
      <c r="I176" s="0" t="n">
        <v>5161</v>
      </c>
      <c r="J176" s="0" t="n">
        <v>5161</v>
      </c>
      <c r="K176" s="0" t="n">
        <v>5161</v>
      </c>
      <c r="L176" s="0" t="n">
        <v>5161</v>
      </c>
      <c r="M176" s="0" t="n">
        <v>5161</v>
      </c>
      <c r="N176" s="0" t="n">
        <v>5161</v>
      </c>
      <c r="O176" s="0" t="n">
        <v>5161</v>
      </c>
      <c r="P176" s="0" t="n">
        <v>5161</v>
      </c>
      <c r="Q176" s="0" t="n">
        <v>5161</v>
      </c>
      <c r="R176" s="0" t="n">
        <v>5161</v>
      </c>
      <c r="S176" s="0" t="n">
        <v>5161</v>
      </c>
      <c r="T176" s="0" t="n">
        <v>5161</v>
      </c>
      <c r="U176" s="0" t="n">
        <v>5161</v>
      </c>
      <c r="V176" s="0" t="n">
        <v>5161</v>
      </c>
      <c r="W176" s="0" t="n">
        <v>98059</v>
      </c>
    </row>
    <row r="177" customFormat="false" ht="12.75" hidden="false" customHeight="false" outlineLevel="0" collapsed="false">
      <c r="A177" s="0" t="s">
        <v>224</v>
      </c>
      <c r="B177" s="0" t="n">
        <v>108045</v>
      </c>
      <c r="C177" s="0" t="s">
        <v>207</v>
      </c>
      <c r="D177" s="0" t="n">
        <v>0</v>
      </c>
      <c r="E177" s="0" t="n">
        <v>0</v>
      </c>
      <c r="F177" s="0" t="n">
        <v>0</v>
      </c>
      <c r="G177" s="0" t="n">
        <v>0</v>
      </c>
      <c r="H177" s="0" t="n">
        <v>0</v>
      </c>
      <c r="I177" s="0" t="n">
        <v>0</v>
      </c>
      <c r="J177" s="0" t="n">
        <v>0</v>
      </c>
      <c r="K177" s="0" t="n">
        <v>0</v>
      </c>
      <c r="L177" s="0" t="n">
        <v>0</v>
      </c>
      <c r="M177" s="0" t="n">
        <v>0</v>
      </c>
      <c r="N177" s="0" t="n">
        <v>0</v>
      </c>
      <c r="O177" s="0" t="n">
        <v>0</v>
      </c>
      <c r="P177" s="0" t="n">
        <v>0</v>
      </c>
      <c r="Q177" s="0" t="n">
        <v>0</v>
      </c>
      <c r="R177" s="0" t="n">
        <v>0</v>
      </c>
      <c r="S177" s="0" t="n">
        <v>0</v>
      </c>
      <c r="T177" s="0" t="n">
        <v>0</v>
      </c>
      <c r="U177" s="0" t="n">
        <v>0</v>
      </c>
      <c r="V177" s="0" t="n">
        <v>0</v>
      </c>
      <c r="W177" s="0" t="n">
        <v>0</v>
      </c>
    </row>
    <row r="178" customFormat="false" ht="12.75" hidden="false" customHeight="false" outlineLevel="0" collapsed="false">
      <c r="B178" s="0" t="n">
        <v>62389</v>
      </c>
      <c r="C178" s="0" t="s">
        <v>208</v>
      </c>
      <c r="D178" s="0" t="n">
        <v>1935</v>
      </c>
      <c r="E178" s="0" t="n">
        <v>1935</v>
      </c>
      <c r="F178" s="0" t="n">
        <v>1935</v>
      </c>
      <c r="G178" s="0" t="n">
        <v>1935</v>
      </c>
      <c r="H178" s="0" t="n">
        <v>1935</v>
      </c>
      <c r="I178" s="0" t="n">
        <v>1935</v>
      </c>
      <c r="J178" s="0" t="n">
        <v>1935</v>
      </c>
      <c r="K178" s="0" t="n">
        <v>1935</v>
      </c>
      <c r="L178" s="0" t="n">
        <v>1935</v>
      </c>
      <c r="M178" s="0" t="n">
        <v>1935</v>
      </c>
      <c r="N178" s="0" t="n">
        <v>1935</v>
      </c>
      <c r="O178" s="0" t="n">
        <v>1935</v>
      </c>
      <c r="P178" s="0" t="n">
        <v>1935</v>
      </c>
      <c r="Q178" s="0" t="n">
        <v>1935</v>
      </c>
      <c r="R178" s="0" t="n">
        <v>1935</v>
      </c>
      <c r="S178" s="0" t="n">
        <v>1935</v>
      </c>
      <c r="T178" s="0" t="n">
        <v>1935</v>
      </c>
      <c r="U178" s="0" t="n">
        <v>1935</v>
      </c>
      <c r="V178" s="0" t="n">
        <v>1935</v>
      </c>
      <c r="W178" s="0" t="n">
        <v>36765</v>
      </c>
    </row>
    <row r="179" customFormat="false" ht="12.75" hidden="false" customHeight="false" outlineLevel="0" collapsed="false">
      <c r="A179" s="0" t="s">
        <v>224</v>
      </c>
      <c r="B179" s="0" t="n">
        <v>108314</v>
      </c>
      <c r="C179" s="0" t="s">
        <v>207</v>
      </c>
      <c r="D179" s="0" t="n">
        <v>0</v>
      </c>
      <c r="E179" s="0" t="n">
        <v>0</v>
      </c>
      <c r="F179" s="0" t="n">
        <v>0</v>
      </c>
      <c r="G179" s="0" t="n">
        <v>0</v>
      </c>
      <c r="H179" s="0" t="n">
        <v>0</v>
      </c>
      <c r="I179" s="0" t="n">
        <v>0</v>
      </c>
      <c r="J179" s="0" t="n">
        <v>0</v>
      </c>
      <c r="K179" s="0" t="n">
        <v>0</v>
      </c>
      <c r="L179" s="0" t="n">
        <v>0</v>
      </c>
      <c r="M179" s="0" t="n">
        <v>0</v>
      </c>
      <c r="N179" s="0" t="n">
        <v>0</v>
      </c>
      <c r="O179" s="0" t="n">
        <v>0</v>
      </c>
      <c r="P179" s="0" t="n">
        <v>0</v>
      </c>
      <c r="Q179" s="0" t="n">
        <v>0</v>
      </c>
      <c r="R179" s="0" t="n">
        <v>0</v>
      </c>
      <c r="S179" s="0" t="n">
        <v>0</v>
      </c>
      <c r="T179" s="0" t="n">
        <v>0</v>
      </c>
      <c r="U179" s="0" t="n">
        <v>0</v>
      </c>
      <c r="V179" s="0" t="n">
        <v>0</v>
      </c>
      <c r="W179" s="0" t="n">
        <v>0</v>
      </c>
    </row>
    <row r="180" customFormat="false" ht="12.75" hidden="false" customHeight="false" outlineLevel="0" collapsed="false">
      <c r="B180" s="0" t="n">
        <v>62389</v>
      </c>
      <c r="C180" s="0" t="s">
        <v>208</v>
      </c>
      <c r="D180" s="0" t="n">
        <v>2580</v>
      </c>
      <c r="E180" s="0" t="n">
        <v>2580</v>
      </c>
      <c r="F180" s="0" t="n">
        <v>2580</v>
      </c>
      <c r="G180" s="0" t="n">
        <v>2580</v>
      </c>
      <c r="H180" s="0" t="n">
        <v>2580</v>
      </c>
      <c r="I180" s="0" t="n">
        <v>2580</v>
      </c>
      <c r="J180" s="0" t="n">
        <v>2580</v>
      </c>
      <c r="K180" s="0" t="n">
        <v>2580</v>
      </c>
      <c r="L180" s="0" t="n">
        <v>2580</v>
      </c>
      <c r="M180" s="0" t="n">
        <v>2580</v>
      </c>
      <c r="N180" s="0" t="n">
        <v>2580</v>
      </c>
      <c r="O180" s="0" t="n">
        <v>2580</v>
      </c>
      <c r="P180" s="0" t="n">
        <v>2580</v>
      </c>
      <c r="Q180" s="0" t="n">
        <v>2580</v>
      </c>
      <c r="R180" s="0" t="n">
        <v>2580</v>
      </c>
      <c r="S180" s="0" t="n">
        <v>2580</v>
      </c>
      <c r="T180" s="0" t="n">
        <v>2580</v>
      </c>
      <c r="U180" s="0" t="n">
        <v>2580</v>
      </c>
      <c r="V180" s="0" t="n">
        <v>2580</v>
      </c>
      <c r="W180" s="0" t="n">
        <v>49020</v>
      </c>
    </row>
    <row r="181" customFormat="false" ht="12.75" hidden="false" customHeight="false" outlineLevel="0" collapsed="false">
      <c r="A181" s="0" t="s">
        <v>224</v>
      </c>
      <c r="B181" s="0" t="n">
        <v>108314</v>
      </c>
      <c r="C181" s="0" t="s">
        <v>207</v>
      </c>
      <c r="D181" s="0" t="n">
        <v>0</v>
      </c>
      <c r="E181" s="0" t="n">
        <v>0</v>
      </c>
      <c r="F181" s="0" t="n">
        <v>0</v>
      </c>
      <c r="G181" s="0" t="n">
        <v>0</v>
      </c>
      <c r="H181" s="0" t="n">
        <v>0</v>
      </c>
      <c r="I181" s="0" t="n">
        <v>0</v>
      </c>
      <c r="J181" s="0" t="n">
        <v>0</v>
      </c>
      <c r="K181" s="0" t="n">
        <v>0</v>
      </c>
      <c r="L181" s="0" t="n">
        <v>0</v>
      </c>
      <c r="M181" s="0" t="n">
        <v>0</v>
      </c>
      <c r="N181" s="0" t="n">
        <v>0</v>
      </c>
      <c r="O181" s="0" t="n">
        <v>0</v>
      </c>
      <c r="P181" s="0" t="n">
        <v>0</v>
      </c>
      <c r="Q181" s="0" t="n">
        <v>0</v>
      </c>
      <c r="R181" s="0" t="n">
        <v>0</v>
      </c>
      <c r="S181" s="0" t="n">
        <v>0</v>
      </c>
      <c r="T181" s="0" t="n">
        <v>0</v>
      </c>
      <c r="U181" s="0" t="n">
        <v>0</v>
      </c>
      <c r="V181" s="0" t="n">
        <v>0</v>
      </c>
      <c r="W181" s="0" t="n">
        <v>0</v>
      </c>
    </row>
    <row r="182" customFormat="false" ht="12.75" hidden="false" customHeight="false" outlineLevel="0" collapsed="false">
      <c r="B182" s="0" t="n">
        <v>71460</v>
      </c>
      <c r="C182" s="0" t="s">
        <v>208</v>
      </c>
      <c r="D182" s="0" t="n">
        <v>1774</v>
      </c>
      <c r="E182" s="0" t="n">
        <v>1774</v>
      </c>
      <c r="F182" s="0" t="n">
        <v>1774</v>
      </c>
      <c r="G182" s="0" t="n">
        <v>1774</v>
      </c>
      <c r="H182" s="0" t="n">
        <v>1774</v>
      </c>
      <c r="I182" s="0" t="n">
        <v>1774</v>
      </c>
      <c r="J182" s="0" t="n">
        <v>1774</v>
      </c>
      <c r="K182" s="0" t="n">
        <v>1774</v>
      </c>
      <c r="L182" s="0" t="n">
        <v>1774</v>
      </c>
      <c r="M182" s="0" t="n">
        <v>1774</v>
      </c>
      <c r="N182" s="0" t="n">
        <v>1774</v>
      </c>
      <c r="O182" s="0" t="n">
        <v>1774</v>
      </c>
      <c r="P182" s="0" t="n">
        <v>1774</v>
      </c>
      <c r="Q182" s="0" t="n">
        <v>1774</v>
      </c>
      <c r="R182" s="0" t="n">
        <v>1774</v>
      </c>
      <c r="S182" s="0" t="n">
        <v>1774</v>
      </c>
      <c r="T182" s="0" t="n">
        <v>1774</v>
      </c>
      <c r="U182" s="0" t="n">
        <v>1774</v>
      </c>
      <c r="V182" s="0" t="n">
        <v>1774</v>
      </c>
      <c r="W182" s="0" t="n">
        <v>33706</v>
      </c>
    </row>
    <row r="183" customFormat="false" ht="12.75" hidden="false" customHeight="false" outlineLevel="0" collapsed="false">
      <c r="A183" s="0" t="s">
        <v>225</v>
      </c>
      <c r="B183" s="0" t="n">
        <v>108255</v>
      </c>
      <c r="C183" s="0" t="s">
        <v>207</v>
      </c>
      <c r="D183" s="0" t="n">
        <v>1290</v>
      </c>
      <c r="E183" s="0" t="n">
        <v>1290</v>
      </c>
      <c r="F183" s="0" t="n">
        <v>1290</v>
      </c>
      <c r="G183" s="0" t="n">
        <v>1290</v>
      </c>
      <c r="H183" s="0" t="n">
        <v>1290</v>
      </c>
      <c r="I183" s="0" t="n">
        <v>1290</v>
      </c>
      <c r="J183" s="0" t="n">
        <v>1290</v>
      </c>
      <c r="K183" s="0" t="n">
        <v>1290</v>
      </c>
      <c r="L183" s="0" t="n">
        <v>1290</v>
      </c>
      <c r="M183" s="0" t="n">
        <v>1290</v>
      </c>
      <c r="N183" s="0" t="n">
        <v>1290</v>
      </c>
      <c r="O183" s="0" t="n">
        <v>1290</v>
      </c>
      <c r="P183" s="0" t="n">
        <v>1290</v>
      </c>
      <c r="Q183" s="0" t="n">
        <v>1290</v>
      </c>
      <c r="R183" s="0" t="n">
        <v>1290</v>
      </c>
      <c r="S183" s="0" t="n">
        <v>1290</v>
      </c>
      <c r="T183" s="0" t="n">
        <v>1290</v>
      </c>
      <c r="U183" s="0" t="n">
        <v>1290</v>
      </c>
      <c r="V183" s="0" t="n">
        <v>1290</v>
      </c>
      <c r="W183" s="0" t="n">
        <v>24510</v>
      </c>
    </row>
    <row r="184" customFormat="false" ht="12.75" hidden="false" customHeight="false" outlineLevel="0" collapsed="false">
      <c r="B184" s="0" t="n">
        <v>62389</v>
      </c>
      <c r="C184" s="0" t="s">
        <v>208</v>
      </c>
      <c r="D184" s="0" t="n">
        <v>0</v>
      </c>
      <c r="E184" s="0" t="n">
        <v>0</v>
      </c>
      <c r="F184" s="0" t="n">
        <v>0</v>
      </c>
      <c r="G184" s="0" t="n">
        <v>0</v>
      </c>
      <c r="H184" s="0" t="n">
        <v>0</v>
      </c>
      <c r="I184" s="0" t="n">
        <v>0</v>
      </c>
      <c r="J184" s="0" t="n">
        <v>0</v>
      </c>
      <c r="K184" s="0" t="n">
        <v>0</v>
      </c>
      <c r="L184" s="0" t="n">
        <v>0</v>
      </c>
      <c r="M184" s="0" t="n">
        <v>0</v>
      </c>
      <c r="N184" s="0" t="n">
        <v>0</v>
      </c>
      <c r="O184" s="0" t="n">
        <v>0</v>
      </c>
      <c r="P184" s="0" t="n">
        <v>0</v>
      </c>
      <c r="Q184" s="0" t="n">
        <v>0</v>
      </c>
      <c r="R184" s="0" t="n">
        <v>0</v>
      </c>
      <c r="S184" s="0" t="n">
        <v>0</v>
      </c>
      <c r="T184" s="0" t="n">
        <v>0</v>
      </c>
      <c r="U184" s="0" t="n">
        <v>0</v>
      </c>
      <c r="V184" s="0" t="n">
        <v>0</v>
      </c>
      <c r="W184" s="0" t="n">
        <v>0</v>
      </c>
    </row>
    <row r="185" customFormat="false" ht="12.75" hidden="false" customHeight="false" outlineLevel="0" collapsed="false">
      <c r="A185" s="0" t="s">
        <v>226</v>
      </c>
      <c r="B185" s="0" t="n">
        <v>107910</v>
      </c>
      <c r="C185" s="0" t="s">
        <v>207</v>
      </c>
      <c r="D185" s="0" t="n">
        <v>0</v>
      </c>
      <c r="E185" s="0" t="n">
        <v>0</v>
      </c>
      <c r="F185" s="0" t="n">
        <v>0</v>
      </c>
      <c r="G185" s="0" t="n">
        <v>0</v>
      </c>
      <c r="H185" s="0" t="n">
        <v>0</v>
      </c>
      <c r="I185" s="0" t="n">
        <v>0</v>
      </c>
      <c r="J185" s="0" t="n">
        <v>0</v>
      </c>
      <c r="K185" s="0" t="n">
        <v>0</v>
      </c>
      <c r="L185" s="0" t="n">
        <v>0</v>
      </c>
      <c r="M185" s="0" t="n">
        <v>0</v>
      </c>
      <c r="N185" s="0" t="n">
        <v>0</v>
      </c>
      <c r="O185" s="0" t="n">
        <v>0</v>
      </c>
      <c r="P185" s="0" t="n">
        <v>0</v>
      </c>
      <c r="Q185" s="0" t="n">
        <v>0</v>
      </c>
      <c r="R185" s="0" t="n">
        <v>0</v>
      </c>
      <c r="S185" s="0" t="n">
        <v>0</v>
      </c>
      <c r="T185" s="0" t="n">
        <v>0</v>
      </c>
      <c r="U185" s="0" t="n">
        <v>0</v>
      </c>
      <c r="V185" s="0" t="n">
        <v>0</v>
      </c>
      <c r="W185" s="0" t="n">
        <v>0</v>
      </c>
    </row>
    <row r="186" customFormat="false" ht="12.75" hidden="false" customHeight="false" outlineLevel="0" collapsed="false">
      <c r="B186" s="0" t="n">
        <v>62389</v>
      </c>
      <c r="C186" s="0" t="s">
        <v>208</v>
      </c>
      <c r="D186" s="0" t="n">
        <v>14516</v>
      </c>
      <c r="E186" s="0" t="n">
        <v>14516</v>
      </c>
      <c r="F186" s="0" t="n">
        <v>14516</v>
      </c>
      <c r="G186" s="0" t="n">
        <v>14516</v>
      </c>
      <c r="H186" s="0" t="n">
        <v>14516</v>
      </c>
      <c r="I186" s="0" t="n">
        <v>14516</v>
      </c>
      <c r="J186" s="0" t="n">
        <v>14516</v>
      </c>
      <c r="K186" s="0" t="n">
        <v>14516</v>
      </c>
      <c r="L186" s="0" t="n">
        <v>14516</v>
      </c>
      <c r="M186" s="0" t="n">
        <v>14516</v>
      </c>
      <c r="N186" s="0" t="n">
        <v>14516</v>
      </c>
      <c r="O186" s="0" t="n">
        <v>14516</v>
      </c>
      <c r="P186" s="0" t="n">
        <v>14516</v>
      </c>
      <c r="Q186" s="0" t="n">
        <v>14516</v>
      </c>
      <c r="R186" s="0" t="n">
        <v>14516</v>
      </c>
      <c r="S186" s="0" t="n">
        <v>14516</v>
      </c>
      <c r="T186" s="0" t="n">
        <v>14516</v>
      </c>
      <c r="U186" s="0" t="n">
        <v>14516</v>
      </c>
      <c r="V186" s="0" t="n">
        <v>14516</v>
      </c>
      <c r="W186" s="0" t="n">
        <v>275804</v>
      </c>
    </row>
    <row r="187" customFormat="false" ht="12.75" hidden="false" customHeight="false" outlineLevel="0" collapsed="false">
      <c r="A187" s="377"/>
      <c r="B187" s="377" t="s">
        <v>181</v>
      </c>
      <c r="C187" s="377"/>
      <c r="D187" s="377" t="n">
        <v>780966</v>
      </c>
      <c r="E187" s="377" t="n">
        <v>267063</v>
      </c>
      <c r="F187" s="377" t="n">
        <v>1718960</v>
      </c>
      <c r="G187" s="377" t="n">
        <v>270966</v>
      </c>
      <c r="H187" s="377" t="n">
        <v>270961</v>
      </c>
      <c r="I187" s="377" t="n">
        <v>270961</v>
      </c>
      <c r="J187" s="377" t="n">
        <v>270961</v>
      </c>
      <c r="K187" s="377" t="n">
        <v>270961</v>
      </c>
      <c r="L187" s="377" t="n">
        <v>270961</v>
      </c>
      <c r="M187" s="377" t="n">
        <v>270961</v>
      </c>
      <c r="N187" s="377" t="n">
        <v>270961</v>
      </c>
      <c r="O187" s="377" t="n">
        <v>270961</v>
      </c>
      <c r="P187" s="377" t="n">
        <v>270961</v>
      </c>
      <c r="Q187" s="377" t="n">
        <v>270961</v>
      </c>
      <c r="R187" s="377" t="n">
        <v>270961</v>
      </c>
      <c r="S187" s="377" t="n">
        <v>270961</v>
      </c>
      <c r="T187" s="377" t="n">
        <v>271697</v>
      </c>
      <c r="U187" s="377" t="n">
        <v>271232</v>
      </c>
      <c r="V187" s="377" t="n">
        <v>271696</v>
      </c>
      <c r="W187" s="377" t="n">
        <v>7104112</v>
      </c>
    </row>
    <row r="188" customFormat="false" ht="12.75" hidden="false" customHeight="false" outlineLevel="0" collapsed="false">
      <c r="A188" s="377"/>
      <c r="B188" s="377" t="s">
        <v>181</v>
      </c>
      <c r="C188" s="377"/>
      <c r="D188" s="377" t="n">
        <v>719837</v>
      </c>
      <c r="E188" s="377" t="n">
        <v>212783</v>
      </c>
      <c r="F188" s="377" t="n">
        <v>1662379</v>
      </c>
      <c r="G188" s="377" t="n">
        <v>212773</v>
      </c>
      <c r="H188" s="377" t="n">
        <v>211190</v>
      </c>
      <c r="I188" s="377" t="n">
        <v>212786</v>
      </c>
      <c r="J188" s="377" t="n">
        <v>212786</v>
      </c>
      <c r="K188" s="377" t="n">
        <v>218123</v>
      </c>
      <c r="L188" s="377" t="n">
        <v>212780</v>
      </c>
      <c r="M188" s="377" t="n">
        <v>211715</v>
      </c>
      <c r="N188" s="377" t="n">
        <v>212788</v>
      </c>
      <c r="O188" s="377" t="n">
        <v>212786</v>
      </c>
      <c r="P188" s="377" t="n">
        <v>212786</v>
      </c>
      <c r="Q188" s="377" t="n">
        <v>212788</v>
      </c>
      <c r="R188" s="377" t="n">
        <v>212461</v>
      </c>
      <c r="S188" s="377" t="n">
        <v>212788</v>
      </c>
      <c r="T188" s="377" t="n">
        <v>213525</v>
      </c>
      <c r="U188" s="377" t="n">
        <v>213498</v>
      </c>
      <c r="V188" s="377" t="n">
        <v>213526</v>
      </c>
      <c r="W188" s="377" t="n">
        <v>6004098</v>
      </c>
    </row>
  </sheetData>
  <printOptions headings="false" gridLines="true" gridLinesSet="true" horizontalCentered="false" verticalCentered="false"/>
  <pageMargins left="0" right="0" top="0.5" bottom="0.5" header="0.511811023622047" footer="0.511811023622047"/>
  <pageSetup paperSize="5" scale="100" fitToWidth="1" fitToHeight="2" pageOrder="downThenOver" orientation="landscape" blackAndWhite="false" draft="false" cellComments="none" horizontalDpi="300" verticalDpi="300" copies="1"/>
  <headerFooter differentFirst="false" differentOddEven="false">
    <oddHeader/>
    <oddFooter/>
  </headerFooter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B1:AO72"/>
  <sheetViews>
    <sheetView showFormulas="false" showGridLines="true" showRowColHeaders="true" showZeros="true" rightToLeft="false" tabSelected="false" showOutlineSymbols="true" defaultGridColor="true" view="normal" topLeftCell="Y1" colorId="64" zoomScale="100" zoomScaleNormal="100" zoomScalePageLayoutView="100" workbookViewId="0">
      <selection pane="topLeft" activeCell="AH21" activeCellId="0" sqref="AH21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2" min="2" style="378" width="9.14"/>
    <col collapsed="false" customWidth="true" hidden="false" outlineLevel="0" max="15" min="15" style="0" width="10.71"/>
    <col collapsed="false" customWidth="true" hidden="false" outlineLevel="0" max="16" min="16" style="0" width="12.14"/>
    <col collapsed="false" customWidth="true" hidden="false" outlineLevel="0" max="17" min="17" style="0" width="11.13"/>
    <col collapsed="false" customWidth="true" hidden="false" outlineLevel="0" max="18" min="18" style="0" width="10.71"/>
    <col collapsed="false" customWidth="true" hidden="false" outlineLevel="0" max="32" min="32" style="0" width="5.85"/>
  </cols>
  <sheetData>
    <row r="1" customFormat="false" ht="12.75" hidden="false" customHeight="false" outlineLevel="0" collapsed="false">
      <c r="D1" s="379" t="s">
        <v>48</v>
      </c>
      <c r="E1" s="379"/>
    </row>
    <row r="2" customFormat="false" ht="12.75" hidden="false" customHeight="false" outlineLevel="0" collapsed="false">
      <c r="C2" s="380" t="s">
        <v>227</v>
      </c>
      <c r="D2" s="380" t="s">
        <v>182</v>
      </c>
      <c r="E2" s="380" t="s">
        <v>228</v>
      </c>
      <c r="F2" s="380" t="s">
        <v>229</v>
      </c>
      <c r="G2" s="381"/>
      <c r="H2" s="381"/>
      <c r="I2" s="381"/>
      <c r="AG2" s="0" t="s">
        <v>230</v>
      </c>
    </row>
    <row r="3" customFormat="false" ht="12.75" hidden="false" customHeight="false" outlineLevel="0" collapsed="false">
      <c r="B3" s="378" t="n">
        <v>37165</v>
      </c>
      <c r="C3" s="382" t="n">
        <v>248</v>
      </c>
      <c r="D3" s="382" t="n">
        <f aca="false">OCTOBER!F18</f>
        <v>447.639</v>
      </c>
      <c r="E3" s="382" t="n">
        <f aca="false">OCTOBER!G18</f>
        <v>-13.624</v>
      </c>
      <c r="F3" s="382" t="n">
        <f aca="false">OCTOBER!H18</f>
        <v>434.015</v>
      </c>
      <c r="G3" s="382"/>
      <c r="H3" s="382"/>
      <c r="I3" s="382"/>
      <c r="J3" s="27"/>
      <c r="K3" s="27"/>
      <c r="L3" s="27"/>
      <c r="AF3" s="0" t="s">
        <v>231</v>
      </c>
      <c r="AG3" s="0" t="s">
        <v>232</v>
      </c>
      <c r="AH3" s="0" t="s">
        <v>233</v>
      </c>
      <c r="AI3" s="0" t="s">
        <v>234</v>
      </c>
      <c r="AJ3" s="0" t="s">
        <v>235</v>
      </c>
      <c r="AL3" s="0" t="s">
        <v>236</v>
      </c>
      <c r="AM3" s="0" t="s">
        <v>237</v>
      </c>
      <c r="AO3" s="0" t="s">
        <v>238</v>
      </c>
    </row>
    <row r="4" customFormat="false" ht="12.75" hidden="false" customHeight="false" outlineLevel="0" collapsed="false">
      <c r="B4" s="378" t="n">
        <v>37166</v>
      </c>
      <c r="C4" s="382" t="n">
        <v>248</v>
      </c>
      <c r="D4" s="382" t="n">
        <f aca="false">OCTOBER!F19</f>
        <v>414.603</v>
      </c>
      <c r="E4" s="382" t="n">
        <f aca="false">OCTOBER!G19</f>
        <v>0</v>
      </c>
      <c r="F4" s="382" t="n">
        <f aca="false">OCTOBER!H19</f>
        <v>414.603</v>
      </c>
      <c r="G4" s="382"/>
      <c r="H4" s="382"/>
      <c r="I4" s="382"/>
      <c r="J4" s="27"/>
      <c r="K4" s="27"/>
      <c r="L4" s="27"/>
      <c r="AF4" s="0" t="n">
        <v>1</v>
      </c>
      <c r="AG4" s="0" t="n">
        <v>57</v>
      </c>
      <c r="AH4" s="0" t="n">
        <v>61</v>
      </c>
      <c r="AI4" s="382" t="n">
        <f aca="false">OCTOBER!AJ18</f>
        <v>413.1</v>
      </c>
      <c r="AJ4" s="382" t="n">
        <f aca="false">OCTOBER!AC18</f>
        <v>29.106</v>
      </c>
      <c r="AL4" s="0" t="n">
        <f aca="false">OCTOBER!AE18</f>
        <v>1.6188</v>
      </c>
      <c r="AM4" s="0" t="n">
        <f aca="false">OCTOBER!AF18</f>
        <v>1.6188</v>
      </c>
      <c r="AO4" s="383" t="n">
        <f aca="false">AL4-AM4</f>
        <v>0</v>
      </c>
    </row>
    <row r="5" customFormat="false" ht="12.75" hidden="false" customHeight="false" outlineLevel="0" collapsed="false">
      <c r="B5" s="378" t="n">
        <v>37167</v>
      </c>
      <c r="C5" s="382" t="n">
        <v>248</v>
      </c>
      <c r="D5" s="382" t="n">
        <f aca="false">OCTOBER!F20</f>
        <v>320.101</v>
      </c>
      <c r="E5" s="382" t="n">
        <f aca="false">OCTOBER!G20</f>
        <v>0</v>
      </c>
      <c r="F5" s="382" t="n">
        <f aca="false">OCTOBER!H20</f>
        <v>320.101</v>
      </c>
      <c r="G5" s="382"/>
      <c r="H5" s="382"/>
      <c r="I5" s="382"/>
      <c r="J5" s="27"/>
      <c r="K5" s="27"/>
      <c r="L5" s="27"/>
      <c r="AF5" s="0" t="n">
        <v>2</v>
      </c>
      <c r="AG5" s="0" t="n">
        <v>57</v>
      </c>
      <c r="AH5" s="0" t="n">
        <v>67</v>
      </c>
      <c r="AI5" s="382" t="n">
        <f aca="false">OCTOBER!AJ19</f>
        <v>443.5</v>
      </c>
      <c r="AJ5" s="382" t="n">
        <f aca="false">OCTOBER!AC19</f>
        <v>-134.37</v>
      </c>
      <c r="AL5" s="0" t="n">
        <f aca="false">OCTOBER!AE19</f>
        <v>1.5833</v>
      </c>
      <c r="AM5" s="0" t="n">
        <f aca="false">OCTOBER!AF19</f>
        <v>1.601</v>
      </c>
      <c r="AO5" s="383" t="n">
        <f aca="false">AL5-AM5</f>
        <v>-0.0177000000000001</v>
      </c>
    </row>
    <row r="6" customFormat="false" ht="12.75" hidden="false" customHeight="false" outlineLevel="0" collapsed="false">
      <c r="B6" s="378" t="n">
        <v>37168</v>
      </c>
      <c r="C6" s="382" t="n">
        <v>248</v>
      </c>
      <c r="D6" s="382" t="n">
        <f aca="false">OCTOBER!F21</f>
        <v>199.731</v>
      </c>
      <c r="E6" s="382" t="n">
        <f aca="false">OCTOBER!G21</f>
        <v>-9.125</v>
      </c>
      <c r="F6" s="382" t="n">
        <f aca="false">OCTOBER!H21</f>
        <v>190.606</v>
      </c>
      <c r="G6" s="382"/>
      <c r="H6" s="382"/>
      <c r="I6" s="382"/>
      <c r="J6" s="27"/>
      <c r="K6" s="27"/>
      <c r="L6" s="27"/>
      <c r="AF6" s="0" t="n">
        <v>3</v>
      </c>
      <c r="AG6" s="0" t="n">
        <v>57</v>
      </c>
      <c r="AH6" s="0" t="n">
        <v>53</v>
      </c>
      <c r="AI6" s="382" t="n">
        <f aca="false">OCTOBER!AJ20</f>
        <v>519.1</v>
      </c>
      <c r="AJ6" s="382" t="n">
        <f aca="false">OCTOBER!AC20</f>
        <v>140.483</v>
      </c>
      <c r="AL6" s="0" t="n">
        <f aca="false">OCTOBER!AE20</f>
        <v>1.64</v>
      </c>
      <c r="AM6" s="0" t="n">
        <f aca="false">OCTOBER!AF20</f>
        <v>1.614</v>
      </c>
      <c r="AO6" s="383" t="n">
        <f aca="false">AL6-AM6</f>
        <v>0.0259999999999998</v>
      </c>
    </row>
    <row r="7" customFormat="false" ht="12.75" hidden="false" customHeight="false" outlineLevel="0" collapsed="false">
      <c r="B7" s="378" t="n">
        <v>37169</v>
      </c>
      <c r="C7" s="382" t="n">
        <v>248</v>
      </c>
      <c r="D7" s="382" t="n">
        <f aca="false">OCTOBER!F22</f>
        <v>202.548</v>
      </c>
      <c r="E7" s="382" t="n">
        <f aca="false">OCTOBER!G22</f>
        <v>-5.192</v>
      </c>
      <c r="F7" s="382" t="n">
        <f aca="false">OCTOBER!H22</f>
        <v>197.356</v>
      </c>
      <c r="G7" s="382"/>
      <c r="H7" s="382"/>
      <c r="I7" s="382"/>
      <c r="J7" s="27"/>
      <c r="K7" s="27"/>
      <c r="L7" s="27"/>
      <c r="AF7" s="0" t="n">
        <v>4</v>
      </c>
      <c r="AG7" s="0" t="n">
        <v>56</v>
      </c>
      <c r="AH7" s="0" t="n">
        <v>47</v>
      </c>
      <c r="AI7" s="382" t="n">
        <f aca="false">OCTOBER!AJ21</f>
        <v>292.9</v>
      </c>
      <c r="AJ7" s="382" t="n">
        <f aca="false">OCTOBER!AC21</f>
        <v>22.1259999999999</v>
      </c>
      <c r="AL7" s="0" t="n">
        <f aca="false">OCTOBER!AE21</f>
        <v>1.84</v>
      </c>
      <c r="AM7" s="0" t="n">
        <f aca="false">OCTOBER!AF21</f>
        <v>1.6705</v>
      </c>
      <c r="AO7" s="383" t="n">
        <f aca="false">AL7-AM7</f>
        <v>0.1695</v>
      </c>
    </row>
    <row r="8" customFormat="false" ht="12.75" hidden="false" customHeight="false" outlineLevel="0" collapsed="false">
      <c r="B8" s="378" t="n">
        <v>37170</v>
      </c>
      <c r="C8" s="382" t="n">
        <v>248</v>
      </c>
      <c r="D8" s="382" t="n">
        <f aca="false">OCTOBER!F23</f>
        <v>264.963</v>
      </c>
      <c r="E8" s="382" t="n">
        <f aca="false">OCTOBER!G23</f>
        <v>-3.503</v>
      </c>
      <c r="F8" s="382" t="n">
        <f aca="false">OCTOBER!H23</f>
        <v>261.46</v>
      </c>
      <c r="G8" s="382"/>
      <c r="H8" s="382"/>
      <c r="I8" s="382"/>
      <c r="J8" s="27"/>
      <c r="K8" s="27"/>
      <c r="L8" s="27"/>
      <c r="AF8" s="0" t="n">
        <v>5</v>
      </c>
      <c r="AG8" s="0" t="n">
        <v>56</v>
      </c>
      <c r="AH8" s="0" t="n">
        <v>40</v>
      </c>
      <c r="AI8" s="382" t="n">
        <f aca="false">OCTOBER!AJ22</f>
        <v>196.5</v>
      </c>
      <c r="AJ8" s="382" t="n">
        <f aca="false">OCTOBER!AC22</f>
        <v>-117.558</v>
      </c>
      <c r="AL8" s="0" t="n">
        <f aca="false">OCTOBER!AE22</f>
        <v>2.0183</v>
      </c>
      <c r="AM8" s="0" t="n">
        <f aca="false">OCTOBER!AF22</f>
        <v>1.7401</v>
      </c>
      <c r="AO8" s="383" t="n">
        <f aca="false">AL8-AM8</f>
        <v>0.2782</v>
      </c>
    </row>
    <row r="9" customFormat="false" ht="12.75" hidden="false" customHeight="false" outlineLevel="0" collapsed="false">
      <c r="B9" s="378" t="n">
        <v>37171</v>
      </c>
      <c r="C9" s="382" t="n">
        <v>248</v>
      </c>
      <c r="D9" s="382" t="n">
        <f aca="false">OCTOBER!F24</f>
        <v>349.702</v>
      </c>
      <c r="E9" s="382" t="n">
        <f aca="false">OCTOBER!G24</f>
        <v>-0.192</v>
      </c>
      <c r="F9" s="382" t="n">
        <f aca="false">OCTOBER!H24</f>
        <v>349.51</v>
      </c>
      <c r="G9" s="382"/>
      <c r="H9" s="382"/>
      <c r="I9" s="382"/>
      <c r="J9" s="27"/>
      <c r="K9" s="27"/>
      <c r="L9" s="27"/>
      <c r="AF9" s="0" t="n">
        <v>6</v>
      </c>
      <c r="AG9" s="0" t="n">
        <v>56</v>
      </c>
      <c r="AH9" s="0" t="n">
        <v>39</v>
      </c>
      <c r="AI9" s="382" t="n">
        <f aca="false">OCTOBER!AJ23</f>
        <v>490</v>
      </c>
      <c r="AJ9" s="382" t="n">
        <f aca="false">OCTOBER!AC23</f>
        <v>20.9389999999999</v>
      </c>
      <c r="AL9" s="0" t="n">
        <f aca="false">OCTOBER!AE23</f>
        <v>1.9183</v>
      </c>
      <c r="AM9" s="0" t="n">
        <f aca="false">OCTOBER!AF23</f>
        <v>1.7698</v>
      </c>
      <c r="AO9" s="383" t="n">
        <f aca="false">AL9-AM9</f>
        <v>0.1485</v>
      </c>
    </row>
    <row r="10" customFormat="false" ht="12.75" hidden="false" customHeight="false" outlineLevel="0" collapsed="false">
      <c r="B10" s="378" t="n">
        <v>37172</v>
      </c>
      <c r="C10" s="382" t="n">
        <v>248</v>
      </c>
      <c r="D10" s="382" t="n">
        <f aca="false">OCTOBER!F25</f>
        <v>328.511</v>
      </c>
      <c r="E10" s="382" t="n">
        <f aca="false">OCTOBER!G25</f>
        <v>-16.609</v>
      </c>
      <c r="F10" s="382" t="n">
        <f aca="false">OCTOBER!H25</f>
        <v>311.902</v>
      </c>
      <c r="G10" s="382"/>
      <c r="H10" s="382"/>
      <c r="I10" s="382"/>
      <c r="J10" s="27"/>
      <c r="K10" s="27"/>
      <c r="L10" s="27"/>
      <c r="AF10" s="0" t="n">
        <v>7</v>
      </c>
      <c r="AG10" s="0" t="n">
        <v>55</v>
      </c>
      <c r="AH10" s="0" t="n">
        <v>49</v>
      </c>
      <c r="AI10" s="382" t="n">
        <f aca="false">OCTOBER!AJ24</f>
        <v>518.2</v>
      </c>
      <c r="AJ10" s="382" t="n">
        <f aca="false">OCTOBER!AC24</f>
        <v>-3.15599999999995</v>
      </c>
      <c r="AL10" s="0" t="n">
        <f aca="false">OCTOBER!AE24</f>
        <v>1.9183</v>
      </c>
      <c r="AM10" s="0" t="n">
        <f aca="false">OCTOBER!AF24</f>
        <v>1.7698</v>
      </c>
      <c r="AO10" s="383" t="n">
        <f aca="false">AL10-AM10</f>
        <v>0.1485</v>
      </c>
    </row>
    <row r="11" customFormat="false" ht="12.75" hidden="false" customHeight="false" outlineLevel="0" collapsed="false">
      <c r="B11" s="378" t="n">
        <v>37173</v>
      </c>
      <c r="C11" s="382" t="n">
        <v>248</v>
      </c>
      <c r="D11" s="382" t="n">
        <f aca="false">OCTOBER!F26</f>
        <v>366.97</v>
      </c>
      <c r="E11" s="382" t="n">
        <f aca="false">OCTOBER!G26</f>
        <v>-1.628</v>
      </c>
      <c r="F11" s="382" t="n">
        <f aca="false">OCTOBER!H26</f>
        <v>365.342</v>
      </c>
      <c r="G11" s="382"/>
      <c r="H11" s="382"/>
      <c r="I11" s="382"/>
      <c r="J11" s="27"/>
      <c r="K11" s="27"/>
      <c r="L11" s="27"/>
      <c r="AF11" s="0" t="n">
        <v>8</v>
      </c>
      <c r="AG11" s="0" t="n">
        <v>55</v>
      </c>
      <c r="AH11" s="0" t="n">
        <v>56</v>
      </c>
      <c r="AI11" s="382" t="n">
        <f aca="false">OCTOBER!AJ25</f>
        <v>439.7</v>
      </c>
      <c r="AJ11" s="382" t="n">
        <f aca="false">OCTOBER!AC25</f>
        <v>64.3479999999999</v>
      </c>
      <c r="AL11" s="0" t="n">
        <f aca="false">OCTOBER!AE25</f>
        <v>1.9183</v>
      </c>
      <c r="AM11" s="0" t="n">
        <f aca="false">OCTOBER!AF25</f>
        <v>1.7698</v>
      </c>
      <c r="AO11" s="383" t="n">
        <f aca="false">AL11-AM11</f>
        <v>0.1485</v>
      </c>
    </row>
    <row r="12" customFormat="false" ht="12.75" hidden="false" customHeight="false" outlineLevel="0" collapsed="false">
      <c r="B12" s="378" t="n">
        <v>37174</v>
      </c>
      <c r="C12" s="382" t="n">
        <v>248</v>
      </c>
      <c r="D12" s="382" t="n">
        <f aca="false">OCTOBER!F27</f>
        <v>318.486</v>
      </c>
      <c r="E12" s="382" t="n">
        <f aca="false">OCTOBER!G27</f>
        <v>-1.212</v>
      </c>
      <c r="F12" s="382" t="n">
        <f aca="false">OCTOBER!H27</f>
        <v>317.274</v>
      </c>
      <c r="G12" s="382"/>
      <c r="H12" s="382"/>
      <c r="I12" s="382"/>
      <c r="J12" s="27"/>
      <c r="K12" s="27"/>
      <c r="L12" s="27"/>
      <c r="AF12" s="0" t="n">
        <v>9</v>
      </c>
      <c r="AG12" s="0" t="n">
        <v>54</v>
      </c>
      <c r="AH12" s="0" t="n">
        <v>60</v>
      </c>
      <c r="AI12" s="382" t="n">
        <f aca="false">OCTOBER!AJ26</f>
        <v>369.6</v>
      </c>
      <c r="AJ12" s="382" t="n">
        <f aca="false">OCTOBER!AC26</f>
        <v>-23.1180000000001</v>
      </c>
      <c r="AL12" s="0" t="n">
        <f aca="false">OCTOBER!AE26</f>
        <v>1.7667</v>
      </c>
      <c r="AM12" s="0" t="n">
        <f aca="false">OCTOBER!AF26</f>
        <v>1.7693</v>
      </c>
      <c r="AO12" s="383" t="n">
        <f aca="false">AL12-AM12</f>
        <v>-0.00260000000000016</v>
      </c>
    </row>
    <row r="13" customFormat="false" ht="12.75" hidden="false" customHeight="false" outlineLevel="0" collapsed="false">
      <c r="B13" s="378" t="n">
        <v>37175</v>
      </c>
      <c r="C13" s="382" t="n">
        <v>248</v>
      </c>
      <c r="D13" s="382" t="n">
        <f aca="false">OCTOBER!F28</f>
        <v>297.183</v>
      </c>
      <c r="E13" s="382" t="n">
        <f aca="false">OCTOBER!G28</f>
        <v>-4.038</v>
      </c>
      <c r="F13" s="382" t="n">
        <f aca="false">OCTOBER!H28</f>
        <v>293.145</v>
      </c>
      <c r="G13" s="382"/>
      <c r="H13" s="382"/>
      <c r="I13" s="382"/>
      <c r="J13" s="27"/>
      <c r="K13" s="27"/>
      <c r="L13" s="27"/>
      <c r="AF13" s="0" t="n">
        <v>10</v>
      </c>
      <c r="AG13" s="0" t="n">
        <v>54</v>
      </c>
      <c r="AH13" s="0" t="n">
        <v>50</v>
      </c>
      <c r="AI13" s="382" t="n">
        <f aca="false">OCTOBER!AJ27</f>
        <v>406.9</v>
      </c>
      <c r="AJ13" s="382" t="n">
        <f aca="false">OCTOBER!AC27</f>
        <v>85.7389999999999</v>
      </c>
      <c r="AL13" s="0" t="n">
        <f aca="false">OCTOBER!AE27</f>
        <v>1.8262</v>
      </c>
      <c r="AM13" s="0" t="n">
        <f aca="false">OCTOBER!AF27</f>
        <v>1.7765</v>
      </c>
      <c r="AO13" s="383" t="n">
        <f aca="false">AL13-AM13</f>
        <v>0.0497000000000001</v>
      </c>
    </row>
    <row r="14" customFormat="false" ht="12.75" hidden="false" customHeight="false" outlineLevel="0" collapsed="false">
      <c r="B14" s="378" t="n">
        <v>37176</v>
      </c>
      <c r="C14" s="382" t="n">
        <v>248</v>
      </c>
      <c r="D14" s="382" t="n">
        <f aca="false">OCTOBER!F29</f>
        <v>361.581</v>
      </c>
      <c r="E14" s="382" t="n">
        <f aca="false">OCTOBER!G29</f>
        <v>-0.82</v>
      </c>
      <c r="F14" s="382" t="n">
        <f aca="false">OCTOBER!H29</f>
        <v>360.761</v>
      </c>
      <c r="G14" s="382"/>
      <c r="H14" s="382"/>
      <c r="I14" s="382"/>
      <c r="J14" s="27"/>
      <c r="K14" s="27"/>
      <c r="L14" s="27"/>
      <c r="AF14" s="0" t="n">
        <v>11</v>
      </c>
      <c r="AG14" s="0" t="n">
        <v>54</v>
      </c>
      <c r="AH14" s="0" t="n">
        <v>54</v>
      </c>
      <c r="AI14" s="382" t="n">
        <f aca="false">OCTOBER!AJ28</f>
        <v>137.6</v>
      </c>
      <c r="AJ14" s="382" t="n">
        <f aca="false">OCTOBER!AC28</f>
        <v>-57.001</v>
      </c>
      <c r="AL14" s="0" t="n">
        <f aca="false">OCTOBER!AE28</f>
        <v>1.9725</v>
      </c>
      <c r="AM14" s="0" t="n">
        <f aca="false">OCTOBER!AF28</f>
        <v>1.7982</v>
      </c>
      <c r="AO14" s="383" t="n">
        <f aca="false">AL14-AM14</f>
        <v>0.1743</v>
      </c>
    </row>
    <row r="15" customFormat="false" ht="12.75" hidden="false" customHeight="false" outlineLevel="0" collapsed="false">
      <c r="B15" s="378" t="n">
        <v>37177</v>
      </c>
      <c r="C15" s="382" t="n">
        <v>248</v>
      </c>
      <c r="D15" s="382" t="n">
        <f aca="false">OCTOBER!F30</f>
        <v>381.329</v>
      </c>
      <c r="E15" s="382" t="n">
        <f aca="false">OCTOBER!G30</f>
        <v>-0.192</v>
      </c>
      <c r="F15" s="382" t="n">
        <f aca="false">OCTOBER!H30</f>
        <v>381.137</v>
      </c>
      <c r="G15" s="382"/>
      <c r="H15" s="382"/>
      <c r="I15" s="382"/>
      <c r="J15" s="27"/>
      <c r="K15" s="27"/>
      <c r="L15" s="27"/>
      <c r="AF15" s="0" t="n">
        <v>12</v>
      </c>
      <c r="AG15" s="0" t="n">
        <v>53</v>
      </c>
      <c r="AH15" s="0" t="n">
        <v>54</v>
      </c>
      <c r="AI15" s="382" t="n">
        <f aca="false">OCTOBER!AJ29</f>
        <v>154.4</v>
      </c>
      <c r="AJ15" s="382" t="n">
        <f aca="false">OCTOBER!AC29</f>
        <v>-248.396</v>
      </c>
      <c r="AL15" s="0" t="n">
        <f aca="false">OCTOBER!AE29</f>
        <v>2.19</v>
      </c>
      <c r="AM15" s="0" t="n">
        <f aca="false">OCTOBER!AF29</f>
        <v>1.8374</v>
      </c>
      <c r="AO15" s="383" t="n">
        <f aca="false">AL15-AM15</f>
        <v>0.3526</v>
      </c>
    </row>
    <row r="16" customFormat="false" ht="12.75" hidden="false" customHeight="false" outlineLevel="0" collapsed="false">
      <c r="B16" s="378" t="n">
        <v>37178</v>
      </c>
      <c r="C16" s="382" t="n">
        <v>248</v>
      </c>
      <c r="D16" s="382" t="n">
        <f aca="false">OCTOBER!F31</f>
        <v>269.555</v>
      </c>
      <c r="E16" s="382" t="n">
        <f aca="false">OCTOBER!G31</f>
        <v>-0.757</v>
      </c>
      <c r="F16" s="382" t="n">
        <f aca="false">OCTOBER!H31</f>
        <v>268.798</v>
      </c>
      <c r="G16" s="382"/>
      <c r="H16" s="382"/>
      <c r="I16" s="382"/>
      <c r="J16" s="27"/>
      <c r="K16" s="27"/>
      <c r="L16" s="27"/>
      <c r="AF16" s="0" t="n">
        <v>13</v>
      </c>
      <c r="AG16" s="0" t="n">
        <v>53</v>
      </c>
      <c r="AH16" s="0" t="n">
        <v>49</v>
      </c>
      <c r="AI16" s="382" t="n">
        <f aca="false">OCTOBER!AJ30</f>
        <v>484.1</v>
      </c>
      <c r="AJ16" s="382" t="n">
        <f aca="false">OCTOBER!AC30</f>
        <v>51.735</v>
      </c>
      <c r="AL16" s="0" t="n">
        <f aca="false">OCTOBER!AE30</f>
        <v>2.1012</v>
      </c>
      <c r="AM16" s="0" t="n">
        <f aca="false">OCTOBER!AF30</f>
        <v>1.8614</v>
      </c>
      <c r="AO16" s="383" t="n">
        <f aca="false">AL16-AM16</f>
        <v>0.2398</v>
      </c>
    </row>
    <row r="17" customFormat="false" ht="12.75" hidden="false" customHeight="false" outlineLevel="0" collapsed="false">
      <c r="B17" s="378" t="n">
        <v>37179</v>
      </c>
      <c r="C17" s="382" t="n">
        <v>248</v>
      </c>
      <c r="D17" s="382" t="n">
        <f aca="false">OCTOBER!F32</f>
        <v>95.139</v>
      </c>
      <c r="E17" s="382" t="n">
        <f aca="false">OCTOBER!G32</f>
        <v>-50.041</v>
      </c>
      <c r="F17" s="382" t="n">
        <f aca="false">OCTOBER!H32</f>
        <v>45.098</v>
      </c>
      <c r="G17" s="382"/>
      <c r="H17" s="382"/>
      <c r="I17" s="382"/>
      <c r="J17" s="27"/>
      <c r="K17" s="27"/>
      <c r="L17" s="27"/>
      <c r="AF17" s="0" t="n">
        <v>14</v>
      </c>
      <c r="AG17" s="0" t="n">
        <v>52</v>
      </c>
      <c r="AH17" s="0" t="n">
        <v>46</v>
      </c>
      <c r="AI17" s="382" t="n">
        <f aca="false">OCTOBER!AJ31</f>
        <v>307.5</v>
      </c>
      <c r="AJ17" s="382" t="n">
        <f aca="false">OCTOBER!AC31</f>
        <v>47.818</v>
      </c>
      <c r="AL17" s="0" t="n">
        <f aca="false">OCTOBER!AE31</f>
        <v>2.1012</v>
      </c>
      <c r="AM17" s="0" t="n">
        <f aca="false">OCTOBER!AF31</f>
        <v>1.8614</v>
      </c>
      <c r="AO17" s="383" t="n">
        <f aca="false">AL17-AM17</f>
        <v>0.2398</v>
      </c>
    </row>
    <row r="18" customFormat="false" ht="12.75" hidden="false" customHeight="false" outlineLevel="0" collapsed="false">
      <c r="B18" s="378" t="n">
        <v>37180</v>
      </c>
      <c r="C18" s="382" t="n">
        <v>248</v>
      </c>
      <c r="D18" s="382" t="n">
        <f aca="false">OCTOBER!F33</f>
        <v>83.039</v>
      </c>
      <c r="E18" s="382" t="n">
        <f aca="false">OCTOBER!G33</f>
        <v>-102.096</v>
      </c>
      <c r="F18" s="382" t="n">
        <f aca="false">OCTOBER!H33</f>
        <v>-19.057</v>
      </c>
      <c r="G18" s="382"/>
      <c r="H18" s="382"/>
      <c r="I18" s="382"/>
      <c r="J18" s="27"/>
      <c r="K18" s="27"/>
      <c r="L18" s="27"/>
      <c r="AF18" s="0" t="n">
        <v>15</v>
      </c>
      <c r="AG18" s="0" t="n">
        <v>52</v>
      </c>
      <c r="AH18" s="0" t="n">
        <v>41</v>
      </c>
      <c r="AI18" s="382" t="n">
        <f aca="false">OCTOBER!AJ32</f>
        <v>66</v>
      </c>
      <c r="AJ18" s="382" t="n">
        <f aca="false">OCTOBER!AC32</f>
        <v>-7.178</v>
      </c>
      <c r="AL18" s="0" t="n">
        <f aca="false">OCTOBER!AE32</f>
        <v>2.1012</v>
      </c>
      <c r="AM18" s="0" t="n">
        <f aca="false">OCTOBER!AF32</f>
        <v>1.8614</v>
      </c>
      <c r="AO18" s="383" t="n">
        <f aca="false">AL18-AM18</f>
        <v>0.2398</v>
      </c>
    </row>
    <row r="19" customFormat="false" ht="12.75" hidden="false" customHeight="false" outlineLevel="0" collapsed="false">
      <c r="B19" s="378" t="n">
        <v>37181</v>
      </c>
      <c r="C19" s="382" t="n">
        <v>248</v>
      </c>
      <c r="D19" s="382" t="n">
        <f aca="false">OCTOBER!F34</f>
        <v>174.797</v>
      </c>
      <c r="E19" s="382" t="n">
        <f aca="false">OCTOBER!G34</f>
        <v>-14.292</v>
      </c>
      <c r="F19" s="382" t="n">
        <f aca="false">OCTOBER!H34</f>
        <v>160.505</v>
      </c>
      <c r="G19" s="382"/>
      <c r="H19" s="382"/>
      <c r="I19" s="382"/>
      <c r="J19" s="27"/>
      <c r="K19" s="27"/>
      <c r="L19" s="27"/>
      <c r="AF19" s="0" t="n">
        <v>16</v>
      </c>
      <c r="AG19" s="0" t="n">
        <v>52</v>
      </c>
      <c r="AH19" s="0" t="n">
        <v>38</v>
      </c>
      <c r="AI19" s="382" t="n">
        <f aca="false">OCTOBER!AJ33</f>
        <v>-231.4</v>
      </c>
      <c r="AJ19" s="382" t="n">
        <f aca="false">OCTOBER!AC33</f>
        <v>-226.415</v>
      </c>
      <c r="AL19" s="0" t="n">
        <f aca="false">OCTOBER!AE33</f>
        <v>2.0775</v>
      </c>
      <c r="AM19" s="0" t="n">
        <f aca="false">OCTOBER!AF33</f>
        <v>1.8794</v>
      </c>
      <c r="AO19" s="383" t="n">
        <f aca="false">AL19-AM19</f>
        <v>0.1981</v>
      </c>
    </row>
    <row r="20" customFormat="false" ht="12.75" hidden="false" customHeight="false" outlineLevel="0" collapsed="false">
      <c r="B20" s="378" t="n">
        <v>37182</v>
      </c>
      <c r="C20" s="382" t="n">
        <v>248</v>
      </c>
      <c r="D20" s="382" t="n">
        <f aca="false">OCTOBER!F35</f>
        <v>297.086</v>
      </c>
      <c r="E20" s="382" t="n">
        <f aca="false">OCTOBER!G35</f>
        <v>-2.412</v>
      </c>
      <c r="F20" s="382" t="n">
        <f aca="false">OCTOBER!H35</f>
        <v>294.674</v>
      </c>
      <c r="G20" s="382"/>
      <c r="H20" s="382"/>
      <c r="I20" s="382"/>
      <c r="J20" s="27"/>
      <c r="K20" s="27"/>
      <c r="L20" s="27"/>
      <c r="AF20" s="0" t="n">
        <v>17</v>
      </c>
      <c r="AG20" s="0" t="n">
        <v>51</v>
      </c>
      <c r="AH20" s="0" t="n">
        <v>49</v>
      </c>
      <c r="AI20" s="382" t="n">
        <f aca="false">OCTOBER!AJ34</f>
        <v>-347</v>
      </c>
      <c r="AJ20" s="382" t="n">
        <f aca="false">OCTOBER!AC34</f>
        <v>-491.483</v>
      </c>
      <c r="AL20" s="0" t="n">
        <f aca="false">OCTOBER!AE34</f>
        <v>2.33</v>
      </c>
      <c r="AM20" s="0" t="n">
        <f aca="false">OCTOBER!AF34</f>
        <v>1.9141</v>
      </c>
      <c r="AO20" s="383" t="n">
        <f aca="false">AL20-AM20</f>
        <v>0.4159</v>
      </c>
    </row>
    <row r="21" customFormat="false" ht="12.75" hidden="false" customHeight="false" outlineLevel="0" collapsed="false">
      <c r="B21" s="378" t="n">
        <v>37183</v>
      </c>
      <c r="C21" s="382" t="n">
        <v>248</v>
      </c>
      <c r="D21" s="382" t="n">
        <f aca="false">OCTOBER!F36</f>
        <v>341.159</v>
      </c>
      <c r="E21" s="382" t="n">
        <f aca="false">OCTOBER!G36</f>
        <v>-18.398</v>
      </c>
      <c r="F21" s="382" t="n">
        <f aca="false">OCTOBER!H36</f>
        <v>322.761</v>
      </c>
      <c r="G21" s="382"/>
      <c r="H21" s="382"/>
      <c r="I21" s="382"/>
      <c r="J21" s="27"/>
      <c r="K21" s="27"/>
      <c r="L21" s="27"/>
      <c r="P21" s="384" t="s">
        <v>49</v>
      </c>
      <c r="Q21" s="384" t="s">
        <v>49</v>
      </c>
      <c r="R21" s="384" t="s">
        <v>48</v>
      </c>
      <c r="AF21" s="0" t="n">
        <v>18</v>
      </c>
      <c r="AG21" s="0" t="n">
        <v>51</v>
      </c>
      <c r="AH21" s="0" t="n">
        <v>45</v>
      </c>
      <c r="AI21" s="382" t="n">
        <f aca="false">OCTOBER!AJ35</f>
        <v>87</v>
      </c>
      <c r="AJ21" s="382" t="n">
        <f aca="false">OCTOBER!AC35</f>
        <v>-241.284</v>
      </c>
      <c r="AL21" s="0" t="n">
        <f aca="false">OCTOBER!AE35</f>
        <v>2.535</v>
      </c>
      <c r="AM21" s="0" t="n">
        <f aca="false">OCTOBER!AF35</f>
        <v>1.9584</v>
      </c>
      <c r="AO21" s="383" t="n">
        <f aca="false">AL21-AM21</f>
        <v>0.5766</v>
      </c>
    </row>
    <row r="22" customFormat="false" ht="12.75" hidden="false" customHeight="false" outlineLevel="0" collapsed="false">
      <c r="B22" s="378" t="n">
        <v>37184</v>
      </c>
      <c r="C22" s="382" t="n">
        <v>248</v>
      </c>
      <c r="D22" s="382" t="n">
        <f aca="false">OCTOBER!F37</f>
        <v>0</v>
      </c>
      <c r="E22" s="382" t="n">
        <f aca="false">OCTOBER!G37</f>
        <v>0</v>
      </c>
      <c r="F22" s="382" t="n">
        <f aca="false">OCTOBER!H37</f>
        <v>0</v>
      </c>
      <c r="G22" s="382"/>
      <c r="H22" s="382"/>
      <c r="I22" s="382"/>
      <c r="J22" s="27"/>
      <c r="K22" s="27"/>
      <c r="L22" s="27"/>
      <c r="P22" s="385" t="s">
        <v>239</v>
      </c>
      <c r="Q22" s="385" t="s">
        <v>240</v>
      </c>
      <c r="R22" s="385" t="s">
        <v>28</v>
      </c>
      <c r="AF22" s="0" t="n">
        <v>19</v>
      </c>
      <c r="AG22" s="0" t="n">
        <v>50</v>
      </c>
      <c r="AH22" s="0" t="n">
        <v>48</v>
      </c>
      <c r="AI22" s="382" t="n">
        <f aca="false">OCTOBER!AJ36</f>
        <v>174</v>
      </c>
      <c r="AJ22" s="382" t="n">
        <f aca="false">OCTOBER!AC36</f>
        <v>-236.249</v>
      </c>
      <c r="AL22" s="0" t="n">
        <f aca="false">OCTOBER!AE36</f>
        <v>2.2567</v>
      </c>
      <c r="AM22" s="0" t="n">
        <f aca="false">OCTOBER!AF36</f>
        <v>1.9782</v>
      </c>
      <c r="AO22" s="383" t="n">
        <f aca="false">AL22-AM22</f>
        <v>0.2785</v>
      </c>
    </row>
    <row r="23" customFormat="false" ht="15" hidden="false" customHeight="false" outlineLevel="0" collapsed="false">
      <c r="B23" s="378" t="n">
        <v>37185</v>
      </c>
      <c r="C23" s="382" t="n">
        <v>248</v>
      </c>
      <c r="D23" s="382" t="n">
        <f aca="false">OCTOBER!F38</f>
        <v>0</v>
      </c>
      <c r="E23" s="382" t="n">
        <f aca="false">OCTOBER!G38</f>
        <v>0</v>
      </c>
      <c r="F23" s="382" t="n">
        <f aca="false">OCTOBER!H38</f>
        <v>0</v>
      </c>
      <c r="G23" s="382"/>
      <c r="H23" s="382"/>
      <c r="I23" s="382"/>
      <c r="J23" s="27"/>
      <c r="K23" s="27"/>
      <c r="L23" s="27"/>
      <c r="O23" s="386" t="s">
        <v>241</v>
      </c>
      <c r="P23" s="24"/>
      <c r="Q23" s="24"/>
      <c r="R23" s="24" t="n">
        <f aca="false">P23+Q23</f>
        <v>0</v>
      </c>
      <c r="AF23" s="0" t="n">
        <v>20</v>
      </c>
      <c r="AI23" s="382" t="n">
        <f aca="false">OCTOBER!AJ37</f>
        <v>0</v>
      </c>
      <c r="AJ23" s="382" t="n">
        <f aca="false">OCTOBER!AC37</f>
        <v>0</v>
      </c>
      <c r="AL23" s="0" t="n">
        <f aca="false">OCTOBER!AE37</f>
        <v>0</v>
      </c>
      <c r="AM23" s="0" t="n">
        <f aca="false">OCTOBER!AF37</f>
        <v>0</v>
      </c>
      <c r="AO23" s="383" t="n">
        <f aca="false">AL23-AM23</f>
        <v>0</v>
      </c>
    </row>
    <row r="24" customFormat="false" ht="12.75" hidden="false" customHeight="false" outlineLevel="0" collapsed="false">
      <c r="B24" s="378" t="n">
        <v>37186</v>
      </c>
      <c r="C24" s="382" t="n">
        <v>248</v>
      </c>
      <c r="D24" s="382" t="n">
        <f aca="false">OCTOBER!F39</f>
        <v>0</v>
      </c>
      <c r="E24" s="382" t="n">
        <f aca="false">OCTOBER!G39</f>
        <v>0</v>
      </c>
      <c r="F24" s="382" t="n">
        <f aca="false">OCTOBER!H39</f>
        <v>0</v>
      </c>
      <c r="G24" s="382"/>
      <c r="H24" s="382"/>
      <c r="I24" s="382"/>
      <c r="J24" s="27"/>
      <c r="K24" s="27"/>
      <c r="L24" s="27"/>
      <c r="S24" s="0" t="s">
        <v>106</v>
      </c>
      <c r="AF24" s="0" t="n">
        <v>21</v>
      </c>
      <c r="AI24" s="382" t="n">
        <f aca="false">OCTOBER!AJ38</f>
        <v>0</v>
      </c>
      <c r="AJ24" s="382" t="n">
        <f aca="false">OCTOBER!AC38</f>
        <v>0</v>
      </c>
      <c r="AL24" s="0" t="n">
        <f aca="false">OCTOBER!AE38</f>
        <v>0</v>
      </c>
      <c r="AM24" s="0" t="n">
        <f aca="false">OCTOBER!AF38</f>
        <v>0</v>
      </c>
      <c r="AO24" s="383" t="n">
        <f aca="false">AL24-AM24</f>
        <v>0</v>
      </c>
    </row>
    <row r="25" customFormat="false" ht="12.75" hidden="false" customHeight="false" outlineLevel="0" collapsed="false">
      <c r="B25" s="378" t="n">
        <v>37187</v>
      </c>
      <c r="C25" s="382" t="n">
        <v>248</v>
      </c>
      <c r="D25" s="382" t="n">
        <f aca="false">OCTOBER!F40</f>
        <v>0</v>
      </c>
      <c r="E25" s="382" t="n">
        <f aca="false">OCTOBER!G40</f>
        <v>0</v>
      </c>
      <c r="F25" s="382" t="n">
        <f aca="false">OCTOBER!H40</f>
        <v>0</v>
      </c>
      <c r="G25" s="382"/>
      <c r="H25" s="382"/>
      <c r="I25" s="382"/>
      <c r="J25" s="27"/>
      <c r="K25" s="27"/>
      <c r="L25" s="27"/>
      <c r="O25" s="387" t="s">
        <v>242</v>
      </c>
      <c r="P25" s="388" t="n">
        <f aca="false">OCTOBER!F55</f>
        <v>326.813307692308</v>
      </c>
      <c r="Q25" s="388" t="n">
        <f aca="false">OCTOBER!G55</f>
        <v>-18.4220769230769</v>
      </c>
      <c r="R25" s="388" t="n">
        <f aca="false">OCTOBER!H55</f>
        <v>308.391230769231</v>
      </c>
      <c r="S25" s="389" t="n">
        <f aca="false">OCTOBER!I55</f>
        <v>1.09009443031313</v>
      </c>
      <c r="AF25" s="0" t="n">
        <v>22</v>
      </c>
      <c r="AI25" s="382" t="n">
        <f aca="false">OCTOBER!AJ39</f>
        <v>0</v>
      </c>
      <c r="AJ25" s="382" t="n">
        <f aca="false">OCTOBER!AC39</f>
        <v>0</v>
      </c>
      <c r="AL25" s="0" t="n">
        <f aca="false">OCTOBER!AE39</f>
        <v>0</v>
      </c>
      <c r="AM25" s="0" t="n">
        <f aca="false">OCTOBER!AF39</f>
        <v>0</v>
      </c>
      <c r="AO25" s="383" t="n">
        <f aca="false">AL25-AM25</f>
        <v>0</v>
      </c>
    </row>
    <row r="26" customFormat="false" ht="12.75" hidden="false" customHeight="false" outlineLevel="0" collapsed="false">
      <c r="B26" s="378" t="n">
        <v>37188</v>
      </c>
      <c r="C26" s="382" t="n">
        <v>248</v>
      </c>
      <c r="D26" s="382" t="n">
        <f aca="false">OCTOBER!F41</f>
        <v>0</v>
      </c>
      <c r="E26" s="382" t="n">
        <f aca="false">OCTOBER!G41</f>
        <v>0</v>
      </c>
      <c r="F26" s="382" t="n">
        <f aca="false">OCTOBER!H41</f>
        <v>0</v>
      </c>
      <c r="G26" s="382"/>
      <c r="H26" s="382"/>
      <c r="I26" s="382"/>
      <c r="J26" s="27"/>
      <c r="K26" s="27"/>
      <c r="L26" s="27"/>
      <c r="O26" s="390" t="s">
        <v>243</v>
      </c>
      <c r="P26" s="388" t="n">
        <f aca="false">OCTOBER!F56</f>
        <v>210.924833333333</v>
      </c>
      <c r="Q26" s="388" t="n">
        <f aca="false">OCTOBER!G56</f>
        <v>-0.774</v>
      </c>
      <c r="R26" s="388" t="n">
        <f aca="false">OCTOBER!H56</f>
        <v>210.150833333333</v>
      </c>
      <c r="S26" s="389" t="n">
        <f aca="false">OCTOBER!I56</f>
        <v>0.742836469023185</v>
      </c>
      <c r="AF26" s="0" t="n">
        <v>23</v>
      </c>
      <c r="AI26" s="382" t="n">
        <f aca="false">OCTOBER!AJ40</f>
        <v>0</v>
      </c>
      <c r="AJ26" s="382" t="n">
        <f aca="false">OCTOBER!AC40</f>
        <v>0</v>
      </c>
      <c r="AL26" s="0" t="n">
        <f aca="false">OCTOBER!AE40</f>
        <v>0</v>
      </c>
      <c r="AM26" s="0" t="n">
        <f aca="false">OCTOBER!AF40</f>
        <v>0</v>
      </c>
      <c r="AO26" s="383" t="n">
        <f aca="false">AL26-AM26</f>
        <v>0</v>
      </c>
    </row>
    <row r="27" customFormat="false" ht="12.75" hidden="false" customHeight="false" outlineLevel="0" collapsed="false">
      <c r="B27" s="378" t="n">
        <v>37189</v>
      </c>
      <c r="C27" s="382" t="n">
        <v>248</v>
      </c>
      <c r="D27" s="382" t="n">
        <f aca="false">OCTOBER!F42</f>
        <v>0</v>
      </c>
      <c r="E27" s="382" t="n">
        <f aca="false">OCTOBER!G42</f>
        <v>0</v>
      </c>
      <c r="F27" s="382" t="n">
        <f aca="false">OCTOBER!H42</f>
        <v>0</v>
      </c>
      <c r="G27" s="382"/>
      <c r="H27" s="382"/>
      <c r="I27" s="382"/>
      <c r="J27" s="27"/>
      <c r="K27" s="27"/>
      <c r="L27" s="27"/>
      <c r="O27" s="246" t="s">
        <v>227</v>
      </c>
      <c r="P27" s="391" t="n">
        <f aca="false">OCTOBER!F57</f>
        <v>0</v>
      </c>
      <c r="Q27" s="391" t="n">
        <f aca="false">OCTOBER!G57</f>
        <v>0</v>
      </c>
      <c r="R27" s="391" t="n">
        <f aca="false">OCTOBER!H57</f>
        <v>282.903225806452</v>
      </c>
      <c r="S27" s="392"/>
      <c r="AF27" s="0" t="n">
        <v>24</v>
      </c>
      <c r="AI27" s="382" t="n">
        <f aca="false">OCTOBER!AJ41</f>
        <v>0</v>
      </c>
      <c r="AJ27" s="382" t="n">
        <f aca="false">OCTOBER!AC41</f>
        <v>0</v>
      </c>
      <c r="AL27" s="0" t="n">
        <f aca="false">OCTOBER!AE41</f>
        <v>0</v>
      </c>
      <c r="AM27" s="0" t="n">
        <f aca="false">OCTOBER!AF41</f>
        <v>0</v>
      </c>
      <c r="AO27" s="383" t="n">
        <f aca="false">AL27-AM27</f>
        <v>0</v>
      </c>
    </row>
    <row r="28" customFormat="false" ht="12.75" hidden="false" customHeight="false" outlineLevel="0" collapsed="false">
      <c r="B28" s="378" t="n">
        <v>37190</v>
      </c>
      <c r="C28" s="382" t="n">
        <v>248</v>
      </c>
      <c r="D28" s="382" t="n">
        <f aca="false">OCTOBER!F43</f>
        <v>0</v>
      </c>
      <c r="E28" s="382" t="n">
        <f aca="false">OCTOBER!G43</f>
        <v>0</v>
      </c>
      <c r="F28" s="382" t="n">
        <f aca="false">OCTOBER!H43</f>
        <v>0</v>
      </c>
      <c r="G28" s="382"/>
      <c r="H28" s="382"/>
      <c r="I28" s="382"/>
      <c r="J28" s="27"/>
      <c r="K28" s="27"/>
      <c r="L28" s="27"/>
      <c r="AF28" s="0" t="n">
        <v>25</v>
      </c>
      <c r="AI28" s="382" t="n">
        <f aca="false">OCTOBER!AJ42</f>
        <v>0</v>
      </c>
      <c r="AJ28" s="382" t="n">
        <f aca="false">OCTOBER!AC42</f>
        <v>0</v>
      </c>
      <c r="AL28" s="0" t="n">
        <f aca="false">OCTOBER!AE42</f>
        <v>0</v>
      </c>
      <c r="AM28" s="0" t="n">
        <f aca="false">OCTOBER!AF42</f>
        <v>0</v>
      </c>
      <c r="AO28" s="383" t="n">
        <f aca="false">AL28-AM28</f>
        <v>0</v>
      </c>
    </row>
    <row r="29" customFormat="false" ht="12.75" hidden="false" customHeight="false" outlineLevel="0" collapsed="false">
      <c r="B29" s="378" t="n">
        <v>37191</v>
      </c>
      <c r="C29" s="382" t="n">
        <v>248</v>
      </c>
      <c r="D29" s="382" t="n">
        <f aca="false">OCTOBER!F44</f>
        <v>0</v>
      </c>
      <c r="E29" s="382" t="n">
        <f aca="false">OCTOBER!G44</f>
        <v>0</v>
      </c>
      <c r="F29" s="382" t="n">
        <f aca="false">OCTOBER!H44</f>
        <v>0</v>
      </c>
      <c r="G29" s="382"/>
      <c r="H29" s="382"/>
      <c r="I29" s="382"/>
      <c r="J29" s="27"/>
      <c r="K29" s="27"/>
      <c r="L29" s="27"/>
      <c r="AF29" s="0" t="n">
        <v>26</v>
      </c>
      <c r="AI29" s="382" t="n">
        <f aca="false">OCTOBER!AJ43</f>
        <v>0</v>
      </c>
      <c r="AJ29" s="382" t="n">
        <f aca="false">OCTOBER!AC43</f>
        <v>0</v>
      </c>
      <c r="AL29" s="0" t="n">
        <f aca="false">OCTOBER!AE43</f>
        <v>0</v>
      </c>
      <c r="AM29" s="0" t="n">
        <f aca="false">OCTOBER!AF43</f>
        <v>0</v>
      </c>
      <c r="AO29" s="383" t="n">
        <f aca="false">AL29-AM29</f>
        <v>0</v>
      </c>
    </row>
    <row r="30" customFormat="false" ht="12.75" hidden="false" customHeight="false" outlineLevel="0" collapsed="false">
      <c r="B30" s="378" t="n">
        <v>37192</v>
      </c>
      <c r="C30" s="382" t="n">
        <v>248</v>
      </c>
      <c r="D30" s="382" t="n">
        <f aca="false">OCTOBER!F45</f>
        <v>0</v>
      </c>
      <c r="E30" s="382" t="n">
        <f aca="false">OCTOBER!G45</f>
        <v>0</v>
      </c>
      <c r="F30" s="382" t="n">
        <f aca="false">OCTOBER!H45</f>
        <v>0</v>
      </c>
      <c r="G30" s="382"/>
      <c r="H30" s="382"/>
      <c r="I30" s="382"/>
      <c r="J30" s="27"/>
      <c r="K30" s="27"/>
      <c r="L30" s="27"/>
      <c r="AF30" s="0" t="n">
        <v>27</v>
      </c>
      <c r="AI30" s="382" t="n">
        <f aca="false">OCTOBER!AJ44</f>
        <v>0</v>
      </c>
      <c r="AJ30" s="382" t="n">
        <f aca="false">OCTOBER!AC44</f>
        <v>0</v>
      </c>
      <c r="AL30" s="0" t="n">
        <f aca="false">OCTOBER!AE44</f>
        <v>0</v>
      </c>
      <c r="AM30" s="0" t="n">
        <f aca="false">OCTOBER!AF44</f>
        <v>0</v>
      </c>
      <c r="AO30" s="383" t="n">
        <f aca="false">AL30-AM30</f>
        <v>0</v>
      </c>
    </row>
    <row r="31" customFormat="false" ht="12.75" hidden="false" customHeight="false" outlineLevel="0" collapsed="false">
      <c r="B31" s="378" t="n">
        <v>37193</v>
      </c>
      <c r="C31" s="382" t="n">
        <v>248</v>
      </c>
      <c r="D31" s="382" t="n">
        <f aca="false">OCTOBER!F46</f>
        <v>0</v>
      </c>
      <c r="E31" s="382" t="n">
        <f aca="false">OCTOBER!G46</f>
        <v>0</v>
      </c>
      <c r="F31" s="382" t="n">
        <f aca="false">OCTOBER!H46</f>
        <v>0</v>
      </c>
      <c r="G31" s="382"/>
      <c r="H31" s="382"/>
      <c r="I31" s="382"/>
      <c r="J31" s="27"/>
      <c r="K31" s="27"/>
      <c r="L31" s="27"/>
      <c r="AF31" s="0" t="n">
        <v>28</v>
      </c>
      <c r="AI31" s="382" t="n">
        <f aca="false">OCTOBER!AJ45</f>
        <v>0</v>
      </c>
      <c r="AJ31" s="382" t="n">
        <f aca="false">OCTOBER!AC45</f>
        <v>0</v>
      </c>
      <c r="AL31" s="0" t="n">
        <f aca="false">OCTOBER!AE45</f>
        <v>0</v>
      </c>
      <c r="AM31" s="0" t="n">
        <f aca="false">OCTOBER!AF45</f>
        <v>0</v>
      </c>
      <c r="AO31" s="383" t="n">
        <f aca="false">AL31-AM31</f>
        <v>0</v>
      </c>
    </row>
    <row r="32" customFormat="false" ht="12.75" hidden="false" customHeight="false" outlineLevel="0" collapsed="false">
      <c r="B32" s="378" t="n">
        <v>37194</v>
      </c>
      <c r="C32" s="382" t="n">
        <v>248</v>
      </c>
      <c r="D32" s="382" t="n">
        <f aca="false">OCTOBER!F47</f>
        <v>0</v>
      </c>
      <c r="E32" s="382" t="n">
        <f aca="false">OCTOBER!G47</f>
        <v>0</v>
      </c>
      <c r="F32" s="382" t="n">
        <f aca="false">OCTOBER!H47</f>
        <v>0</v>
      </c>
      <c r="G32" s="382"/>
      <c r="H32" s="382"/>
      <c r="I32" s="382"/>
      <c r="J32" s="27"/>
      <c r="K32" s="27"/>
      <c r="L32" s="27"/>
      <c r="AF32" s="0" t="n">
        <v>29</v>
      </c>
      <c r="AI32" s="382" t="n">
        <f aca="false">OCTOBER!AJ46</f>
        <v>0</v>
      </c>
      <c r="AJ32" s="382" t="n">
        <f aca="false">OCTOBER!AC46</f>
        <v>0</v>
      </c>
      <c r="AL32" s="0" t="n">
        <f aca="false">OCTOBER!AE46</f>
        <v>0</v>
      </c>
      <c r="AM32" s="0" t="n">
        <f aca="false">OCTOBER!AF46</f>
        <v>0</v>
      </c>
      <c r="AO32" s="383" t="n">
        <f aca="false">AL32-AM32</f>
        <v>0</v>
      </c>
    </row>
    <row r="33" customFormat="false" ht="12.75" hidden="false" customHeight="false" outlineLevel="0" collapsed="false">
      <c r="B33" s="378" t="n">
        <v>37195</v>
      </c>
      <c r="C33" s="382" t="n">
        <v>248</v>
      </c>
      <c r="D33" s="382" t="n">
        <f aca="false">OCTOBER!F48</f>
        <v>0</v>
      </c>
      <c r="E33" s="382" t="n">
        <f aca="false">OCTOBER!G48</f>
        <v>0</v>
      </c>
      <c r="F33" s="382" t="n">
        <f aca="false">OCTOBER!H48</f>
        <v>0</v>
      </c>
      <c r="G33" s="382"/>
      <c r="H33" s="382"/>
      <c r="I33" s="382"/>
      <c r="J33" s="27"/>
      <c r="K33" s="27"/>
      <c r="L33" s="27"/>
      <c r="AF33" s="0" t="n">
        <v>30</v>
      </c>
      <c r="AI33" s="382" t="n">
        <f aca="false">OCTOBER!AJ47</f>
        <v>0</v>
      </c>
      <c r="AJ33" s="382" t="n">
        <f aca="false">OCTOBER!AC47</f>
        <v>0</v>
      </c>
      <c r="AL33" s="0" t="n">
        <f aca="false">OCTOBER!AE47</f>
        <v>0</v>
      </c>
      <c r="AM33" s="0" t="n">
        <f aca="false">OCTOBER!AF47</f>
        <v>0</v>
      </c>
      <c r="AO33" s="383" t="n">
        <f aca="false">AL33-AM33</f>
        <v>0</v>
      </c>
    </row>
    <row r="34" customFormat="false" ht="12.75" hidden="false" customHeight="false" outlineLevel="0" collapsed="false">
      <c r="B34" s="378" t="n">
        <v>37196</v>
      </c>
      <c r="C34" s="27"/>
      <c r="D34" s="27"/>
      <c r="E34" s="27"/>
      <c r="F34" s="27"/>
      <c r="G34" s="27"/>
      <c r="H34" s="27"/>
      <c r="I34" s="27"/>
      <c r="J34" s="27"/>
      <c r="K34" s="27"/>
      <c r="L34" s="27"/>
      <c r="AF34" s="0" t="n">
        <v>31</v>
      </c>
      <c r="AI34" s="382" t="n">
        <f aca="false">OCTOBER!AJ48</f>
        <v>0</v>
      </c>
      <c r="AJ34" s="382" t="n">
        <f aca="false">OCTOBER!AC48</f>
        <v>0</v>
      </c>
      <c r="AL34" s="0" t="n">
        <f aca="false">OCTOBER!AE48</f>
        <v>0</v>
      </c>
      <c r="AM34" s="0" t="n">
        <f aca="false">OCTOBER!AF48</f>
        <v>0</v>
      </c>
      <c r="AO34" s="383" t="n">
        <f aca="false">AL34-AM34</f>
        <v>0</v>
      </c>
    </row>
    <row r="35" customFormat="false" ht="12.75" hidden="false" customHeight="false" outlineLevel="0" collapsed="false">
      <c r="C35" s="27"/>
      <c r="D35" s="27"/>
      <c r="E35" s="27"/>
      <c r="F35" s="27" t="n">
        <f aca="false">SUM(F3:F34)</f>
        <v>5269.991</v>
      </c>
      <c r="G35" s="27"/>
      <c r="H35" s="27"/>
      <c r="I35" s="27"/>
      <c r="J35" s="27"/>
      <c r="K35" s="27"/>
      <c r="L35" s="27"/>
      <c r="AL35" s="0" t="n">
        <f aca="false">OCTOBER!AE49</f>
        <v>0</v>
      </c>
      <c r="AM35" s="0" t="n">
        <f aca="false">OCTOBER!AF49</f>
        <v>0</v>
      </c>
    </row>
    <row r="36" customFormat="false" ht="12.75" hidden="false" customHeight="false" outlineLevel="0" collapsed="false">
      <c r="C36" s="27"/>
      <c r="D36" s="27"/>
      <c r="E36" s="27"/>
      <c r="F36" s="27"/>
      <c r="G36" s="27"/>
      <c r="H36" s="27"/>
      <c r="I36" s="27"/>
      <c r="J36" s="27"/>
      <c r="K36" s="27"/>
      <c r="L36" s="27"/>
    </row>
    <row r="37" customFormat="false" ht="12.75" hidden="false" customHeight="false" outlineLevel="0" collapsed="false">
      <c r="C37" s="27"/>
      <c r="D37" s="27"/>
      <c r="E37" s="27"/>
      <c r="F37" s="27"/>
      <c r="G37" s="27"/>
      <c r="H37" s="27"/>
      <c r="I37" s="27"/>
      <c r="J37" s="27"/>
      <c r="K37" s="27"/>
      <c r="L37" s="27"/>
    </row>
    <row r="39" customFormat="false" ht="12.75" hidden="false" customHeight="false" outlineLevel="0" collapsed="false">
      <c r="D39" s="0" t="s">
        <v>181</v>
      </c>
      <c r="G39" s="0" t="s">
        <v>244</v>
      </c>
    </row>
    <row r="40" customFormat="false" ht="12.75" hidden="false" customHeight="false" outlineLevel="0" collapsed="false">
      <c r="C40" s="380" t="s">
        <v>227</v>
      </c>
      <c r="D40" s="380" t="s">
        <v>182</v>
      </c>
      <c r="E40" s="0" t="s">
        <v>245</v>
      </c>
      <c r="F40" s="0" t="s">
        <v>246</v>
      </c>
      <c r="G40" s="380" t="s">
        <v>228</v>
      </c>
      <c r="H40" s="0" t="s">
        <v>247</v>
      </c>
      <c r="I40" s="381" t="s">
        <v>248</v>
      </c>
      <c r="J40" s="380" t="s">
        <v>249</v>
      </c>
      <c r="K40" s="381" t="s">
        <v>250</v>
      </c>
      <c r="L40" s="381"/>
    </row>
    <row r="41" customFormat="false" ht="12.75" hidden="false" customHeight="false" outlineLevel="0" collapsed="false">
      <c r="B41" s="378" t="n">
        <v>37165</v>
      </c>
      <c r="C41" s="382" t="n">
        <v>54</v>
      </c>
      <c r="D41" s="382" t="n">
        <f aca="false">OCTOBER!J18</f>
        <v>780.966</v>
      </c>
      <c r="E41" s="382" t="n">
        <f aca="false">'Page 2'!AN6</f>
        <v>64.029</v>
      </c>
      <c r="F41" s="382" t="n">
        <f aca="false">D41-E41</f>
        <v>716.937</v>
      </c>
      <c r="G41" s="382" t="n">
        <f aca="false">OCTOBER!K18</f>
        <v>-719.837</v>
      </c>
      <c r="H41" s="382" t="n">
        <f aca="false">'Page 2'!AO6</f>
        <v>-184.026</v>
      </c>
      <c r="I41" s="382" t="n">
        <f aca="false">G41-H41</f>
        <v>-535.811</v>
      </c>
      <c r="J41" s="382" t="n">
        <f aca="false">F41+I41</f>
        <v>181.126</v>
      </c>
      <c r="K41" s="382" t="n">
        <f aca="false">E41+H41</f>
        <v>-119.997</v>
      </c>
      <c r="L41" s="382"/>
    </row>
    <row r="42" customFormat="false" ht="12.75" hidden="false" customHeight="false" outlineLevel="0" collapsed="false">
      <c r="B42" s="378" t="n">
        <v>37166</v>
      </c>
      <c r="C42" s="382" t="n">
        <v>54</v>
      </c>
      <c r="D42" s="382" t="n">
        <f aca="false">OCTOBER!J19</f>
        <v>267.063</v>
      </c>
      <c r="E42" s="382" t="n">
        <f aca="false">'Page 2'!AN7</f>
        <v>139.471</v>
      </c>
      <c r="F42" s="382" t="n">
        <f aca="false">D42-E42</f>
        <v>127.592</v>
      </c>
      <c r="G42" s="382" t="n">
        <f aca="false">OCTOBER!K19</f>
        <v>-212.783</v>
      </c>
      <c r="H42" s="382" t="n">
        <f aca="false">'Page 2'!AO7</f>
        <v>-39.331</v>
      </c>
      <c r="I42" s="382" t="n">
        <f aca="false">G42-H42</f>
        <v>-173.452</v>
      </c>
      <c r="J42" s="382" t="n">
        <f aca="false">F42+I42</f>
        <v>-45.86</v>
      </c>
      <c r="K42" s="382" t="n">
        <f aca="false">E42+H42</f>
        <v>100.14</v>
      </c>
      <c r="L42" s="382"/>
    </row>
    <row r="43" customFormat="false" ht="12.75" hidden="false" customHeight="false" outlineLevel="0" collapsed="false">
      <c r="B43" s="378" t="n">
        <v>37167</v>
      </c>
      <c r="C43" s="382" t="n">
        <v>54</v>
      </c>
      <c r="D43" s="382" t="n">
        <f aca="false">OCTOBER!J20</f>
        <v>1718.96</v>
      </c>
      <c r="E43" s="382" t="n">
        <f aca="false">'Page 2'!AN8</f>
        <v>64.89</v>
      </c>
      <c r="F43" s="382" t="n">
        <f aca="false">D43-E43</f>
        <v>1654.07</v>
      </c>
      <c r="G43" s="382" t="n">
        <f aca="false">OCTOBER!K20</f>
        <v>-1662.379</v>
      </c>
      <c r="H43" s="382" t="n">
        <f aca="false">'Page 2'!AO8</f>
        <v>-71.802</v>
      </c>
      <c r="I43" s="382" t="n">
        <f aca="false">G43-H43</f>
        <v>-1590.577</v>
      </c>
      <c r="J43" s="382" t="n">
        <f aca="false">F43+I43</f>
        <v>63.4929999999999</v>
      </c>
      <c r="K43" s="382" t="n">
        <f aca="false">E43+H43</f>
        <v>-6.91200000000001</v>
      </c>
      <c r="L43" s="382"/>
    </row>
    <row r="44" customFormat="false" ht="12.75" hidden="false" customHeight="false" outlineLevel="0" collapsed="false">
      <c r="B44" s="378" t="n">
        <v>37168</v>
      </c>
      <c r="C44" s="382" t="n">
        <v>54</v>
      </c>
      <c r="D44" s="382" t="n">
        <f aca="false">OCTOBER!J21</f>
        <v>270.966</v>
      </c>
      <c r="E44" s="382" t="n">
        <f aca="false">'Page 2'!AN9</f>
        <v>38.809</v>
      </c>
      <c r="F44" s="382" t="n">
        <f aca="false">D44-E44</f>
        <v>232.157</v>
      </c>
      <c r="G44" s="382" t="n">
        <f aca="false">OCTOBER!K21</f>
        <v>-212.773</v>
      </c>
      <c r="H44" s="382" t="n">
        <f aca="false">'Page 2'!AO9</f>
        <v>-25.681</v>
      </c>
      <c r="I44" s="382" t="n">
        <f aca="false">G44-H44</f>
        <v>-187.092</v>
      </c>
      <c r="J44" s="382" t="n">
        <f aca="false">F44+I44</f>
        <v>45.065</v>
      </c>
      <c r="K44" s="382" t="n">
        <f aca="false">E44+H44</f>
        <v>13.128</v>
      </c>
      <c r="L44" s="382"/>
    </row>
    <row r="45" customFormat="false" ht="12.75" hidden="false" customHeight="false" outlineLevel="0" collapsed="false">
      <c r="B45" s="378" t="n">
        <v>37169</v>
      </c>
      <c r="C45" s="382" t="n">
        <v>54</v>
      </c>
      <c r="D45" s="382" t="n">
        <f aca="false">OCTOBER!J22</f>
        <v>270.961</v>
      </c>
      <c r="E45" s="382" t="n">
        <f aca="false">'Page 2'!AN10</f>
        <v>38.578</v>
      </c>
      <c r="F45" s="382" t="n">
        <f aca="false">D45-E45</f>
        <v>232.383</v>
      </c>
      <c r="G45" s="382" t="n">
        <f aca="false">OCTOBER!K22</f>
        <v>-211.19</v>
      </c>
      <c r="H45" s="382" t="n">
        <f aca="false">'Page 2'!AO10</f>
        <v>-50.494</v>
      </c>
      <c r="I45" s="382" t="n">
        <f aca="false">G45-H45</f>
        <v>-160.696</v>
      </c>
      <c r="J45" s="382" t="n">
        <f aca="false">F45+I45</f>
        <v>71.687</v>
      </c>
      <c r="K45" s="382" t="n">
        <f aca="false">E45+H45</f>
        <v>-11.916</v>
      </c>
      <c r="L45" s="382"/>
    </row>
    <row r="46" customFormat="false" ht="12.75" hidden="false" customHeight="false" outlineLevel="0" collapsed="false">
      <c r="B46" s="378" t="n">
        <v>37170</v>
      </c>
      <c r="C46" s="382" t="n">
        <v>54</v>
      </c>
      <c r="D46" s="382" t="n">
        <f aca="false">OCTOBER!J23</f>
        <v>270.961</v>
      </c>
      <c r="E46" s="382" t="n">
        <f aca="false">'Page 2'!AN11</f>
        <v>117.87</v>
      </c>
      <c r="F46" s="382" t="n">
        <f aca="false">D46-E46</f>
        <v>153.091</v>
      </c>
      <c r="G46" s="382" t="n">
        <f aca="false">OCTOBER!K23</f>
        <v>-212.786</v>
      </c>
      <c r="H46" s="382" t="n">
        <f aca="false">'Page 2'!AO11</f>
        <v>-37.291</v>
      </c>
      <c r="I46" s="382" t="n">
        <f aca="false">G46-H46</f>
        <v>-175.495</v>
      </c>
      <c r="J46" s="382" t="n">
        <f aca="false">F46+I46</f>
        <v>-22.404</v>
      </c>
      <c r="K46" s="382" t="n">
        <f aca="false">E46+H46</f>
        <v>80.579</v>
      </c>
      <c r="L46" s="382"/>
    </row>
    <row r="47" customFormat="false" ht="12.75" hidden="false" customHeight="false" outlineLevel="0" collapsed="false">
      <c r="B47" s="378" t="n">
        <v>37171</v>
      </c>
      <c r="C47" s="382" t="n">
        <v>54</v>
      </c>
      <c r="D47" s="382" t="n">
        <f aca="false">OCTOBER!J24</f>
        <v>270.961</v>
      </c>
      <c r="E47" s="382" t="n">
        <f aca="false">'Page 2'!AN12</f>
        <v>145.096</v>
      </c>
      <c r="F47" s="382" t="n">
        <f aca="false">D47-E47</f>
        <v>125.865</v>
      </c>
      <c r="G47" s="382" t="n">
        <f aca="false">OCTOBER!K24</f>
        <v>-212.786</v>
      </c>
      <c r="H47" s="382" t="n">
        <f aca="false">'Page 2'!AO12</f>
        <v>-40.272</v>
      </c>
      <c r="I47" s="382" t="n">
        <f aca="false">G47-H47</f>
        <v>-172.514</v>
      </c>
      <c r="J47" s="382" t="n">
        <f aca="false">F47+I47</f>
        <v>-46.649</v>
      </c>
      <c r="K47" s="382" t="n">
        <f aca="false">E47+H47</f>
        <v>104.824</v>
      </c>
      <c r="L47" s="382"/>
    </row>
    <row r="48" customFormat="false" ht="12.75" hidden="false" customHeight="false" outlineLevel="0" collapsed="false">
      <c r="B48" s="378" t="n">
        <v>37172</v>
      </c>
      <c r="C48" s="382" t="n">
        <v>54</v>
      </c>
      <c r="D48" s="382" t="n">
        <f aca="false">OCTOBER!J25</f>
        <v>270.961</v>
      </c>
      <c r="E48" s="382" t="n">
        <f aca="false">'Page 2'!AN13</f>
        <v>135.754</v>
      </c>
      <c r="F48" s="382" t="n">
        <f aca="false">D48-E48</f>
        <v>135.207</v>
      </c>
      <c r="G48" s="382" t="n">
        <f aca="false">OCTOBER!K25</f>
        <v>-218.123</v>
      </c>
      <c r="H48" s="382" t="n">
        <f aca="false">'Page 2'!AO13</f>
        <v>-73.989</v>
      </c>
      <c r="I48" s="382" t="n">
        <f aca="false">G48-H48</f>
        <v>-144.134</v>
      </c>
      <c r="J48" s="382" t="n">
        <f aca="false">F48+I48</f>
        <v>-8.92699999999996</v>
      </c>
      <c r="K48" s="382" t="n">
        <f aca="false">E48+H48</f>
        <v>61.765</v>
      </c>
      <c r="L48" s="382"/>
    </row>
    <row r="49" customFormat="false" ht="12.75" hidden="false" customHeight="false" outlineLevel="0" collapsed="false">
      <c r="B49" s="378" t="n">
        <v>37173</v>
      </c>
      <c r="C49" s="382" t="n">
        <v>54</v>
      </c>
      <c r="D49" s="382" t="n">
        <f aca="false">OCTOBER!J26</f>
        <v>270.961</v>
      </c>
      <c r="E49" s="382" t="n">
        <f aca="false">'Page 2'!AN14</f>
        <v>80.257</v>
      </c>
      <c r="F49" s="382" t="n">
        <f aca="false">D49-E49</f>
        <v>190.704</v>
      </c>
      <c r="G49" s="382" t="n">
        <f aca="false">OCTOBER!K26</f>
        <v>-212.78</v>
      </c>
      <c r="H49" s="382" t="n">
        <f aca="false">'Page 2'!AO14</f>
        <v>-59.929</v>
      </c>
      <c r="I49" s="382" t="n">
        <f aca="false">G49-H49</f>
        <v>-152.851</v>
      </c>
      <c r="J49" s="382" t="n">
        <f aca="false">F49+I49</f>
        <v>37.853</v>
      </c>
      <c r="K49" s="382" t="n">
        <f aca="false">E49+H49</f>
        <v>20.328</v>
      </c>
      <c r="L49" s="382"/>
      <c r="O49" s="384" t="s">
        <v>251</v>
      </c>
      <c r="P49" s="384" t="s">
        <v>251</v>
      </c>
      <c r="Q49" s="384" t="s">
        <v>60</v>
      </c>
    </row>
    <row r="50" customFormat="false" ht="12.75" hidden="false" customHeight="false" outlineLevel="0" collapsed="false">
      <c r="B50" s="378" t="n">
        <v>37174</v>
      </c>
      <c r="C50" s="382" t="n">
        <v>54</v>
      </c>
      <c r="D50" s="382" t="n">
        <f aca="false">OCTOBER!J27</f>
        <v>270.961</v>
      </c>
      <c r="E50" s="382" t="n">
        <f aca="false">'Page 2'!AN15</f>
        <v>10.46</v>
      </c>
      <c r="F50" s="382" t="n">
        <f aca="false">D50-E50</f>
        <v>260.501</v>
      </c>
      <c r="G50" s="382" t="n">
        <f aca="false">OCTOBER!K27</f>
        <v>-211.715</v>
      </c>
      <c r="H50" s="382" t="n">
        <f aca="false">'Page 2'!AO15</f>
        <v>-74.666</v>
      </c>
      <c r="I50" s="382" t="n">
        <f aca="false">G50-H50</f>
        <v>-137.049</v>
      </c>
      <c r="J50" s="382" t="n">
        <f aca="false">F50+I50</f>
        <v>123.452</v>
      </c>
      <c r="K50" s="382" t="n">
        <f aca="false">E50+H50</f>
        <v>-64.206</v>
      </c>
      <c r="L50" s="382"/>
      <c r="O50" s="385" t="s">
        <v>239</v>
      </c>
      <c r="P50" s="385" t="s">
        <v>240</v>
      </c>
      <c r="Q50" s="385" t="s">
        <v>28</v>
      </c>
    </row>
    <row r="51" customFormat="false" ht="15" hidden="false" customHeight="false" outlineLevel="0" collapsed="false">
      <c r="B51" s="378" t="n">
        <v>37175</v>
      </c>
      <c r="C51" s="382" t="n">
        <v>54</v>
      </c>
      <c r="D51" s="382" t="n">
        <f aca="false">OCTOBER!J28</f>
        <v>270.961</v>
      </c>
      <c r="E51" s="382" t="n">
        <f aca="false">'Page 2'!AN16</f>
        <v>23.877</v>
      </c>
      <c r="F51" s="382" t="n">
        <f aca="false">D51-E51</f>
        <v>247.084</v>
      </c>
      <c r="G51" s="382" t="n">
        <f aca="false">OCTOBER!K28</f>
        <v>-212.788</v>
      </c>
      <c r="H51" s="382" t="n">
        <f aca="false">'Page 2'!AO16</f>
        <v>-189.441</v>
      </c>
      <c r="I51" s="382" t="n">
        <f aca="false">G51-H51</f>
        <v>-23.347</v>
      </c>
      <c r="J51" s="382" t="n">
        <f aca="false">F51+I51</f>
        <v>223.737</v>
      </c>
      <c r="K51" s="382" t="n">
        <f aca="false">E51+H51</f>
        <v>-165.564</v>
      </c>
      <c r="L51" s="382"/>
      <c r="N51" s="246" t="s">
        <v>241</v>
      </c>
      <c r="O51" s="24"/>
      <c r="P51" s="24"/>
      <c r="Q51" s="24" t="n">
        <f aca="false">O51+P51</f>
        <v>0</v>
      </c>
    </row>
    <row r="52" customFormat="false" ht="12.75" hidden="false" customHeight="false" outlineLevel="0" collapsed="false">
      <c r="B52" s="378" t="n">
        <v>37176</v>
      </c>
      <c r="C52" s="382" t="n">
        <v>54</v>
      </c>
      <c r="D52" s="382" t="n">
        <f aca="false">OCTOBER!J29</f>
        <v>270.961</v>
      </c>
      <c r="E52" s="382" t="n">
        <f aca="false">'Page 2'!AN17</f>
        <v>68.254</v>
      </c>
      <c r="F52" s="382" t="n">
        <f aca="false">D52-E52</f>
        <v>202.707</v>
      </c>
      <c r="G52" s="382" t="n">
        <f aca="false">OCTOBER!K29</f>
        <v>-212.786</v>
      </c>
      <c r="H52" s="382" t="n">
        <f aca="false">'Page 2'!AO17</f>
        <v>-93.243</v>
      </c>
      <c r="I52" s="382" t="n">
        <f aca="false">G52-H52</f>
        <v>-119.543</v>
      </c>
      <c r="J52" s="382" t="n">
        <f aca="false">F52+I52</f>
        <v>83.164</v>
      </c>
      <c r="K52" s="382" t="n">
        <f aca="false">E52+H52</f>
        <v>-24.989</v>
      </c>
      <c r="L52" s="382"/>
      <c r="R52" s="0" t="s">
        <v>106</v>
      </c>
    </row>
    <row r="53" customFormat="false" ht="12.75" hidden="false" customHeight="false" outlineLevel="0" collapsed="false">
      <c r="B53" s="378" t="n">
        <v>37177</v>
      </c>
      <c r="C53" s="382" t="n">
        <v>54</v>
      </c>
      <c r="D53" s="382" t="n">
        <f aca="false">OCTOBER!J30</f>
        <v>270.961</v>
      </c>
      <c r="E53" s="382" t="n">
        <f aca="false">'Page 2'!AN18</f>
        <v>44.176</v>
      </c>
      <c r="F53" s="382" t="n">
        <f aca="false">D53-E53</f>
        <v>226.785</v>
      </c>
      <c r="G53" s="382" t="n">
        <f aca="false">OCTOBER!K30</f>
        <v>-212.786</v>
      </c>
      <c r="H53" s="382" t="n">
        <f aca="false">'Page 2'!AO18</f>
        <v>-59.97</v>
      </c>
      <c r="I53" s="382" t="n">
        <f aca="false">G53-H53</f>
        <v>-152.816</v>
      </c>
      <c r="J53" s="382" t="n">
        <f aca="false">F53+I53</f>
        <v>73.969</v>
      </c>
      <c r="K53" s="382" t="n">
        <f aca="false">E53+H53</f>
        <v>-15.794</v>
      </c>
      <c r="L53" s="382"/>
      <c r="N53" s="387" t="s">
        <v>242</v>
      </c>
      <c r="O53" s="388" t="n">
        <f aca="false">OCTOBER!J55</f>
        <v>463.097538461539</v>
      </c>
      <c r="P53" s="388" t="n">
        <f aca="false">OCTOBER!K55</f>
        <v>-396.380923076923</v>
      </c>
      <c r="Q53" s="388" t="n">
        <f aca="false">OCTOBER!P55</f>
        <v>37.0259230769231</v>
      </c>
      <c r="R53" s="389" t="n">
        <f aca="false">OCTOBER!Q55</f>
        <v>0.790498357702904</v>
      </c>
    </row>
    <row r="54" customFormat="false" ht="12.75" hidden="false" customHeight="false" outlineLevel="0" collapsed="false">
      <c r="B54" s="378" t="n">
        <v>37178</v>
      </c>
      <c r="C54" s="382" t="n">
        <v>54</v>
      </c>
      <c r="D54" s="382" t="n">
        <f aca="false">OCTOBER!J31</f>
        <v>270.961</v>
      </c>
      <c r="E54" s="382" t="n">
        <f aca="false">'Page 2'!AN19</f>
        <v>62.85</v>
      </c>
      <c r="F54" s="382" t="n">
        <f aca="false">D54-E54</f>
        <v>208.111</v>
      </c>
      <c r="G54" s="382" t="n">
        <f aca="false">OCTOBER!K31</f>
        <v>-212.788</v>
      </c>
      <c r="H54" s="382" t="n">
        <f aca="false">'Page 2'!AO19</f>
        <v>-78.986</v>
      </c>
      <c r="I54" s="382" t="n">
        <f aca="false">G54-H54</f>
        <v>-133.802</v>
      </c>
      <c r="J54" s="382" t="n">
        <f aca="false">F54+I54</f>
        <v>74.309</v>
      </c>
      <c r="K54" s="382" t="n">
        <f aca="false">E54+H54</f>
        <v>-16.136</v>
      </c>
      <c r="L54" s="382"/>
      <c r="N54" s="390" t="s">
        <v>243</v>
      </c>
      <c r="O54" s="388" t="n">
        <f aca="false">OCTOBER!J56</f>
        <v>180.640666666667</v>
      </c>
      <c r="P54" s="388" t="n">
        <f aca="false">OCTOBER!K56</f>
        <v>-141.857666666667</v>
      </c>
      <c r="Q54" s="388" t="n">
        <f aca="false">OCTOBER!P56</f>
        <v>64.3618333333333</v>
      </c>
      <c r="R54" s="389" t="n">
        <f aca="false">OCTOBER!Q56</f>
        <v>1.37411627640037</v>
      </c>
    </row>
    <row r="55" customFormat="false" ht="12.75" hidden="false" customHeight="false" outlineLevel="0" collapsed="false">
      <c r="B55" s="378" t="n">
        <v>37179</v>
      </c>
      <c r="C55" s="382" t="n">
        <v>54</v>
      </c>
      <c r="D55" s="382" t="n">
        <f aca="false">OCTOBER!J32</f>
        <v>270.961</v>
      </c>
      <c r="E55" s="382" t="n">
        <f aca="false">'Page 2'!AN20</f>
        <v>45.439</v>
      </c>
      <c r="F55" s="382" t="n">
        <f aca="false">D55-E55</f>
        <v>225.522</v>
      </c>
      <c r="G55" s="382" t="n">
        <f aca="false">OCTOBER!K32</f>
        <v>-212.461</v>
      </c>
      <c r="H55" s="382" t="n">
        <f aca="false">'Page 2'!AO20</f>
        <v>-84.706</v>
      </c>
      <c r="I55" s="382" t="n">
        <f aca="false">G55-H55</f>
        <v>-127.755</v>
      </c>
      <c r="J55" s="382" t="n">
        <f aca="false">F55+I55</f>
        <v>97.767</v>
      </c>
      <c r="K55" s="382" t="n">
        <f aca="false">E55+H55</f>
        <v>-39.267</v>
      </c>
      <c r="L55" s="382"/>
      <c r="N55" s="246" t="s">
        <v>227</v>
      </c>
      <c r="O55" s="391" t="n">
        <f aca="false">OCTOBER!J57</f>
        <v>345.774193548387</v>
      </c>
      <c r="P55" s="391" t="n">
        <f aca="false">OCTOBER!K57</f>
        <v>-298.935483870968</v>
      </c>
      <c r="Q55" s="391" t="n">
        <f aca="false">OCTOBER!P57</f>
        <v>46.8387096774194</v>
      </c>
    </row>
    <row r="56" customFormat="false" ht="12.75" hidden="false" customHeight="false" outlineLevel="0" collapsed="false">
      <c r="B56" s="378" t="n">
        <v>37180</v>
      </c>
      <c r="C56" s="382" t="n">
        <v>54</v>
      </c>
      <c r="D56" s="382" t="n">
        <f aca="false">OCTOBER!J33</f>
        <v>270.961</v>
      </c>
      <c r="E56" s="382" t="n">
        <f aca="false">'Page 2'!AN21</f>
        <v>47.567</v>
      </c>
      <c r="F56" s="382" t="n">
        <f aca="false">D56-E56</f>
        <v>223.394</v>
      </c>
      <c r="G56" s="382" t="n">
        <f aca="false">OCTOBER!K33</f>
        <v>-212.788</v>
      </c>
      <c r="H56" s="382" t="n">
        <f aca="false">'Page 2'!AO21</f>
        <v>-100.515</v>
      </c>
      <c r="I56" s="382" t="n">
        <f aca="false">G56-H56</f>
        <v>-112.273</v>
      </c>
      <c r="J56" s="382" t="n">
        <f aca="false">F56+I56</f>
        <v>111.121</v>
      </c>
      <c r="K56" s="382" t="n">
        <f aca="false">E56+H56</f>
        <v>-52.948</v>
      </c>
      <c r="L56" s="382"/>
    </row>
    <row r="57" customFormat="false" ht="12.75" hidden="false" customHeight="false" outlineLevel="0" collapsed="false">
      <c r="B57" s="378" t="n">
        <v>37181</v>
      </c>
      <c r="C57" s="382" t="n">
        <v>54</v>
      </c>
      <c r="D57" s="382" t="n">
        <f aca="false">OCTOBER!J34</f>
        <v>271.697</v>
      </c>
      <c r="E57" s="382" t="n">
        <f aca="false">'Page 2'!AN22</f>
        <v>17.109</v>
      </c>
      <c r="F57" s="382" t="n">
        <f aca="false">D57-E57</f>
        <v>254.588</v>
      </c>
      <c r="G57" s="382" t="n">
        <f aca="false">OCTOBER!K34</f>
        <v>-213.525</v>
      </c>
      <c r="H57" s="382" t="n">
        <f aca="false">'Page 2'!AO22</f>
        <v>-100.15</v>
      </c>
      <c r="I57" s="382" t="n">
        <f aca="false">G57-H57</f>
        <v>-113.375</v>
      </c>
      <c r="J57" s="382" t="n">
        <f aca="false">F57+I57</f>
        <v>141.213</v>
      </c>
      <c r="K57" s="382" t="n">
        <f aca="false">E57+H57</f>
        <v>-83.041</v>
      </c>
      <c r="L57" s="382"/>
    </row>
    <row r="58" customFormat="false" ht="12.75" hidden="false" customHeight="false" outlineLevel="0" collapsed="false">
      <c r="B58" s="378" t="n">
        <v>37182</v>
      </c>
      <c r="C58" s="382" t="n">
        <v>54</v>
      </c>
      <c r="D58" s="382" t="n">
        <f aca="false">OCTOBER!J35</f>
        <v>271.232</v>
      </c>
      <c r="E58" s="382" t="n">
        <f aca="false">'Page 2'!AN23</f>
        <v>46.345</v>
      </c>
      <c r="F58" s="382" t="n">
        <f aca="false">D58-E58</f>
        <v>224.887</v>
      </c>
      <c r="G58" s="382" t="n">
        <f aca="false">OCTOBER!K35</f>
        <v>-213.498</v>
      </c>
      <c r="H58" s="382" t="n">
        <f aca="false">'Page 2'!AO23</f>
        <v>-79.316</v>
      </c>
      <c r="I58" s="382" t="n">
        <f aca="false">G58-H58</f>
        <v>-134.182</v>
      </c>
      <c r="J58" s="382" t="n">
        <f aca="false">F58+I58</f>
        <v>90.705</v>
      </c>
      <c r="K58" s="382" t="n">
        <f aca="false">E58+H58</f>
        <v>-32.971</v>
      </c>
      <c r="L58" s="382"/>
    </row>
    <row r="59" customFormat="false" ht="12.75" hidden="false" customHeight="false" outlineLevel="0" collapsed="false">
      <c r="B59" s="378" t="n">
        <v>37183</v>
      </c>
      <c r="C59" s="382" t="n">
        <v>54</v>
      </c>
      <c r="D59" s="382" t="n">
        <f aca="false">OCTOBER!J36</f>
        <v>271.696</v>
      </c>
      <c r="E59" s="382" t="n">
        <f aca="false">'Page 2'!AN24</f>
        <v>81.861</v>
      </c>
      <c r="F59" s="382" t="n">
        <f aca="false">D59-E59</f>
        <v>189.835</v>
      </c>
      <c r="G59" s="382" t="n">
        <f aca="false">OCTOBER!K36</f>
        <v>-213.526</v>
      </c>
      <c r="H59" s="382" t="n">
        <f aca="false">'Page 2'!AO24</f>
        <v>-61.39</v>
      </c>
      <c r="I59" s="382" t="n">
        <f aca="false">G59-H59</f>
        <v>-152.136</v>
      </c>
      <c r="J59" s="382" t="n">
        <f aca="false">F59+I59</f>
        <v>37.699</v>
      </c>
      <c r="K59" s="382" t="n">
        <f aca="false">E59+H59</f>
        <v>20.471</v>
      </c>
      <c r="L59" s="382"/>
    </row>
    <row r="60" customFormat="false" ht="12.75" hidden="false" customHeight="false" outlineLevel="0" collapsed="false">
      <c r="B60" s="378" t="n">
        <v>37184</v>
      </c>
      <c r="C60" s="382" t="n">
        <v>54</v>
      </c>
      <c r="D60" s="382" t="n">
        <f aca="false">OCTOBER!J37</f>
        <v>0</v>
      </c>
      <c r="E60" s="382" t="n">
        <f aca="false">'Page 2'!AN25</f>
        <v>0</v>
      </c>
      <c r="F60" s="382" t="n">
        <f aca="false">D60-E60</f>
        <v>0</v>
      </c>
      <c r="G60" s="382" t="n">
        <f aca="false">OCTOBER!K37</f>
        <v>0</v>
      </c>
      <c r="H60" s="382" t="n">
        <f aca="false">'Page 2'!AO25</f>
        <v>-0</v>
      </c>
      <c r="I60" s="382" t="n">
        <f aca="false">G60-H60</f>
        <v>0</v>
      </c>
      <c r="J60" s="382" t="n">
        <f aca="false">F60+I60</f>
        <v>0</v>
      </c>
      <c r="K60" s="382" t="n">
        <f aca="false">E60+H60</f>
        <v>0</v>
      </c>
      <c r="L60" s="382"/>
    </row>
    <row r="61" customFormat="false" ht="12.75" hidden="false" customHeight="false" outlineLevel="0" collapsed="false">
      <c r="B61" s="378" t="n">
        <v>37185</v>
      </c>
      <c r="C61" s="382" t="n">
        <v>54</v>
      </c>
      <c r="D61" s="382" t="n">
        <f aca="false">OCTOBER!J38</f>
        <v>0</v>
      </c>
      <c r="E61" s="382" t="n">
        <f aca="false">'Page 2'!AN26</f>
        <v>0</v>
      </c>
      <c r="F61" s="382" t="n">
        <f aca="false">D61-E61</f>
        <v>0</v>
      </c>
      <c r="G61" s="382" t="n">
        <f aca="false">OCTOBER!K38</f>
        <v>0</v>
      </c>
      <c r="H61" s="382" t="n">
        <f aca="false">'Page 2'!AO26</f>
        <v>-0</v>
      </c>
      <c r="I61" s="382" t="n">
        <f aca="false">G61-H61</f>
        <v>0</v>
      </c>
      <c r="J61" s="382" t="n">
        <f aca="false">F61+I61</f>
        <v>0</v>
      </c>
      <c r="K61" s="382" t="n">
        <f aca="false">E61+H61</f>
        <v>0</v>
      </c>
      <c r="L61" s="382"/>
    </row>
    <row r="62" customFormat="false" ht="12.75" hidden="false" customHeight="false" outlineLevel="0" collapsed="false">
      <c r="B62" s="378" t="n">
        <v>37186</v>
      </c>
      <c r="C62" s="382" t="n">
        <v>54</v>
      </c>
      <c r="D62" s="382" t="n">
        <f aca="false">OCTOBER!J39</f>
        <v>0</v>
      </c>
      <c r="E62" s="382" t="n">
        <f aca="false">'Page 2'!AN27</f>
        <v>0</v>
      </c>
      <c r="F62" s="382" t="n">
        <f aca="false">D62-E62</f>
        <v>0</v>
      </c>
      <c r="G62" s="382" t="n">
        <f aca="false">OCTOBER!K39</f>
        <v>0</v>
      </c>
      <c r="H62" s="382" t="n">
        <f aca="false">'Page 2'!AO27</f>
        <v>-0</v>
      </c>
      <c r="I62" s="382" t="n">
        <f aca="false">G62-H62</f>
        <v>0</v>
      </c>
      <c r="J62" s="382" t="n">
        <f aca="false">F62+I62</f>
        <v>0</v>
      </c>
      <c r="K62" s="382" t="n">
        <f aca="false">E62+H62</f>
        <v>0</v>
      </c>
      <c r="L62" s="382"/>
    </row>
    <row r="63" customFormat="false" ht="12.75" hidden="false" customHeight="false" outlineLevel="0" collapsed="false">
      <c r="B63" s="378" t="n">
        <v>37187</v>
      </c>
      <c r="C63" s="382" t="n">
        <v>54</v>
      </c>
      <c r="D63" s="382" t="n">
        <f aca="false">OCTOBER!J40</f>
        <v>0</v>
      </c>
      <c r="E63" s="382" t="n">
        <f aca="false">'Page 2'!AN28</f>
        <v>0</v>
      </c>
      <c r="F63" s="382" t="n">
        <f aca="false">D63-E63</f>
        <v>0</v>
      </c>
      <c r="G63" s="382" t="n">
        <f aca="false">OCTOBER!K40</f>
        <v>0</v>
      </c>
      <c r="H63" s="382" t="n">
        <f aca="false">'Page 2'!AO28</f>
        <v>-0</v>
      </c>
      <c r="I63" s="382" t="n">
        <f aca="false">G63-H63</f>
        <v>0</v>
      </c>
      <c r="J63" s="382" t="n">
        <f aca="false">F63+I63</f>
        <v>0</v>
      </c>
      <c r="K63" s="382" t="n">
        <f aca="false">E63+H63</f>
        <v>0</v>
      </c>
      <c r="L63" s="382"/>
    </row>
    <row r="64" customFormat="false" ht="12.75" hidden="false" customHeight="false" outlineLevel="0" collapsed="false">
      <c r="B64" s="378" t="n">
        <v>37188</v>
      </c>
      <c r="C64" s="382" t="n">
        <v>54</v>
      </c>
      <c r="D64" s="382" t="n">
        <f aca="false">OCTOBER!J41</f>
        <v>0</v>
      </c>
      <c r="E64" s="382" t="n">
        <f aca="false">'Page 2'!AN29</f>
        <v>0</v>
      </c>
      <c r="F64" s="382" t="n">
        <f aca="false">D64-E64</f>
        <v>0</v>
      </c>
      <c r="G64" s="382" t="n">
        <f aca="false">OCTOBER!K41</f>
        <v>0</v>
      </c>
      <c r="H64" s="382" t="n">
        <f aca="false">'Page 2'!AO29</f>
        <v>-0</v>
      </c>
      <c r="I64" s="382" t="n">
        <f aca="false">G64-H64</f>
        <v>0</v>
      </c>
      <c r="J64" s="382" t="n">
        <f aca="false">F64+I64</f>
        <v>0</v>
      </c>
      <c r="K64" s="382" t="n">
        <f aca="false">E64+H64</f>
        <v>0</v>
      </c>
      <c r="L64" s="382"/>
    </row>
    <row r="65" customFormat="false" ht="12.75" hidden="false" customHeight="false" outlineLevel="0" collapsed="false">
      <c r="B65" s="378" t="n">
        <v>37189</v>
      </c>
      <c r="C65" s="382" t="n">
        <v>54</v>
      </c>
      <c r="D65" s="382" t="n">
        <f aca="false">OCTOBER!J42</f>
        <v>0</v>
      </c>
      <c r="E65" s="382" t="n">
        <f aca="false">'Page 2'!AN30</f>
        <v>0</v>
      </c>
      <c r="F65" s="382" t="n">
        <f aca="false">D65-E65</f>
        <v>0</v>
      </c>
      <c r="G65" s="382" t="n">
        <f aca="false">OCTOBER!K42</f>
        <v>0</v>
      </c>
      <c r="H65" s="382" t="n">
        <f aca="false">'Page 2'!AO30</f>
        <v>-0</v>
      </c>
      <c r="I65" s="382" t="n">
        <f aca="false">G65-H65</f>
        <v>0</v>
      </c>
      <c r="J65" s="382" t="n">
        <f aca="false">F65+I65</f>
        <v>0</v>
      </c>
      <c r="K65" s="382" t="n">
        <f aca="false">E65+H65</f>
        <v>0</v>
      </c>
      <c r="L65" s="382"/>
    </row>
    <row r="66" customFormat="false" ht="12.75" hidden="false" customHeight="false" outlineLevel="0" collapsed="false">
      <c r="B66" s="378" t="n">
        <v>37190</v>
      </c>
      <c r="C66" s="382" t="n">
        <v>54</v>
      </c>
      <c r="D66" s="382" t="n">
        <f aca="false">OCTOBER!J43</f>
        <v>0</v>
      </c>
      <c r="E66" s="382" t="n">
        <f aca="false">'Page 2'!AN31</f>
        <v>0</v>
      </c>
      <c r="F66" s="382" t="n">
        <f aca="false">D66-E66</f>
        <v>0</v>
      </c>
      <c r="G66" s="382" t="n">
        <f aca="false">OCTOBER!K43</f>
        <v>0</v>
      </c>
      <c r="H66" s="382" t="n">
        <f aca="false">'Page 2'!AO31</f>
        <v>-0</v>
      </c>
      <c r="I66" s="382" t="n">
        <f aca="false">G66-H66</f>
        <v>0</v>
      </c>
      <c r="J66" s="382" t="n">
        <f aca="false">F66+I66</f>
        <v>0</v>
      </c>
      <c r="K66" s="382" t="n">
        <f aca="false">E66+H66</f>
        <v>0</v>
      </c>
      <c r="L66" s="382"/>
    </row>
    <row r="67" customFormat="false" ht="12.75" hidden="false" customHeight="false" outlineLevel="0" collapsed="false">
      <c r="B67" s="378" t="n">
        <v>37191</v>
      </c>
      <c r="C67" s="382" t="n">
        <v>54</v>
      </c>
      <c r="D67" s="382" t="n">
        <f aca="false">OCTOBER!J44</f>
        <v>0</v>
      </c>
      <c r="E67" s="382" t="n">
        <f aca="false">'Page 2'!AN32</f>
        <v>0</v>
      </c>
      <c r="F67" s="382" t="n">
        <f aca="false">D67-E67</f>
        <v>0</v>
      </c>
      <c r="G67" s="382" t="n">
        <f aca="false">OCTOBER!K44</f>
        <v>0</v>
      </c>
      <c r="H67" s="382" t="n">
        <f aca="false">'Page 2'!AO32</f>
        <v>-0</v>
      </c>
      <c r="I67" s="382" t="n">
        <f aca="false">G67-H67</f>
        <v>0</v>
      </c>
      <c r="J67" s="382" t="n">
        <f aca="false">F67+I67</f>
        <v>0</v>
      </c>
      <c r="K67" s="382" t="n">
        <f aca="false">E67+H67</f>
        <v>0</v>
      </c>
      <c r="L67" s="382"/>
    </row>
    <row r="68" customFormat="false" ht="12.75" hidden="false" customHeight="false" outlineLevel="0" collapsed="false">
      <c r="B68" s="378" t="n">
        <v>37192</v>
      </c>
      <c r="C68" s="382" t="n">
        <v>54</v>
      </c>
      <c r="D68" s="382" t="n">
        <f aca="false">OCTOBER!J45</f>
        <v>0</v>
      </c>
      <c r="E68" s="382" t="n">
        <f aca="false">'Page 2'!AN33</f>
        <v>0</v>
      </c>
      <c r="F68" s="382" t="n">
        <f aca="false">D68-E68</f>
        <v>0</v>
      </c>
      <c r="G68" s="382" t="n">
        <f aca="false">OCTOBER!K45</f>
        <v>0</v>
      </c>
      <c r="H68" s="382" t="n">
        <f aca="false">'Page 2'!AO33</f>
        <v>-0</v>
      </c>
      <c r="I68" s="382" t="n">
        <f aca="false">G68-H68</f>
        <v>0</v>
      </c>
      <c r="J68" s="382" t="n">
        <f aca="false">F68+I68</f>
        <v>0</v>
      </c>
      <c r="K68" s="382" t="n">
        <f aca="false">E68+H68</f>
        <v>0</v>
      </c>
      <c r="L68" s="382"/>
    </row>
    <row r="69" customFormat="false" ht="12.75" hidden="false" customHeight="false" outlineLevel="0" collapsed="false">
      <c r="B69" s="378" t="n">
        <v>37193</v>
      </c>
      <c r="C69" s="382" t="n">
        <v>54</v>
      </c>
      <c r="D69" s="382" t="n">
        <f aca="false">OCTOBER!J46</f>
        <v>0</v>
      </c>
      <c r="E69" s="382" t="n">
        <f aca="false">'Page 2'!AN34</f>
        <v>0</v>
      </c>
      <c r="F69" s="382" t="n">
        <f aca="false">D69-E69</f>
        <v>0</v>
      </c>
      <c r="G69" s="382" t="n">
        <f aca="false">OCTOBER!K46</f>
        <v>0</v>
      </c>
      <c r="H69" s="382" t="n">
        <f aca="false">'Page 2'!AO34</f>
        <v>-0</v>
      </c>
      <c r="I69" s="382" t="n">
        <f aca="false">G69-H69</f>
        <v>0</v>
      </c>
      <c r="J69" s="382" t="n">
        <f aca="false">F69+I69</f>
        <v>0</v>
      </c>
      <c r="K69" s="382" t="n">
        <f aca="false">E69+H69</f>
        <v>0</v>
      </c>
      <c r="L69" s="382"/>
    </row>
    <row r="70" customFormat="false" ht="12.75" hidden="false" customHeight="false" outlineLevel="0" collapsed="false">
      <c r="B70" s="378" t="n">
        <v>37194</v>
      </c>
      <c r="C70" s="382" t="n">
        <v>54</v>
      </c>
      <c r="D70" s="382" t="n">
        <f aca="false">OCTOBER!J47</f>
        <v>0</v>
      </c>
      <c r="E70" s="382" t="n">
        <f aca="false">'Page 2'!AN35</f>
        <v>0</v>
      </c>
      <c r="F70" s="382" t="n">
        <f aca="false">D70-E70</f>
        <v>0</v>
      </c>
      <c r="G70" s="382" t="n">
        <f aca="false">OCTOBER!K47</f>
        <v>0</v>
      </c>
      <c r="H70" s="382" t="n">
        <f aca="false">'Page 2'!AO35</f>
        <v>-0</v>
      </c>
      <c r="I70" s="382" t="n">
        <f aca="false">G70-H70</f>
        <v>0</v>
      </c>
      <c r="J70" s="382" t="n">
        <f aca="false">F70+I70</f>
        <v>0</v>
      </c>
      <c r="K70" s="382" t="n">
        <f aca="false">E70+H70</f>
        <v>0</v>
      </c>
      <c r="L70" s="382"/>
    </row>
    <row r="71" customFormat="false" ht="12.75" hidden="false" customHeight="false" outlineLevel="0" collapsed="false">
      <c r="B71" s="378" t="n">
        <v>37195</v>
      </c>
      <c r="C71" s="382" t="n">
        <v>54</v>
      </c>
      <c r="D71" s="382" t="n">
        <f aca="false">OCTOBER!J48</f>
        <v>0</v>
      </c>
      <c r="E71" s="382" t="n">
        <f aca="false">'Page 2'!AN36</f>
        <v>0</v>
      </c>
      <c r="F71" s="382" t="n">
        <f aca="false">D71-E71</f>
        <v>0</v>
      </c>
      <c r="G71" s="382" t="n">
        <f aca="false">OCTOBER!K48</f>
        <v>0</v>
      </c>
      <c r="H71" s="382" t="n">
        <f aca="false">'Page 2'!AO36</f>
        <v>-0</v>
      </c>
      <c r="I71" s="382" t="n">
        <f aca="false">G71-H71</f>
        <v>0</v>
      </c>
      <c r="J71" s="382" t="n">
        <f aca="false">F71+I71</f>
        <v>0</v>
      </c>
      <c r="K71" s="382" t="n">
        <f aca="false">E71+H71</f>
        <v>0</v>
      </c>
      <c r="L71" s="382"/>
    </row>
    <row r="72" customFormat="false" ht="12.75" hidden="false" customHeight="false" outlineLevel="0" collapsed="false">
      <c r="B72" s="378" t="n">
        <v>37196</v>
      </c>
    </row>
  </sheetData>
  <mergeCells count="1">
    <mergeCell ref="D1:E1"/>
  </mergeCells>
  <printOptions headings="false" gridLines="false" gridLinesSet="true" horizontalCentered="false" verticalCentered="false"/>
  <pageMargins left="0" right="0" top="0" bottom="0.25" header="0" footer="0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>&amp;CNNG Storage &amp;D</oddHeader>
    <oddFooter>&amp;R&amp;T</oddFooter>
  </headerFooter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95" zoomScaleNormal="95" zoomScalePageLayoutView="100" workbookViewId="0">
      <selection pane="topLeft" activeCell="A1" activeCellId="0" sqref="A1"/>
    </sheetView>
  </sheetViews>
  <sheetFormatPr defaultColWidth="11.53515625" defaultRowHeight="12.8" customHeight="true" zeroHeight="false" outlineLevelRow="0" outlineLevelCol="0"/>
  <sheetData/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&amp;L&amp;F &amp;A&amp;R&amp;D</oddFooter>
  </headerFooter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95" zoomScaleNormal="95" zoomScalePageLayoutView="100" workbookViewId="0">
      <selection pane="topLeft" activeCell="A1" activeCellId="0" sqref="A1"/>
    </sheetView>
  </sheetViews>
  <sheetFormatPr defaultColWidth="11.53515625" defaultRowHeight="12.8" customHeight="true" zeroHeight="false" outlineLevelRow="0" outlineLevelCol="0"/>
  <sheetData/>
  <printOptions headings="false" gridLines="false" gridLinesSet="true" horizontalCentered="false" verticalCentered="false"/>
  <pageMargins left="0.747916666666667" right="0.747916666666667" top="0.984027777777778" bottom="0.845138888888889" header="0.511811023622047" footer="0.5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&amp;L&amp;F &amp;A&amp;R&amp;D</oddFooter>
  </headerFooter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95" zoomScaleNormal="95" zoomScalePageLayoutView="100" workbookViewId="0">
      <selection pane="topLeft" activeCell="A1" activeCellId="0" sqref="A1"/>
    </sheetView>
  </sheetViews>
  <sheetFormatPr defaultColWidth="11.53515625" defaultRowHeight="12.8" customHeight="true" zeroHeight="false" outlineLevelRow="0" outlineLevelCol="0"/>
  <sheetData/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&amp;L&amp;F &amp;A&amp;R&amp;D</oddFooter>
  </headerFooter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91" zoomScaleNormal="91" zoomScalePageLayoutView="100" workbookViewId="0">
      <selection pane="topLeft" activeCell="A1" activeCellId="0" sqref="A1"/>
    </sheetView>
  </sheetViews>
  <sheetFormatPr defaultColWidth="11.53515625" defaultRowHeight="12.8" customHeight="true" zeroHeight="false" outlineLevelRow="0" outlineLevelCol="0"/>
  <sheetData/>
  <printOptions headings="false" gridLines="false" gridLinesSet="true" horizontalCentered="false" verticalCentered="false"/>
  <pageMargins left="0.747916666666667" right="0.747916666666667" top="0.984027777777778" bottom="0.984027777777778" header="0.5" footer="0.5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>&amp;C&amp;A</oddHeader>
    <oddFooter>&amp;CPage &amp;P</oddFooter>
  </headerFooter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91" zoomScaleNormal="91" zoomScalePageLayoutView="100" workbookViewId="0">
      <selection pane="topLeft" activeCell="A1" activeCellId="0" sqref="A1"/>
    </sheetView>
  </sheetViews>
  <sheetFormatPr defaultColWidth="11.53515625" defaultRowHeight="12.8" customHeight="true" zeroHeight="false" outlineLevelRow="0" outlineLevelCol="0"/>
  <sheetData/>
  <printOptions headings="false" gridLines="false" gridLinesSet="true" horizontalCentered="false" verticalCentered="false"/>
  <pageMargins left="0.747916666666667" right="0.747916666666667" top="0.984027777777778" bottom="0.984027777777778" header="0.5" footer="0.5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>&amp;C&amp;A</oddHeader>
    <oddFooter>&amp;CPage &amp;P</oddFooter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LibreOffice/25.2.7.0.0$Linux_X86_64 LibreOffice_project/c3912edc4c615b55f2051310c417e592ac3ce905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1998-05-29T11:06:58Z</dcterms:created>
  <dc:creator>GTS</dc:creator>
  <dc:description/>
  <dc:language>en-US</dc:language>
  <cp:lastModifiedBy>mbodnar</cp:lastModifiedBy>
  <cp:lastPrinted>2001-10-19T10:02:24Z</cp:lastPrinted>
  <dcterms:modified xsi:type="dcterms:W3CDTF">2001-10-19T15:59:03Z</dcterms:modified>
  <cp:revision>0</cp:revision>
  <dc:subject/>
  <dc:title/>
</cp:coreProperties>
</file>