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harts/_rels/chart8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ly" sheetId="1" state="visible" r:id="rId3"/>
    <sheet name="Page 2" sheetId="2" state="visible" r:id="rId4"/>
    <sheet name="Sheet1" sheetId="3" state="visible" r:id="rId5"/>
    <sheet name="BusOb" sheetId="4" state="visible" r:id="rId6"/>
    <sheet name="properties" sheetId="5" state="visible" r:id="rId7"/>
  </sheets>
  <externalReferences>
    <externalReference r:id="rId8"/>
    <externalReference r:id="rId9"/>
    <externalReference r:id="rId10"/>
  </externalReferences>
  <definedNames>
    <definedName function="false" hidden="false" localSheetId="3" name="_xlnm.Print_Area" vbProcedure="false">BusOb!$A$1:$M$78</definedName>
    <definedName function="false" hidden="false" localSheetId="0" name="_xlnm.Print_Area" vbProcedure="false">July!$C$6:$AH$88</definedName>
    <definedName function="false" hidden="false" localSheetId="1" name="_xlnm.Print_Area" vbProcedure="false">'Page 2'!$D$1:$AG$71</definedName>
    <definedName function="false" hidden="false" localSheetId="4" name="_xlnm.Print_Area" vbProcedure="false">properties!$A$1:$B$17</definedName>
    <definedName function="false" hidden="false" localSheetId="2" name="_xlnm.Print_Area" vbProcedure="false">Sheet1!$M$1:$AC$56</definedName>
    <definedName function="false" hidden="false" name="Excel_BuiltIn_Recorder" vbProcedure="false">#REF!</definedName>
    <definedName function="false" hidden="false" name="File_Name_1" vbProcedure="false">#REF!</definedName>
    <definedName function="false" hidden="false" name="Macro1" vbProcedure="false">#REF!</definedName>
    <definedName function="false" hidden="false" name="Print_Area_MI" vbProcedure="false">July!$A$1:$Q$51</definedName>
    <definedName function="false" hidden="false" name="\s" vbProcedure="false">July!$AP$1:$AP$4</definedName>
    <definedName function="false" hidden="false" localSheetId="0" name="__123Graph_A" vbProcedure="false">July!$AA$18:$AA$45</definedName>
    <definedName function="false" hidden="false" localSheetId="0" name="__123Graph_AJUNEACT" vbProcedure="false">July!$AA$18:$AA$45</definedName>
    <definedName function="false" hidden="false" localSheetId="0" name="__123Graph_B" vbProcedure="false">July!$Z$18:$Z$39</definedName>
    <definedName function="false" hidden="false" localSheetId="0" name="__123Graph_BJUNEACT" vbProcedure="false">July!$Z$18:$Z$39</definedName>
    <definedName function="false" hidden="false" localSheetId="0" name="__123Graph_C" vbProcedure="false">July!$AF$17:$AF$38</definedName>
    <definedName function="false" hidden="false" localSheetId="0" name="__123Graph_CJUNEACT" vbProcedure="false">July!$AF$17:$AF$38</definedName>
    <definedName function="false" hidden="false" localSheetId="0" name="__123Graph_X" vbProcedure="false">July!$C$18:$C$45</definedName>
    <definedName function="false" hidden="false" localSheetId="0" name="__123Graph_XJUNEACT" vbProcedure="false">July!$C$18:$C$45</definedName>
    <definedName function="false" hidden="false" localSheetId="4" name="Excel_BuiltIn_Recorder" vbProcedure="false">#REF!</definedName>
    <definedName function="false" hidden="false" localSheetId="4" name="File_Name_1" vbProcedure="false">properties!$B$1</definedName>
    <definedName function="false" hidden="false" localSheetId="4" name="Macro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<sst xmlns="http://schemas.openxmlformats.org/spreadsheetml/2006/main" count="662" uniqueCount="265">
  <si>
    <t xml:space="preserve">Day #</t>
  </si>
  <si>
    <t xml:space="preserve">SHIPPER</t>
  </si>
  <si>
    <t xml:space="preserve">CONTRACT</t>
  </si>
  <si>
    <t xml:space="preserve">Apr 1</t>
  </si>
  <si>
    <t xml:space="preserve">Apr 2</t>
  </si>
  <si>
    <t xml:space="preserve">Apr 3</t>
  </si>
  <si>
    <t xml:space="preserve">Apr 4</t>
  </si>
  <si>
    <t xml:space="preserve">Apr 5</t>
  </si>
  <si>
    <t xml:space="preserve">Apr 6</t>
  </si>
  <si>
    <t xml:space="preserve">Apr 7</t>
  </si>
  <si>
    <t xml:space="preserve">Apr 8</t>
  </si>
  <si>
    <t xml:space="preserve">Apr 9</t>
  </si>
  <si>
    <t xml:space="preserve">Apr 10</t>
  </si>
  <si>
    <t xml:space="preserve">Apr 11</t>
  </si>
  <si>
    <t xml:space="preserve">Apr 12</t>
  </si>
  <si>
    <t xml:space="preserve">Apr 13</t>
  </si>
  <si>
    <t xml:space="preserve">Volumetric OBA - Customer committed </t>
  </si>
  <si>
    <t xml:space="preserve">ANR</t>
  </si>
  <si>
    <t xml:space="preserve">STORAGE SUMMARY</t>
  </si>
  <si>
    <t xml:space="preserve">TOTAL</t>
  </si>
  <si>
    <t xml:space="preserve">SBA</t>
  </si>
  <si>
    <t xml:space="preserve">PIPELINE</t>
  </si>
  <si>
    <t xml:space="preserve">LYONS</t>
  </si>
  <si>
    <t xml:space="preserve">APPROVED</t>
  </si>
  <si>
    <t xml:space="preserve">THIRD</t>
  </si>
  <si>
    <t xml:space="preserve">FDD----------</t>
  </si>
  <si>
    <t xml:space="preserve">-</t>
  </si>
  <si>
    <t xml:space="preserve">NET</t>
  </si>
  <si>
    <t xml:space="preserve">IDD---------</t>
  </si>
  <si>
    <t xml:space="preserve">FDD/IDD</t>
  </si>
  <si>
    <t xml:space="preserve">PURCHASE</t>
  </si>
  <si>
    <t xml:space="preserve">SALES</t>
  </si>
  <si>
    <t xml:space="preserve">BaseGas</t>
  </si>
  <si>
    <t xml:space="preserve">PAYBACK *</t>
  </si>
  <si>
    <t xml:space="preserve">PARTY</t>
  </si>
  <si>
    <t xml:space="preserve">PAPER</t>
  </si>
  <si>
    <t xml:space="preserve">PHYSICAL</t>
  </si>
  <si>
    <t xml:space="preserve">Operational </t>
  </si>
  <si>
    <t xml:space="preserve">ACTUAL</t>
  </si>
  <si>
    <t xml:space="preserve">Storage</t>
  </si>
  <si>
    <t xml:space="preserve">PLAN M-T-D</t>
  </si>
  <si>
    <t xml:space="preserve">% of PLAN</t>
  </si>
  <si>
    <t xml:space="preserve">FDD</t>
  </si>
  <si>
    <t xml:space="preserve">FDD </t>
  </si>
  <si>
    <t xml:space="preserve">PACKET</t>
  </si>
  <si>
    <t xml:space="preserve">PARK'N RIDE</t>
  </si>
  <si>
    <t xml:space="preserve">PHYS</t>
  </si>
  <si>
    <t xml:space="preserve">UNANTICIPATED</t>
  </si>
  <si>
    <t xml:space="preserve">Changes </t>
  </si>
  <si>
    <t xml:space="preserve">June</t>
  </si>
  <si>
    <t xml:space="preserve">INJECTION</t>
  </si>
  <si>
    <t xml:space="preserve">WITHDRAW</t>
  </si>
  <si>
    <t xml:space="preserve">by</t>
  </si>
  <si>
    <t xml:space="preserve">PACKETS</t>
  </si>
  <si>
    <t xml:space="preserve">PNR</t>
  </si>
  <si>
    <t xml:space="preserve">IDD</t>
  </si>
  <si>
    <t xml:space="preserve">Storage </t>
  </si>
  <si>
    <t xml:space="preserve">SWING</t>
  </si>
  <si>
    <t xml:space="preserve">in Pack</t>
  </si>
  <si>
    <t xml:space="preserve">NOTE:</t>
  </si>
  <si>
    <t xml:space="preserve">South pack is the sum of ending pack from Permian, Anadarko &amp; Central regions</t>
  </si>
  <si>
    <t xml:space="preserve">Puchases</t>
  </si>
  <si>
    <t xml:space="preserve">Avg\d Plan</t>
  </si>
  <si>
    <t xml:space="preserve">AGA</t>
  </si>
  <si>
    <t xml:space="preserve">Absolute</t>
  </si>
  <si>
    <t xml:space="preserve">PACK CHANGES</t>
  </si>
  <si>
    <t xml:space="preserve">STORAGE ALLOCATIONS</t>
  </si>
  <si>
    <t xml:space="preserve">Avg/d Actual</t>
  </si>
  <si>
    <t xml:space="preserve">Week</t>
  </si>
  <si>
    <t xml:space="preserve">000's</t>
  </si>
  <si>
    <t xml:space="preserve">Market</t>
  </si>
  <si>
    <t xml:space="preserve">South</t>
  </si>
  <si>
    <t xml:space="preserve">IDD INJ</t>
  </si>
  <si>
    <t xml:space="preserve">IDD WD</t>
  </si>
  <si>
    <t xml:space="preserve">PURCH</t>
  </si>
  <si>
    <t xml:space="preserve">STOR PUR</t>
  </si>
  <si>
    <t xml:space="preserve">Timely</t>
  </si>
  <si>
    <t xml:space="preserve">Evening</t>
  </si>
  <si>
    <t xml:space="preserve">Non Grid</t>
  </si>
  <si>
    <t xml:space="preserve">IntraDay 1</t>
  </si>
  <si>
    <t xml:space="preserve">IntraDay 2</t>
  </si>
  <si>
    <t xml:space="preserve">Sales</t>
  </si>
  <si>
    <t xml:space="preserve">TEMP</t>
  </si>
  <si>
    <t xml:space="preserve">MAX/d</t>
  </si>
  <si>
    <t xml:space="preserve">day</t>
  </si>
  <si>
    <t xml:space="preserve">avg</t>
  </si>
  <si>
    <t xml:space="preserve">Storage Recap</t>
  </si>
  <si>
    <t xml:space="preserve">BOM</t>
  </si>
  <si>
    <t xml:space="preserve">X</t>
  </si>
  <si>
    <t xml:space="preserve">NONE</t>
  </si>
  <si>
    <t xml:space="preserve">Change</t>
  </si>
  <si>
    <t xml:space="preserve">F   79</t>
  </si>
  <si>
    <t xml:space="preserve">F   80</t>
  </si>
  <si>
    <t xml:space="preserve">F   74</t>
  </si>
  <si>
    <t xml:space="preserve">F   68</t>
  </si>
  <si>
    <t xml:space="preserve">F   66</t>
  </si>
  <si>
    <t xml:space="preserve">CurEST in (Bcf)</t>
  </si>
  <si>
    <t xml:space="preserve">_</t>
  </si>
  <si>
    <t xml:space="preserve">SERVICES</t>
  </si>
  <si>
    <t xml:space="preserve">Oper. Storage</t>
  </si>
  <si>
    <t xml:space="preserve">July 2001</t>
  </si>
  <si>
    <t xml:space="preserve">%of Plan</t>
  </si>
  <si>
    <t xml:space="preserve">Avg Weekdays</t>
  </si>
  <si>
    <t xml:space="preserve">Avg Weekends</t>
  </si>
  <si>
    <t xml:space="preserve">Plan (Baseload)</t>
  </si>
  <si>
    <t xml:space="preserve">Offset</t>
  </si>
  <si>
    <t xml:space="preserve"># of Days Swing Greater than 50</t>
  </si>
  <si>
    <t xml:space="preserve">Net</t>
  </si>
  <si>
    <t xml:space="preserve"># of Days Swing Less than (50)</t>
  </si>
  <si>
    <t xml:space="preserve">TW Daily Notes:</t>
  </si>
  <si>
    <t xml:space="preserve">PACK</t>
  </si>
  <si>
    <t xml:space="preserve">Park</t>
  </si>
  <si>
    <t xml:space="preserve">Ride</t>
  </si>
  <si>
    <t xml:space="preserve">Apr-1</t>
  </si>
  <si>
    <t xml:space="preserve">y</t>
  </si>
  <si>
    <t xml:space="preserve">Apr-2</t>
  </si>
  <si>
    <t xml:space="preserve">w/offset</t>
  </si>
  <si>
    <t xml:space="preserve">Apr-3</t>
  </si>
  <si>
    <t xml:space="preserve">Apr-4</t>
  </si>
  <si>
    <t xml:space="preserve">Apr-5</t>
  </si>
  <si>
    <t xml:space="preserve">Apr-6</t>
  </si>
  <si>
    <t xml:space="preserve">n </t>
  </si>
  <si>
    <t xml:space="preserve">Apr-7</t>
  </si>
  <si>
    <t xml:space="preserve">Apr-8</t>
  </si>
  <si>
    <t xml:space="preserve">Apr-9</t>
  </si>
  <si>
    <t xml:space="preserve">Apr-10</t>
  </si>
  <si>
    <t xml:space="preserve">Apr-11</t>
  </si>
  <si>
    <t xml:space="preserve">Apr-12</t>
  </si>
  <si>
    <t xml:space="preserve">Apr-13</t>
  </si>
  <si>
    <t xml:space="preserve">Apr-14</t>
  </si>
  <si>
    <t xml:space="preserve">Apr-15</t>
  </si>
  <si>
    <t xml:space="preserve">Apr-16</t>
  </si>
  <si>
    <t xml:space="preserve">Apr-17</t>
  </si>
  <si>
    <t xml:space="preserve">Apr-18</t>
  </si>
  <si>
    <t xml:space="preserve">Apr-19</t>
  </si>
  <si>
    <t xml:space="preserve">Apr-20</t>
  </si>
  <si>
    <t xml:space="preserve">Apr-21</t>
  </si>
  <si>
    <t xml:space="preserve">Apr-22</t>
  </si>
  <si>
    <t xml:space="preserve">Apr-23</t>
  </si>
  <si>
    <t xml:space="preserve">Apr-24</t>
  </si>
  <si>
    <t xml:space="preserve">Apr-25</t>
  </si>
  <si>
    <t xml:space="preserve">Apr-26</t>
  </si>
  <si>
    <t xml:space="preserve">Apr-27</t>
  </si>
  <si>
    <t xml:space="preserve">Apr-28</t>
  </si>
  <si>
    <t xml:space="preserve">Apr-29</t>
  </si>
  <si>
    <t xml:space="preserve">Apr-30</t>
  </si>
  <si>
    <t xml:space="preserve">Apr-31</t>
  </si>
  <si>
    <t xml:space="preserve"> </t>
  </si>
  <si>
    <t xml:space="preserve">Ogden</t>
  </si>
  <si>
    <t xml:space="preserve">Demarc</t>
  </si>
  <si>
    <t xml:space="preserve">PowerTex</t>
  </si>
  <si>
    <t xml:space="preserve">Pinnacle Lea</t>
  </si>
  <si>
    <t xml:space="preserve">TW Halley</t>
  </si>
  <si>
    <t xml:space="preserve">MID 2</t>
  </si>
  <si>
    <t xml:space="preserve">MID 3</t>
  </si>
  <si>
    <t xml:space="preserve">MID 4</t>
  </si>
  <si>
    <t xml:space="preserve">MID 5</t>
  </si>
  <si>
    <t xml:space="preserve">MID 6</t>
  </si>
  <si>
    <t xml:space="preserve">MID 10</t>
  </si>
  <si>
    <t xml:space="preserve">MID 16A</t>
  </si>
  <si>
    <t xml:space="preserve">MID 17</t>
  </si>
  <si>
    <t xml:space="preserve">Ventura</t>
  </si>
  <si>
    <t xml:space="preserve">PLAN</t>
  </si>
  <si>
    <t xml:space="preserve">Today's </t>
  </si>
  <si>
    <t xml:space="preserve">RECAP HISTORY @ July 9th</t>
  </si>
  <si>
    <t xml:space="preserve">Permian</t>
  </si>
  <si>
    <t xml:space="preserve">MID 8</t>
  </si>
  <si>
    <t xml:space="preserve">MID 13</t>
  </si>
  <si>
    <t xml:space="preserve">MID 16</t>
  </si>
  <si>
    <t xml:space="preserve">STORAGE FACILITIES</t>
  </si>
  <si>
    <t xml:space="preserve">Avg/d-M-T-D</t>
  </si>
  <si>
    <t xml:space="preserve">Estimate*</t>
  </si>
  <si>
    <t xml:space="preserve">% of Plan</t>
  </si>
  <si>
    <t xml:space="preserve">WRENSHALL</t>
  </si>
  <si>
    <t xml:space="preserve">Park N Ride Pivot</t>
  </si>
  <si>
    <t xml:space="preserve">Copied</t>
  </si>
  <si>
    <t xml:space="preserve">GARNER</t>
  </si>
  <si>
    <t xml:space="preserve">Total</t>
  </si>
  <si>
    <t xml:space="preserve">Injection</t>
  </si>
  <si>
    <t xml:space="preserve">Withdraw</t>
  </si>
  <si>
    <t xml:space="preserve">REDFIELD</t>
  </si>
  <si>
    <t xml:space="preserve">CUNNINGHAM</t>
  </si>
  <si>
    <t xml:space="preserve">Tot. w/o Lyons</t>
  </si>
  <si>
    <t xml:space="preserve">PEAK</t>
  </si>
  <si>
    <t xml:space="preserve">PEAK  DAYS</t>
  </si>
  <si>
    <t xml:space="preserve">PROVIDERS</t>
  </si>
  <si>
    <t xml:space="preserve">Available*</t>
  </si>
  <si>
    <t xml:space="preserve"> Remaining</t>
  </si>
  <si>
    <t xml:space="preserve">Utilicorp</t>
  </si>
  <si>
    <t xml:space="preserve">Engage</t>
  </si>
  <si>
    <t xml:space="preserve">Transcanada</t>
  </si>
  <si>
    <t xml:space="preserve">PACK DAYS</t>
  </si>
  <si>
    <t xml:space="preserve">DRAFT DAYS</t>
  </si>
  <si>
    <t xml:space="preserve">Contract Year to Date</t>
  </si>
  <si>
    <t xml:space="preserve">Current</t>
  </si>
  <si>
    <t xml:space="preserve">MAX BAL</t>
  </si>
  <si>
    <t xml:space="preserve">Carry Over</t>
  </si>
  <si>
    <t xml:space="preserve">Remaining</t>
  </si>
  <si>
    <t xml:space="preserve">Carryover</t>
  </si>
  <si>
    <t xml:space="preserve">Pack</t>
  </si>
  <si>
    <t xml:space="preserve">Draft</t>
  </si>
  <si>
    <t xml:space="preserve">Balance</t>
  </si>
  <si>
    <t xml:space="preserve">+/-</t>
  </si>
  <si>
    <t xml:space="preserve">OGE</t>
  </si>
  <si>
    <t xml:space="preserve">Tenaska</t>
  </si>
  <si>
    <t xml:space="preserve">Texaco</t>
  </si>
  <si>
    <t xml:space="preserve">Less:</t>
  </si>
  <si>
    <t xml:space="preserve">Peak</t>
  </si>
  <si>
    <t xml:space="preserve">Plus:</t>
  </si>
  <si>
    <t xml:space="preserve">Pack&amp;Draft</t>
  </si>
  <si>
    <t xml:space="preserve">Operational Storage</t>
  </si>
  <si>
    <t xml:space="preserve">Plan</t>
  </si>
  <si>
    <t xml:space="preserve">Withdrawal</t>
  </si>
  <si>
    <t xml:space="preserve">Net FDD</t>
  </si>
  <si>
    <t xml:space="preserve">  TEMPERATURES</t>
  </si>
  <si>
    <t xml:space="preserve">DATE</t>
  </si>
  <si>
    <t xml:space="preserve">AVG TEMP</t>
  </si>
  <si>
    <t xml:space="preserve">ACTUAL Temp</t>
  </si>
  <si>
    <t xml:space="preserve">Phys Storage</t>
  </si>
  <si>
    <t xml:space="preserve">Cash</t>
  </si>
  <si>
    <t xml:space="preserve">Index</t>
  </si>
  <si>
    <t xml:space="preserve">Cash/Index</t>
  </si>
  <si>
    <t xml:space="preserve">Injections</t>
  </si>
  <si>
    <t xml:space="preserve">Withdrawals</t>
  </si>
  <si>
    <t xml:space="preserve">Today</t>
  </si>
  <si>
    <t xml:space="preserve">Weekday Avg</t>
  </si>
  <si>
    <t xml:space="preserve">Weekend Avg</t>
  </si>
  <si>
    <t xml:space="preserve">Total </t>
  </si>
  <si>
    <t xml:space="preserve">PNR In</t>
  </si>
  <si>
    <r>
      <rPr>
        <sz val="10"/>
        <rFont val="Arial MT"/>
        <family val="0"/>
      </rPr>
      <t xml:space="preserve">Book I</t>
    </r>
    <r>
      <rPr>
        <i val="true"/>
        <sz val="10"/>
        <rFont val="Arial MT"/>
        <family val="0"/>
      </rPr>
      <t xml:space="preserve">njection</t>
    </r>
  </si>
  <si>
    <t xml:space="preserve">PNR Wd</t>
  </si>
  <si>
    <t xml:space="preserve">Book Withdraw</t>
  </si>
  <si>
    <t xml:space="preserve">Net Book</t>
  </si>
  <si>
    <t xml:space="preserve">Net PnR</t>
  </si>
  <si>
    <t xml:space="preserve">IDD </t>
  </si>
  <si>
    <t xml:space="preserve">All Daily Pivot</t>
  </si>
  <si>
    <t xml:space="preserve">AQUILA ENERGY MARKETING CORPORATION</t>
  </si>
  <si>
    <t xml:space="preserve">INJ</t>
  </si>
  <si>
    <t xml:space="preserve">WTH</t>
  </si>
  <si>
    <t xml:space="preserve">DENVER CITY ENERGY ASSOCIATES, L.P.</t>
  </si>
  <si>
    <t xml:space="preserve">GREAT RIVER ENERGY</t>
  </si>
  <si>
    <t xml:space="preserve">MIRANT AMERICAS ENERGY MARKETING, LP</t>
  </si>
  <si>
    <t xml:space="preserve">NICOR ENERCHANGE L.L.C.</t>
  </si>
  <si>
    <t xml:space="preserve">NORTHERN STATES POWER - GENERATION</t>
  </si>
  <si>
    <t xml:space="preserve">RELIANT ENERGY SERVICES, INC.</t>
  </si>
  <si>
    <t xml:space="preserve">SEMPRA ENERGY TRADING CORP.</t>
  </si>
  <si>
    <t xml:space="preserve">TENASKA GAS STORAGE, LLC</t>
  </si>
  <si>
    <t xml:space="preserve">TENASKA MARKETING VENTURES</t>
  </si>
  <si>
    <t xml:space="preserve">TEXACO NATURAL GAS, INC.</t>
  </si>
  <si>
    <t xml:space="preserve">TRANSCANADA ENERGY MARKETING USA INC.</t>
  </si>
  <si>
    <t xml:space="preserve">WILLIAMS ENERGY MARKETING &amp; TRADING CO.</t>
  </si>
  <si>
    <t xml:space="preserve">File Name for 1st save</t>
  </si>
  <si>
    <t xml:space="preserve">Curr_Daily_Storage_Summary.xls</t>
  </si>
  <si>
    <t xml:space="preserve">Path for 1st save</t>
  </si>
  <si>
    <t xml:space="preserve">J:\SHARED\Marketing\Rev_Mgt\Storage_Services\Storage_Summary\</t>
  </si>
  <si>
    <t xml:space="preserve">File Name for 2nd save</t>
  </si>
  <si>
    <t xml:space="preserve">Path for 2nd save</t>
  </si>
  <si>
    <t xml:space="preserve">J:\SHARED\Marketing\Rev_Mgt\Storage_Services\Storage_Summary\History\</t>
  </si>
  <si>
    <t xml:space="preserve">File Name for 1st print file (PDF)</t>
  </si>
  <si>
    <t xml:space="preserve">Curr_Daily_Storage_Summary.pdf</t>
  </si>
  <si>
    <t xml:space="preserve">Path for 1st print file (PDF)</t>
  </si>
  <si>
    <t xml:space="preserve">File Name for 2nd print file (PDF)</t>
  </si>
  <si>
    <t xml:space="preserve">Path for 2nd print file (PDF)</t>
  </si>
  <si>
    <t xml:space="preserve">(Template Above) </t>
  </si>
  <si>
    <t xml:space="preserve">Owner: Mike Bodner</t>
  </si>
</sst>
</file>

<file path=xl/styles.xml><?xml version="1.0" encoding="utf-8"?>
<styleSheet xmlns="http://schemas.openxmlformats.org/spreadsheetml/2006/main">
  <numFmts count="28">
    <numFmt numFmtId="164" formatCode="General_)"/>
    <numFmt numFmtId="165" formatCode="_(\$* #,##0.00_);_(\$* \(#,##0.00\);_(\$* \-??_);_(@_)"/>
    <numFmt numFmtId="166" formatCode="General"/>
    <numFmt numFmtId="167" formatCode="0_);[RED]\(0\)"/>
    <numFmt numFmtId="168" formatCode="\$#,##0.00_);[RED]&quot;($&quot;#,##0.00\)"/>
    <numFmt numFmtId="169" formatCode="\$#,##0.0000"/>
    <numFmt numFmtId="170" formatCode="[$-409]#,##0.00_);[RED]\(#,##0.00\)"/>
    <numFmt numFmtId="171" formatCode="#,##0.000_);[RED]\(#,##0.000\)"/>
    <numFmt numFmtId="172" formatCode="0.000_);[RED]\(0.000\)"/>
    <numFmt numFmtId="173" formatCode="_(* #,##0_);_(* \(#,##0\);_(* \-??_);_(@_)"/>
    <numFmt numFmtId="174" formatCode="0.000_)"/>
    <numFmt numFmtId="175" formatCode="#,##0.0_);[RED]\(#,##0.0\)"/>
    <numFmt numFmtId="176" formatCode="0.00%"/>
    <numFmt numFmtId="177" formatCode="0.00_);[RED]\(0.00\)"/>
    <numFmt numFmtId="178" formatCode="m/d"/>
    <numFmt numFmtId="179" formatCode="0.000"/>
    <numFmt numFmtId="180" formatCode="0.00"/>
    <numFmt numFmtId="181" formatCode="0"/>
    <numFmt numFmtId="182" formatCode="\$#,##0.0000_);[RED]&quot;($&quot;#,##0.0000\)"/>
    <numFmt numFmtId="183" formatCode="0.0"/>
    <numFmt numFmtId="184" formatCode="#,##0"/>
    <numFmt numFmtId="185" formatCode="[$-409]d\-mmm"/>
    <numFmt numFmtId="186" formatCode="[$-409]#,##0_);[RED]\(#,##0\)"/>
    <numFmt numFmtId="187" formatCode="0%"/>
    <numFmt numFmtId="188" formatCode="_(\$* #,##0.0000_);_(\$* \(#,##0.0000\);_(\$* \-??_);_(@_)"/>
    <numFmt numFmtId="189" formatCode="0_)"/>
    <numFmt numFmtId="190" formatCode="[$-409]m/d/yyyy"/>
    <numFmt numFmtId="191" formatCode="0.0000%"/>
  </numFmts>
  <fonts count="54">
    <font>
      <sz val="10"/>
      <name val="Arial MT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 MT"/>
      <family val="0"/>
    </font>
    <font>
      <b val="true"/>
      <i val="true"/>
      <sz val="12"/>
      <name val="Arial MT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2"/>
      <name val="CG Times (WN)"/>
      <family val="0"/>
    </font>
    <font>
      <b val="true"/>
      <sz val="12"/>
      <name val="Arial MT"/>
      <family val="0"/>
    </font>
    <font>
      <i val="true"/>
      <sz val="12"/>
      <name val="Arial MT"/>
      <family val="0"/>
    </font>
    <font>
      <b val="true"/>
      <sz val="13"/>
      <name val="Arial MT"/>
      <family val="0"/>
    </font>
    <font>
      <sz val="12"/>
      <name val="MS Sans Serif"/>
      <family val="0"/>
    </font>
    <font>
      <b val="true"/>
      <sz val="12"/>
      <color rgb="FFFF0000"/>
      <name val="Arial MT"/>
      <family val="0"/>
    </font>
    <font>
      <b val="true"/>
      <i val="true"/>
      <sz val="10"/>
      <name val="Arial MT"/>
      <family val="0"/>
    </font>
    <font>
      <sz val="9"/>
      <name val="Arial MT"/>
      <family val="0"/>
    </font>
    <font>
      <sz val="12"/>
      <color rgb="FFFF0000"/>
      <name val="Arial MT"/>
      <family val="0"/>
    </font>
    <font>
      <sz val="12"/>
      <color rgb="FF000000"/>
      <name val="Arial MT"/>
      <family val="0"/>
    </font>
    <font>
      <b val="true"/>
      <i val="true"/>
      <sz val="14"/>
      <name val="Arial MT"/>
      <family val="0"/>
    </font>
    <font>
      <sz val="14"/>
      <name val="Arial MT"/>
      <family val="0"/>
    </font>
    <font>
      <i val="true"/>
      <sz val="14"/>
      <name val="Arial MT"/>
      <family val="0"/>
    </font>
    <font>
      <sz val="10"/>
      <name val="Arial"/>
      <family val="2"/>
    </font>
    <font>
      <b val="true"/>
      <sz val="16"/>
      <name val="Arial MT"/>
      <family val="0"/>
    </font>
    <font>
      <b val="true"/>
      <sz val="11.5"/>
      <color rgb="FF000000"/>
      <name val="Arial"/>
      <family val="2"/>
    </font>
    <font>
      <sz val="8.25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16.5"/>
      <color rgb="FF000000"/>
      <name val="Arial"/>
      <family val="2"/>
    </font>
    <font>
      <b val="true"/>
      <sz val="8.25"/>
      <color rgb="FF000000"/>
      <name val="Arial"/>
      <family val="2"/>
    </font>
    <font>
      <sz val="8.75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i val="true"/>
      <sz val="12"/>
      <name val="Century Gothic"/>
      <family val="0"/>
    </font>
    <font>
      <sz val="12"/>
      <name val="Matura MT Script Capitals"/>
      <family val="4"/>
    </font>
    <font>
      <b val="true"/>
      <sz val="12"/>
      <name val="Matura MT茌鐁〈ጘ怐Ј悰䈇【pitals"/>
      <family val="0"/>
    </font>
    <font>
      <sz val="12"/>
      <color rgb="FFC0C0C0"/>
      <name val="Arial MT"/>
      <family val="0"/>
    </font>
    <font>
      <sz val="12"/>
      <name val="Arial"/>
      <family val="2"/>
    </font>
    <font>
      <sz val="7.5"/>
      <name val="Times New Roman"/>
      <family val="0"/>
    </font>
    <font>
      <sz val="7.5"/>
      <color rgb="FF600080"/>
      <name val="Arial"/>
      <family val="2"/>
    </font>
    <font>
      <b val="true"/>
      <sz val="7.5"/>
      <name val="Arial"/>
      <family val="2"/>
    </font>
    <font>
      <sz val="7.5"/>
      <name val="Arial"/>
      <family val="2"/>
    </font>
    <font>
      <sz val="24"/>
      <name val="Arial MT"/>
      <family val="0"/>
    </font>
    <font>
      <sz val="28"/>
      <name val="Arial MT"/>
      <family val="0"/>
    </font>
    <font>
      <b val="true"/>
      <sz val="28"/>
      <name val="Times New Roman"/>
      <family val="1"/>
    </font>
    <font>
      <b val="true"/>
      <sz val="28"/>
      <name val="Times New Roman"/>
      <family val="0"/>
    </font>
    <font>
      <i val="true"/>
      <sz val="10"/>
      <name val="Arial MT"/>
      <family val="0"/>
    </font>
    <font>
      <sz val="11.5"/>
      <color rgb="FF000000"/>
      <name val="Arial"/>
      <family val="2"/>
    </font>
    <font>
      <sz val="11"/>
      <color rgb="FF000000"/>
      <name val="Arial"/>
      <family val="2"/>
    </font>
    <font>
      <b val="true"/>
      <sz val="11"/>
      <color rgb="FF000000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color rgb="FF0000FF"/>
      <name val="Arial MT"/>
      <family val="0"/>
    </font>
  </fonts>
  <fills count="9">
    <fill>
      <patternFill patternType="none"/>
    </fill>
    <fill>
      <patternFill patternType="gray125"/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BFBFBF"/>
        <bgColor rgb="FFC0C0C0"/>
      </patternFill>
    </fill>
    <fill>
      <patternFill patternType="solid">
        <fgColor rgb="FFFFFFFF"/>
        <bgColor rgb="FFFFFFC0"/>
      </patternFill>
    </fill>
    <fill>
      <patternFill patternType="solid">
        <fgColor rgb="FFA6CAF0"/>
        <bgColor rgb="FFC0C0C0"/>
      </patternFill>
    </fill>
    <fill>
      <patternFill patternType="solid">
        <fgColor rgb="FF00FFFF"/>
        <bgColor rgb="FF00FFFF"/>
      </patternFill>
    </fill>
    <fill>
      <patternFill patternType="solid">
        <fgColor rgb="FF9F9F9F"/>
        <bgColor rgb="FF808080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8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2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10" fillId="2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0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7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1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0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2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0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4" fillId="0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9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8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38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2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39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39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0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41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78" fontId="40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0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8" fontId="41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2" fillId="5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1" fillId="5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1" fillId="5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0" fillId="0" borderId="22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5" borderId="9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1" fillId="5" borderId="11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2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3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_October '98" xfId="20"/>
    <cellStyle name="Normal_Current_Storage_Summary" xfId="21"/>
    <cellStyle name="Normal_October '98" xfId="22"/>
    <cellStyle name="Normal_Properties_Sheets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00080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F9F9F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externalLink" Target="externalLinks/externalLink3.xml"/><Relationship Id="rId11" Type="http://schemas.openxmlformats.org/officeDocument/2006/relationships/sharedStrings" Target="sharedStrings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26730346448336"/>
          <c:y val="0.01955875449851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475475703131"/>
          <c:y val="0.0195587544985135"/>
          <c:w val="0.979152452429687"/>
          <c:h val="0.974417149115944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286</c:v>
                </c:pt>
                <c:pt idx="1">
                  <c:v>286</c:v>
                </c:pt>
                <c:pt idx="2">
                  <c:v>286</c:v>
                </c:pt>
                <c:pt idx="3">
                  <c:v>286</c:v>
                </c:pt>
                <c:pt idx="4">
                  <c:v>286</c:v>
                </c:pt>
                <c:pt idx="5">
                  <c:v>286</c:v>
                </c:pt>
                <c:pt idx="6">
                  <c:v>286</c:v>
                </c:pt>
                <c:pt idx="7">
                  <c:v>286</c:v>
                </c:pt>
                <c:pt idx="8">
                  <c:v>286</c:v>
                </c:pt>
                <c:pt idx="9">
                  <c:v>286</c:v>
                </c:pt>
                <c:pt idx="10">
                  <c:v>286</c:v>
                </c:pt>
                <c:pt idx="11">
                  <c:v>286</c:v>
                </c:pt>
                <c:pt idx="12">
                  <c:v>286</c:v>
                </c:pt>
                <c:pt idx="13">
                  <c:v>286</c:v>
                </c:pt>
                <c:pt idx="14">
                  <c:v>286</c:v>
                </c:pt>
                <c:pt idx="15">
                  <c:v>286</c:v>
                </c:pt>
                <c:pt idx="16">
                  <c:v>286</c:v>
                </c:pt>
                <c:pt idx="17">
                  <c:v>286</c:v>
                </c:pt>
                <c:pt idx="18">
                  <c:v>286</c:v>
                </c:pt>
                <c:pt idx="19">
                  <c:v>286</c:v>
                </c:pt>
                <c:pt idx="20">
                  <c:v>286</c:v>
                </c:pt>
                <c:pt idx="21">
                  <c:v>286</c:v>
                </c:pt>
                <c:pt idx="22">
                  <c:v>286</c:v>
                </c:pt>
                <c:pt idx="23">
                  <c:v>286</c:v>
                </c:pt>
                <c:pt idx="24">
                  <c:v>286</c:v>
                </c:pt>
                <c:pt idx="25">
                  <c:v>286</c:v>
                </c:pt>
                <c:pt idx="26">
                  <c:v>286</c:v>
                </c:pt>
                <c:pt idx="27">
                  <c:v>286</c:v>
                </c:pt>
                <c:pt idx="28">
                  <c:v>286</c:v>
                </c:pt>
                <c:pt idx="29">
                  <c:v>286</c:v>
                </c:pt>
                <c:pt idx="30">
                  <c:v>286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343.176</c:v>
                </c:pt>
                <c:pt idx="2">
                  <c:v>353.095</c:v>
                </c:pt>
                <c:pt idx="3">
                  <c:v>340.337</c:v>
                </c:pt>
                <c:pt idx="4">
                  <c:v>310.435</c:v>
                </c:pt>
                <c:pt idx="5">
                  <c:v>295.408</c:v>
                </c:pt>
                <c:pt idx="6">
                  <c:v>353.594</c:v>
                </c:pt>
                <c:pt idx="7">
                  <c:v>402.289</c:v>
                </c:pt>
                <c:pt idx="8">
                  <c:v>392.622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0</c:v>
                </c:pt>
                <c:pt idx="1">
                  <c:v>-26.19</c:v>
                </c:pt>
                <c:pt idx="2">
                  <c:v>-12.168</c:v>
                </c:pt>
                <c:pt idx="3">
                  <c:v>-8.406</c:v>
                </c:pt>
                <c:pt idx="4">
                  <c:v>0</c:v>
                </c:pt>
                <c:pt idx="5">
                  <c:v>-5.105</c:v>
                </c:pt>
                <c:pt idx="6">
                  <c:v>-34.673</c:v>
                </c:pt>
                <c:pt idx="7">
                  <c:v>-2.856</c:v>
                </c:pt>
                <c:pt idx="8">
                  <c:v>-6.066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316.986</c:v>
                </c:pt>
                <c:pt idx="2">
                  <c:v>340.927</c:v>
                </c:pt>
                <c:pt idx="3">
                  <c:v>331.931</c:v>
                </c:pt>
                <c:pt idx="4">
                  <c:v>310.435</c:v>
                </c:pt>
                <c:pt idx="5">
                  <c:v>290.303</c:v>
                </c:pt>
                <c:pt idx="6">
                  <c:v>318.921</c:v>
                </c:pt>
                <c:pt idx="7">
                  <c:v>399.433</c:v>
                </c:pt>
                <c:pt idx="8">
                  <c:v>386.556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45779389"/>
        <c:axId val="67394801"/>
      </c:lineChart>
      <c:catAx>
        <c:axId val="457793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46145098931089"/>
              <c:y val="0.92348615240181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394801"/>
        <c:crossesAt val="0"/>
        <c:auto val="1"/>
        <c:lblAlgn val="ctr"/>
        <c:lblOffset val="100"/>
        <c:noMultiLvlLbl val="0"/>
      </c:catAx>
      <c:valAx>
        <c:axId val="6739480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779389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512470623910242"/>
          <c:y val="0.456501329995306"/>
          <c:w val="0.903949662648776"/>
          <c:h val="0.0496792364262244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5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398723312949254"/>
          <c:y val="0.01988591348439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4105782641348"/>
          <c:y val="0.0198066867374426"/>
          <c:w val="0.984175517648321"/>
          <c:h val="0.980193313262557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220.901</c:v>
                </c:pt>
                <c:pt idx="1">
                  <c:v>211.839</c:v>
                </c:pt>
                <c:pt idx="2">
                  <c:v>173.19</c:v>
                </c:pt>
                <c:pt idx="3">
                  <c:v>228.385</c:v>
                </c:pt>
                <c:pt idx="4">
                  <c:v>211.01</c:v>
                </c:pt>
                <c:pt idx="5">
                  <c:v>179.539</c:v>
                </c:pt>
                <c:pt idx="6">
                  <c:v>195.988</c:v>
                </c:pt>
                <c:pt idx="7">
                  <c:v>175.513</c:v>
                </c:pt>
                <c:pt idx="8">
                  <c:v>143.184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circle"/>
            <c:size val="7"/>
            <c:spPr>
              <a:solidFill>
                <a:srgbClr val="339933"/>
              </a:solidFill>
            </c:spPr>
          </c:marker>
          <c:dPt>
            <c:idx val="6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7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8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-5.304</c:v>
                </c:pt>
                <c:pt idx="1">
                  <c:v>74.178</c:v>
                </c:pt>
                <c:pt idx="2">
                  <c:v>32.678</c:v>
                </c:pt>
                <c:pt idx="3">
                  <c:v>-87.767</c:v>
                </c:pt>
                <c:pt idx="4">
                  <c:v>-10.733</c:v>
                </c:pt>
                <c:pt idx="5">
                  <c:v>-141.587</c:v>
                </c:pt>
                <c:pt idx="6">
                  <c:v>-93.151</c:v>
                </c:pt>
                <c:pt idx="7">
                  <c:v>-54.702</c:v>
                </c:pt>
                <c:pt idx="8">
                  <c:v>125.932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215.597</c:v>
                </c:pt>
                <c:pt idx="1">
                  <c:v>286.017</c:v>
                </c:pt>
                <c:pt idx="2">
                  <c:v>205.868</c:v>
                </c:pt>
                <c:pt idx="3">
                  <c:v>140.618</c:v>
                </c:pt>
                <c:pt idx="4">
                  <c:v>200.277</c:v>
                </c:pt>
                <c:pt idx="5">
                  <c:v>37.952</c:v>
                </c:pt>
                <c:pt idx="6">
                  <c:v>102.837</c:v>
                </c:pt>
                <c:pt idx="7">
                  <c:v>120.811</c:v>
                </c:pt>
                <c:pt idx="8">
                  <c:v>269.116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-97.54</c:v>
                </c:pt>
                <c:pt idx="1">
                  <c:v>-163.027</c:v>
                </c:pt>
                <c:pt idx="2">
                  <c:v>-119.705</c:v>
                </c:pt>
                <c:pt idx="3">
                  <c:v>-27.766</c:v>
                </c:pt>
                <c:pt idx="4">
                  <c:v>-95.153</c:v>
                </c:pt>
                <c:pt idx="5">
                  <c:v>3.52</c:v>
                </c:pt>
                <c:pt idx="6">
                  <c:v>-50.375</c:v>
                </c:pt>
                <c:pt idx="7">
                  <c:v>-54.648</c:v>
                </c:pt>
                <c:pt idx="8">
                  <c:v>-202.967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602590"/>
        <c:axId val="52111640"/>
      </c:lineChart>
      <c:catAx>
        <c:axId val="4560259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111640"/>
        <c:crossesAt val="0"/>
        <c:auto val="1"/>
        <c:lblAlgn val="ctr"/>
        <c:lblOffset val="100"/>
        <c:noMultiLvlLbl val="0"/>
      </c:catAx>
      <c:valAx>
        <c:axId val="5211164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layout>
            <c:manualLayout>
              <c:xMode val="edge"/>
              <c:yMode val="edge"/>
              <c:x val="0.0134105782641348"/>
              <c:y val="0.276342893360799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0259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0.844651861388263"/>
          <c:y val="-0.156789732213595"/>
          <c:w val="0.594195901727282"/>
          <c:h val="0.083821898272856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77443395556817"/>
          <c:y val="0.0195220990160862"/>
          <c:w val="0.982255660444318"/>
          <c:h val="0.980477900983914"/>
        </c:manualLayout>
      </c:layout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Sheet1!$AG$34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61</c:v>
                </c:pt>
                <c:pt idx="1">
                  <c:v>66</c:v>
                </c:pt>
                <c:pt idx="2">
                  <c:v>74</c:v>
                </c:pt>
                <c:pt idx="3">
                  <c:v>70</c:v>
                </c:pt>
                <c:pt idx="4">
                  <c:v>68</c:v>
                </c:pt>
                <c:pt idx="5">
                  <c:v>77</c:v>
                </c:pt>
                <c:pt idx="6">
                  <c:v>79</c:v>
                </c:pt>
                <c:pt idx="7">
                  <c:v>79</c:v>
                </c:pt>
                <c:pt idx="8">
                  <c:v>80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57748"/>
        <c:axId val="44389075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397.8</c:v>
                </c:pt>
                <c:pt idx="1">
                  <c:v>244.2</c:v>
                </c:pt>
                <c:pt idx="2">
                  <c:v>205.6</c:v>
                </c:pt>
                <c:pt idx="3">
                  <c:v>351.4</c:v>
                </c:pt>
                <c:pt idx="4">
                  <c:v>390.3</c:v>
                </c:pt>
                <c:pt idx="5">
                  <c:v>314.4</c:v>
                </c:pt>
                <c:pt idx="6">
                  <c:v>136.2</c:v>
                </c:pt>
                <c:pt idx="7">
                  <c:v>220</c:v>
                </c:pt>
                <c:pt idx="8">
                  <c:v>162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49.396</c:v>
                </c:pt>
                <c:pt idx="2">
                  <c:v>-19.6400000000001</c:v>
                </c:pt>
                <c:pt idx="3">
                  <c:v>16.528</c:v>
                </c:pt>
                <c:pt idx="4">
                  <c:v>152.039</c:v>
                </c:pt>
                <c:pt idx="5">
                  <c:v>61.2499999999999</c:v>
                </c:pt>
                <c:pt idx="6">
                  <c:v>-102.663</c:v>
                </c:pt>
                <c:pt idx="7">
                  <c:v>-108.803</c:v>
                </c:pt>
                <c:pt idx="8">
                  <c:v>-5.59300000000002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5156284"/>
        <c:axId val="73304509"/>
      </c:lineChart>
      <c:catAx>
        <c:axId val="2257748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389075"/>
        <c:crossesAt val="0"/>
        <c:auto val="1"/>
        <c:lblAlgn val="ctr"/>
        <c:lblOffset val="100"/>
        <c:noMultiLvlLbl val="0"/>
      </c:catAx>
      <c:valAx>
        <c:axId val="4438907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57748"/>
        <c:crossesAt val="1"/>
        <c:crossBetween val="midCat"/>
      </c:valAx>
      <c:catAx>
        <c:axId val="95156284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3304509"/>
        <c:auto val="1"/>
        <c:lblAlgn val="ctr"/>
        <c:lblOffset val="100"/>
        <c:noMultiLvlLbl val="0"/>
      </c:catAx>
      <c:valAx>
        <c:axId val="73304509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layout>
            <c:manualLayout>
              <c:xMode val="edge"/>
              <c:yMode val="edge"/>
              <c:x val="0.927816026687487"/>
              <c:y val="0.214899265969077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156284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83731989495351"/>
          <c:y val="0.13532719037951"/>
          <c:w val="0.793739797004756"/>
          <c:h val="0.055130407621427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293789253314724"/>
          <c:y val="0.02204113310050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8599251411533"/>
          <c:y val="0.0194024058983314"/>
          <c:w val="0.984140074858847"/>
          <c:h val="0.980597594101669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49.396</c:v>
                </c:pt>
                <c:pt idx="2">
                  <c:v>-19.6400000000001</c:v>
                </c:pt>
                <c:pt idx="3">
                  <c:v>16.528</c:v>
                </c:pt>
                <c:pt idx="4">
                  <c:v>152.039</c:v>
                </c:pt>
                <c:pt idx="5">
                  <c:v>61.2499999999999</c:v>
                </c:pt>
                <c:pt idx="6">
                  <c:v>-102.663</c:v>
                </c:pt>
                <c:pt idx="7">
                  <c:v>-108.803</c:v>
                </c:pt>
                <c:pt idx="8">
                  <c:v>-5.59300000000002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601951"/>
        <c:axId val="68985784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-0.0531999999999999</c:v>
                </c:pt>
                <c:pt idx="3">
                  <c:v>0.0394999999999999</c:v>
                </c:pt>
                <c:pt idx="4">
                  <c:v>0.0394999999999999</c:v>
                </c:pt>
                <c:pt idx="5">
                  <c:v>0.1365</c:v>
                </c:pt>
                <c:pt idx="6">
                  <c:v>-0.00180000000000025</c:v>
                </c:pt>
                <c:pt idx="7">
                  <c:v>-0.00180000000000025</c:v>
                </c:pt>
                <c:pt idx="8">
                  <c:v>-0.00180000000000025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744718"/>
        <c:axId val="95585861"/>
      </c:lineChart>
      <c:catAx>
        <c:axId val="5060195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8985784"/>
        <c:crossesAt val="0"/>
        <c:auto val="1"/>
        <c:lblAlgn val="ctr"/>
        <c:lblOffset val="100"/>
        <c:noMultiLvlLbl val="0"/>
      </c:catAx>
      <c:valAx>
        <c:axId val="68985784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8599251411533"/>
              <c:y val="0.340551028327513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601951"/>
        <c:crossesAt val="1"/>
        <c:crossBetween val="midCat"/>
      </c:valAx>
      <c:catAx>
        <c:axId val="9744718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585861"/>
        <c:auto val="1"/>
        <c:lblAlgn val="ctr"/>
        <c:lblOffset val="100"/>
        <c:noMultiLvlLbl val="0"/>
      </c:catAx>
      <c:valAx>
        <c:axId val="9558586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44718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35247097633699"/>
          <c:y val="1.06542491268917"/>
          <c:w val="0.454291695743196"/>
          <c:h val="0.04656577415599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1330376940133"/>
          <c:y val="0.02989357885926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1694646816598"/>
          <c:y val="0.0727011837857228"/>
          <c:w val="0.69344314222363"/>
          <c:h val="0.902188209972498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286</c:v>
                </c:pt>
                <c:pt idx="1">
                  <c:v>286</c:v>
                </c:pt>
                <c:pt idx="2">
                  <c:v>286</c:v>
                </c:pt>
                <c:pt idx="3">
                  <c:v>286</c:v>
                </c:pt>
                <c:pt idx="4">
                  <c:v>286</c:v>
                </c:pt>
                <c:pt idx="5">
                  <c:v>286</c:v>
                </c:pt>
                <c:pt idx="6">
                  <c:v>286</c:v>
                </c:pt>
                <c:pt idx="7">
                  <c:v>286</c:v>
                </c:pt>
                <c:pt idx="8">
                  <c:v>286</c:v>
                </c:pt>
                <c:pt idx="9">
                  <c:v>286</c:v>
                </c:pt>
                <c:pt idx="10">
                  <c:v>286</c:v>
                </c:pt>
                <c:pt idx="11">
                  <c:v>286</c:v>
                </c:pt>
                <c:pt idx="12">
                  <c:v>286</c:v>
                </c:pt>
                <c:pt idx="13">
                  <c:v>286</c:v>
                </c:pt>
                <c:pt idx="14">
                  <c:v>286</c:v>
                </c:pt>
                <c:pt idx="15">
                  <c:v>286</c:v>
                </c:pt>
                <c:pt idx="16">
                  <c:v>286</c:v>
                </c:pt>
                <c:pt idx="17">
                  <c:v>286</c:v>
                </c:pt>
                <c:pt idx="18">
                  <c:v>286</c:v>
                </c:pt>
                <c:pt idx="19">
                  <c:v>286</c:v>
                </c:pt>
                <c:pt idx="20">
                  <c:v>286</c:v>
                </c:pt>
                <c:pt idx="21">
                  <c:v>286</c:v>
                </c:pt>
                <c:pt idx="22">
                  <c:v>286</c:v>
                </c:pt>
                <c:pt idx="23">
                  <c:v>286</c:v>
                </c:pt>
                <c:pt idx="24">
                  <c:v>286</c:v>
                </c:pt>
                <c:pt idx="25">
                  <c:v>286</c:v>
                </c:pt>
                <c:pt idx="26">
                  <c:v>286</c:v>
                </c:pt>
                <c:pt idx="27">
                  <c:v>286</c:v>
                </c:pt>
                <c:pt idx="28">
                  <c:v>286</c:v>
                </c:pt>
                <c:pt idx="29">
                  <c:v>286</c:v>
                </c:pt>
                <c:pt idx="30">
                  <c:v>286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343.176</c:v>
                </c:pt>
                <c:pt idx="2">
                  <c:v>353.095</c:v>
                </c:pt>
                <c:pt idx="3">
                  <c:v>340.337</c:v>
                </c:pt>
                <c:pt idx="4">
                  <c:v>310.435</c:v>
                </c:pt>
                <c:pt idx="5">
                  <c:v>295.408</c:v>
                </c:pt>
                <c:pt idx="6">
                  <c:v>353.594</c:v>
                </c:pt>
                <c:pt idx="7">
                  <c:v>402.289</c:v>
                </c:pt>
                <c:pt idx="8">
                  <c:v>392.622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0</c:v>
                </c:pt>
                <c:pt idx="1">
                  <c:v>-26.19</c:v>
                </c:pt>
                <c:pt idx="2">
                  <c:v>-12.168</c:v>
                </c:pt>
                <c:pt idx="3">
                  <c:v>-8.406</c:v>
                </c:pt>
                <c:pt idx="4">
                  <c:v>0</c:v>
                </c:pt>
                <c:pt idx="5">
                  <c:v>-5.105</c:v>
                </c:pt>
                <c:pt idx="6">
                  <c:v>-34.673</c:v>
                </c:pt>
                <c:pt idx="7">
                  <c:v>-2.856</c:v>
                </c:pt>
                <c:pt idx="8">
                  <c:v>-6.066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334.801</c:v>
                </c:pt>
                <c:pt idx="1">
                  <c:v>316.986</c:v>
                </c:pt>
                <c:pt idx="2">
                  <c:v>340.927</c:v>
                </c:pt>
                <c:pt idx="3">
                  <c:v>331.931</c:v>
                </c:pt>
                <c:pt idx="4">
                  <c:v>310.435</c:v>
                </c:pt>
                <c:pt idx="5">
                  <c:v>290.303</c:v>
                </c:pt>
                <c:pt idx="6">
                  <c:v>318.921</c:v>
                </c:pt>
                <c:pt idx="7">
                  <c:v>399.433</c:v>
                </c:pt>
                <c:pt idx="8">
                  <c:v>386.556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7785507"/>
        <c:axId val="33748966"/>
      </c:lineChart>
      <c:catAx>
        <c:axId val="5778550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33481152993348"/>
              <c:y val="0.8843716369723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748966"/>
        <c:crossesAt val="0"/>
        <c:auto val="1"/>
        <c:lblAlgn val="ctr"/>
        <c:lblOffset val="100"/>
        <c:noMultiLvlLbl val="0"/>
      </c:catAx>
      <c:valAx>
        <c:axId val="3374896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785507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3158061450744"/>
          <c:y val="0.127227071625015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417757541263517"/>
          <c:y val="0.029708853238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9789413773478"/>
          <c:y val="0.0568033273915627"/>
          <c:w val="0.777208625814204"/>
          <c:h val="0.91455733808675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  <c:pt idx="12">
                  <c:v>45</c:v>
                </c:pt>
                <c:pt idx="13">
                  <c:v>45</c:v>
                </c:pt>
                <c:pt idx="14">
                  <c:v>45</c:v>
                </c:pt>
                <c:pt idx="15">
                  <c:v>45</c:v>
                </c:pt>
                <c:pt idx="16">
                  <c:v>45</c:v>
                </c:pt>
                <c:pt idx="17">
                  <c:v>45</c:v>
                </c:pt>
                <c:pt idx="18">
                  <c:v>45</c:v>
                </c:pt>
                <c:pt idx="19">
                  <c:v>45</c:v>
                </c:pt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6">
                  <c:v>45</c:v>
                </c:pt>
                <c:pt idx="27">
                  <c:v>45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220.901</c:v>
                </c:pt>
                <c:pt idx="1">
                  <c:v>211.839</c:v>
                </c:pt>
                <c:pt idx="2">
                  <c:v>173.19</c:v>
                </c:pt>
                <c:pt idx="3">
                  <c:v>228.385</c:v>
                </c:pt>
                <c:pt idx="4">
                  <c:v>211.01</c:v>
                </c:pt>
                <c:pt idx="5">
                  <c:v>179.539</c:v>
                </c:pt>
                <c:pt idx="6">
                  <c:v>195.988</c:v>
                </c:pt>
                <c:pt idx="7">
                  <c:v>175.513</c:v>
                </c:pt>
                <c:pt idx="8">
                  <c:v>143.184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-5.304</c:v>
                </c:pt>
                <c:pt idx="1">
                  <c:v>74.178</c:v>
                </c:pt>
                <c:pt idx="2">
                  <c:v>32.678</c:v>
                </c:pt>
                <c:pt idx="3">
                  <c:v>-87.767</c:v>
                </c:pt>
                <c:pt idx="4">
                  <c:v>-10.733</c:v>
                </c:pt>
                <c:pt idx="5">
                  <c:v>-141.587</c:v>
                </c:pt>
                <c:pt idx="6">
                  <c:v>-93.151</c:v>
                </c:pt>
                <c:pt idx="7">
                  <c:v>-54.702</c:v>
                </c:pt>
                <c:pt idx="8">
                  <c:v>125.932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215.597</c:v>
                </c:pt>
                <c:pt idx="1">
                  <c:v>286.017</c:v>
                </c:pt>
                <c:pt idx="2">
                  <c:v>205.868</c:v>
                </c:pt>
                <c:pt idx="3">
                  <c:v>140.618</c:v>
                </c:pt>
                <c:pt idx="4">
                  <c:v>200.277</c:v>
                </c:pt>
                <c:pt idx="5">
                  <c:v>37.952</c:v>
                </c:pt>
                <c:pt idx="6">
                  <c:v>102.837</c:v>
                </c:pt>
                <c:pt idx="7">
                  <c:v>120.811</c:v>
                </c:pt>
                <c:pt idx="8">
                  <c:v>269.116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-97.54</c:v>
                </c:pt>
                <c:pt idx="1">
                  <c:v>-163.027</c:v>
                </c:pt>
                <c:pt idx="2">
                  <c:v>-119.705</c:v>
                </c:pt>
                <c:pt idx="3">
                  <c:v>-27.766</c:v>
                </c:pt>
                <c:pt idx="4">
                  <c:v>-95.153</c:v>
                </c:pt>
                <c:pt idx="5">
                  <c:v>3.52</c:v>
                </c:pt>
                <c:pt idx="6">
                  <c:v>-50.375</c:v>
                </c:pt>
                <c:pt idx="7">
                  <c:v>-54.648</c:v>
                </c:pt>
                <c:pt idx="8">
                  <c:v>-202.967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57281089"/>
        <c:axId val="91752951"/>
      </c:lineChart>
      <c:catAx>
        <c:axId val="572810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51925630810093"/>
              <c:y val="0.885204991087344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752951"/>
        <c:crossesAt val="0"/>
        <c:auto val="1"/>
        <c:lblAlgn val="ctr"/>
        <c:lblOffset val="100"/>
        <c:noMultiLvlLbl val="0"/>
      </c:catAx>
      <c:valAx>
        <c:axId val="91752951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28108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533611585404"/>
          <c:y val="0.52727272727272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Sheet1!$AG$4:$AG$34</c:f>
              <c:numCache>
                <c:formatCode>General_)</c:formatCode>
                <c:ptCount val="31"/>
                <c:pt idx="0">
                  <c:v>73</c:v>
                </c:pt>
                <c:pt idx="1">
                  <c:v>73</c:v>
                </c:pt>
                <c:pt idx="2">
                  <c:v>73</c:v>
                </c:pt>
                <c:pt idx="3">
                  <c:v>73</c:v>
                </c:pt>
                <c:pt idx="4">
                  <c:v>73</c:v>
                </c:pt>
                <c:pt idx="5">
                  <c:v>73</c:v>
                </c:pt>
                <c:pt idx="6">
                  <c:v>74</c:v>
                </c:pt>
                <c:pt idx="7">
                  <c:v>74</c:v>
                </c:pt>
                <c:pt idx="8">
                  <c:v>74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61</c:v>
                </c:pt>
                <c:pt idx="1">
                  <c:v>66</c:v>
                </c:pt>
                <c:pt idx="2">
                  <c:v>74</c:v>
                </c:pt>
                <c:pt idx="3">
                  <c:v>70</c:v>
                </c:pt>
                <c:pt idx="4">
                  <c:v>68</c:v>
                </c:pt>
                <c:pt idx="5">
                  <c:v>77</c:v>
                </c:pt>
                <c:pt idx="6">
                  <c:v>79</c:v>
                </c:pt>
                <c:pt idx="7">
                  <c:v>79</c:v>
                </c:pt>
                <c:pt idx="8">
                  <c:v>80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732246"/>
        <c:axId val="11248741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397.8</c:v>
                </c:pt>
                <c:pt idx="1">
                  <c:v>244.2</c:v>
                </c:pt>
                <c:pt idx="2">
                  <c:v>205.6</c:v>
                </c:pt>
                <c:pt idx="3">
                  <c:v>351.4</c:v>
                </c:pt>
                <c:pt idx="4">
                  <c:v>390.3</c:v>
                </c:pt>
                <c:pt idx="5">
                  <c:v>314.4</c:v>
                </c:pt>
                <c:pt idx="6">
                  <c:v>136.2</c:v>
                </c:pt>
                <c:pt idx="7">
                  <c:v>220</c:v>
                </c:pt>
                <c:pt idx="8">
                  <c:v>162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49.396</c:v>
                </c:pt>
                <c:pt idx="2">
                  <c:v>-19.6400000000001</c:v>
                </c:pt>
                <c:pt idx="3">
                  <c:v>16.528</c:v>
                </c:pt>
                <c:pt idx="4">
                  <c:v>152.039</c:v>
                </c:pt>
                <c:pt idx="5">
                  <c:v>61.2499999999999</c:v>
                </c:pt>
                <c:pt idx="6">
                  <c:v>-102.663</c:v>
                </c:pt>
                <c:pt idx="7">
                  <c:v>-108.803</c:v>
                </c:pt>
                <c:pt idx="8">
                  <c:v>-5.59300000000002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60373"/>
        <c:axId val="53446587"/>
      </c:lineChart>
      <c:catAx>
        <c:axId val="5073224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248741"/>
        <c:crossesAt val="0"/>
        <c:auto val="1"/>
        <c:lblAlgn val="ctr"/>
        <c:lblOffset val="100"/>
        <c:noMultiLvlLbl val="0"/>
      </c:catAx>
      <c:valAx>
        <c:axId val="11248741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732246"/>
        <c:crossesAt val="1"/>
        <c:crossBetween val="midCat"/>
      </c:valAx>
      <c:catAx>
        <c:axId val="926037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446587"/>
        <c:auto val="1"/>
        <c:lblAlgn val="ctr"/>
        <c:lblOffset val="100"/>
        <c:noMultiLvlLbl val="0"/>
      </c:catAx>
      <c:valAx>
        <c:axId val="53446587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60373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02232935803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3785841157067"/>
          <c:y val="0.0638049690890004"/>
          <c:w val="0.783684344075108"/>
          <c:h val="0.906800419923014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124.627</c:v>
                </c:pt>
                <c:pt idx="1">
                  <c:v>49.396</c:v>
                </c:pt>
                <c:pt idx="2">
                  <c:v>-19.6400000000001</c:v>
                </c:pt>
                <c:pt idx="3">
                  <c:v>16.528</c:v>
                </c:pt>
                <c:pt idx="4">
                  <c:v>152.039</c:v>
                </c:pt>
                <c:pt idx="5">
                  <c:v>61.2499999999999</c:v>
                </c:pt>
                <c:pt idx="6">
                  <c:v>-102.663</c:v>
                </c:pt>
                <c:pt idx="7">
                  <c:v>-108.803</c:v>
                </c:pt>
                <c:pt idx="8">
                  <c:v>-5.59300000000002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69956513"/>
        <c:axId val="9119129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-0.0531999999999999</c:v>
                </c:pt>
                <c:pt idx="3">
                  <c:v>0.0394999999999999</c:v>
                </c:pt>
                <c:pt idx="4">
                  <c:v>0.0394999999999999</c:v>
                </c:pt>
                <c:pt idx="5">
                  <c:v>0.1365</c:v>
                </c:pt>
                <c:pt idx="6">
                  <c:v>-0.00180000000000025</c:v>
                </c:pt>
                <c:pt idx="7">
                  <c:v>-0.00180000000000025</c:v>
                </c:pt>
                <c:pt idx="8">
                  <c:v>-0.00180000000000025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738430"/>
        <c:axId val="86206761"/>
      </c:lineChart>
      <c:catAx>
        <c:axId val="6995651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33392539964476"/>
              <c:y val="0.9022512539367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119129"/>
        <c:crossesAt val="0"/>
        <c:auto val="1"/>
        <c:lblAlgn val="ctr"/>
        <c:lblOffset val="100"/>
        <c:noMultiLvlLbl val="0"/>
      </c:catAx>
      <c:valAx>
        <c:axId val="911912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9223547323014"/>
              <c:y val="0.25988568762393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56513"/>
        <c:crossesAt val="1"/>
        <c:crossBetween val="midCat"/>
      </c:valAx>
      <c:catAx>
        <c:axId val="22738430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6206761"/>
        <c:auto val="1"/>
        <c:lblAlgn val="ctr"/>
        <c:lblOffset val="100"/>
        <c:noMultiLvlLbl val="0"/>
      </c:catAx>
      <c:valAx>
        <c:axId val="8620676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38430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10327328089317"/>
          <c:y val="0.81406742097282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<Relationship Id="rId4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30</xdr:col>
      <xdr:colOff>10080</xdr:colOff>
      <xdr:row>7</xdr:row>
      <xdr:rowOff>38520</xdr:rowOff>
    </xdr:from>
    <xdr:to>
      <xdr:col>31</xdr:col>
      <xdr:colOff>433080</xdr:colOff>
      <xdr:row>10</xdr:row>
      <xdr:rowOff>66600</xdr:rowOff>
    </xdr:to>
    <xdr:sp>
      <xdr:nvSpPr>
        <xdr:cNvPr id="0" name="Text 4"/>
        <xdr:cNvSpPr/>
      </xdr:nvSpPr>
      <xdr:spPr>
        <a:xfrm>
          <a:off x="23056920" y="1438560"/>
          <a:ext cx="116712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600" strike="noStrike" u="none">
              <a:effectLst/>
              <a:uFillTx/>
              <a:latin typeface="Arial MT"/>
            </a:rPr>
            <a:t>INDEX</a:t>
          </a:r>
          <a:endParaRPr b="0" lang="en-US" sz="1600" strike="noStrike" u="none">
            <a:effectLst/>
            <a:uFillTx/>
            <a:latin typeface="Times New Roman"/>
          </a:endParaRPr>
        </a:p>
        <a:p>
          <a:pPr algn="ctr"/>
          <a:r>
            <a:rPr b="1" lang="en-US" sz="1600" strike="noStrike" u="none">
              <a:effectLst/>
              <a:uFillTx/>
              <a:latin typeface="Arial MT"/>
            </a:rPr>
            <a:t>RATES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30</xdr:col>
      <xdr:colOff>673560</xdr:colOff>
      <xdr:row>10</xdr:row>
      <xdr:rowOff>76680</xdr:rowOff>
    </xdr:from>
    <xdr:to>
      <xdr:col>30</xdr:col>
      <xdr:colOff>674280</xdr:colOff>
      <xdr:row>14</xdr:row>
      <xdr:rowOff>76320</xdr:rowOff>
    </xdr:to>
    <xdr:sp>
      <xdr:nvSpPr>
        <xdr:cNvPr id="1" name="Line 5"/>
        <xdr:cNvSpPr/>
      </xdr:nvSpPr>
      <xdr:spPr>
        <a:xfrm>
          <a:off x="23720400" y="2076840"/>
          <a:ext cx="720" cy="8092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30</xdr:col>
      <xdr:colOff>10080</xdr:colOff>
      <xdr:row>7</xdr:row>
      <xdr:rowOff>38520</xdr:rowOff>
    </xdr:from>
    <xdr:to>
      <xdr:col>31</xdr:col>
      <xdr:colOff>433080</xdr:colOff>
      <xdr:row>10</xdr:row>
      <xdr:rowOff>66600</xdr:rowOff>
    </xdr:to>
    <xdr:sp>
      <xdr:nvSpPr>
        <xdr:cNvPr id="2" name="Text 4"/>
        <xdr:cNvSpPr/>
      </xdr:nvSpPr>
      <xdr:spPr>
        <a:xfrm>
          <a:off x="23056920" y="1438560"/>
          <a:ext cx="116712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600" strike="noStrike" u="none">
              <a:effectLst/>
              <a:uFillTx/>
              <a:latin typeface="Arial MT"/>
            </a:rPr>
            <a:t>INDEX</a:t>
          </a:r>
          <a:endParaRPr b="0" lang="en-US" sz="1600" strike="noStrike" u="none">
            <a:effectLst/>
            <a:uFillTx/>
            <a:latin typeface="Times New Roman"/>
          </a:endParaRPr>
        </a:p>
        <a:p>
          <a:pPr algn="ctr"/>
          <a:r>
            <a:rPr b="1" lang="en-US" sz="1600" strike="noStrike" u="none">
              <a:effectLst/>
              <a:uFillTx/>
              <a:latin typeface="Arial MT"/>
            </a:rPr>
            <a:t>RATES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30240</xdr:colOff>
      <xdr:row>59</xdr:row>
      <xdr:rowOff>75600</xdr:rowOff>
    </xdr:from>
    <xdr:to>
      <xdr:col>8</xdr:col>
      <xdr:colOff>151560</xdr:colOff>
      <xdr:row>83</xdr:row>
      <xdr:rowOff>104760</xdr:rowOff>
    </xdr:to>
    <xdr:graphicFrame>
      <xdr:nvGraphicFramePr>
        <xdr:cNvPr id="3" name="Chart 7"/>
        <xdr:cNvGraphicFramePr/>
      </xdr:nvGraphicFramePr>
      <xdr:xfrm>
        <a:off x="1297800" y="12058200"/>
        <a:ext cx="4748400" cy="4601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775080</xdr:colOff>
      <xdr:row>59</xdr:row>
      <xdr:rowOff>123480</xdr:rowOff>
    </xdr:from>
    <xdr:to>
      <xdr:col>15</xdr:col>
      <xdr:colOff>615240</xdr:colOff>
      <xdr:row>83</xdr:row>
      <xdr:rowOff>95040</xdr:rowOff>
    </xdr:to>
    <xdr:graphicFrame>
      <xdr:nvGraphicFramePr>
        <xdr:cNvPr id="4" name="Chart 8"/>
        <xdr:cNvGraphicFramePr/>
      </xdr:nvGraphicFramePr>
      <xdr:xfrm>
        <a:off x="6669720" y="12106080"/>
        <a:ext cx="6710760" cy="4543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563400</xdr:colOff>
      <xdr:row>59</xdr:row>
      <xdr:rowOff>104760</xdr:rowOff>
    </xdr:from>
    <xdr:to>
      <xdr:col>25</xdr:col>
      <xdr:colOff>956880</xdr:colOff>
      <xdr:row>83</xdr:row>
      <xdr:rowOff>142560</xdr:rowOff>
    </xdr:to>
    <xdr:graphicFrame>
      <xdr:nvGraphicFramePr>
        <xdr:cNvPr id="5" name="Chart 9"/>
        <xdr:cNvGraphicFramePr/>
      </xdr:nvGraphicFramePr>
      <xdr:xfrm>
        <a:off x="14294520" y="12087360"/>
        <a:ext cx="5071680" cy="4609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26</xdr:col>
      <xdr:colOff>844920</xdr:colOff>
      <xdr:row>59</xdr:row>
      <xdr:rowOff>66960</xdr:rowOff>
    </xdr:from>
    <xdr:to>
      <xdr:col>33</xdr:col>
      <xdr:colOff>806040</xdr:colOff>
      <xdr:row>83</xdr:row>
      <xdr:rowOff>133200</xdr:rowOff>
    </xdr:to>
    <xdr:graphicFrame>
      <xdr:nvGraphicFramePr>
        <xdr:cNvPr id="6" name="Chart 10"/>
        <xdr:cNvGraphicFramePr/>
      </xdr:nvGraphicFramePr>
      <xdr:xfrm>
        <a:off x="20280240" y="12049560"/>
        <a:ext cx="5674320" cy="46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281520</xdr:colOff>
      <xdr:row>1</xdr:row>
      <xdr:rowOff>28800</xdr:rowOff>
    </xdr:from>
    <xdr:to>
      <xdr:col>24</xdr:col>
      <xdr:colOff>473760</xdr:colOff>
      <xdr:row>2</xdr:row>
      <xdr:rowOff>190800</xdr:rowOff>
    </xdr:to>
    <xdr:sp>
      <xdr:nvSpPr>
        <xdr:cNvPr id="7" name="Text 1"/>
        <xdr:cNvSpPr/>
      </xdr:nvSpPr>
      <xdr:spPr>
        <a:xfrm>
          <a:off x="10411560" y="219240"/>
          <a:ext cx="10704960" cy="36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400" strike="noStrike" u="none">
              <a:effectLst/>
              <a:uFillTx/>
              <a:latin typeface="Arial MT"/>
            </a:rPr>
            <a:t>PARK 'n RIDE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10080</xdr:colOff>
      <xdr:row>12</xdr:row>
      <xdr:rowOff>142920</xdr:rowOff>
    </xdr:from>
    <xdr:to>
      <xdr:col>8</xdr:col>
      <xdr:colOff>70920</xdr:colOff>
      <xdr:row>14</xdr:row>
      <xdr:rowOff>190440</xdr:rowOff>
    </xdr:to>
    <xdr:sp>
      <xdr:nvSpPr>
        <xdr:cNvPr id="8" name="Text 2"/>
        <xdr:cNvSpPr/>
      </xdr:nvSpPr>
      <xdr:spPr>
        <a:xfrm>
          <a:off x="2142360" y="2629080"/>
          <a:ext cx="4759200" cy="428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800" strike="noStrike" u="none">
              <a:effectLst/>
              <a:uFillTx/>
              <a:latin typeface="Arial MT"/>
            </a:rPr>
            <a:t> </a:t>
          </a:r>
          <a:r>
            <a:rPr b="1" lang="en-US" sz="2800" strike="noStrike" u="none">
              <a:effectLst/>
              <a:uFillTx/>
              <a:latin typeface="Times New Roman"/>
            </a:rPr>
            <a:t>SBA  AVAILABILITY</a:t>
          </a:r>
          <a:endParaRPr b="0" lang="en-US" sz="2800" strike="noStrike" u="none">
            <a:effectLst/>
            <a:uFillTx/>
            <a:latin typeface="Times New Roman"/>
          </a:endParaRPr>
        </a:p>
        <a:p>
          <a:pPr algn="ctr"/>
          <a:endParaRPr b="0" lang="en-US" sz="2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563040</xdr:colOff>
      <xdr:row>50</xdr:row>
      <xdr:rowOff>104760</xdr:rowOff>
    </xdr:from>
    <xdr:to>
      <xdr:col>7</xdr:col>
      <xdr:colOff>352440</xdr:colOff>
      <xdr:row>52</xdr:row>
      <xdr:rowOff>190440</xdr:rowOff>
    </xdr:to>
    <xdr:sp>
      <xdr:nvSpPr>
        <xdr:cNvPr id="9" name="Text 6"/>
        <xdr:cNvSpPr/>
      </xdr:nvSpPr>
      <xdr:spPr>
        <a:xfrm>
          <a:off x="5431680" y="10182240"/>
          <a:ext cx="795960" cy="466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39960</xdr:colOff>
      <xdr:row>52</xdr:row>
      <xdr:rowOff>114840</xdr:rowOff>
    </xdr:from>
    <xdr:to>
      <xdr:col>7</xdr:col>
      <xdr:colOff>151920</xdr:colOff>
      <xdr:row>53</xdr:row>
      <xdr:rowOff>123840</xdr:rowOff>
    </xdr:to>
    <xdr:sp>
      <xdr:nvSpPr>
        <xdr:cNvPr id="10" name="Text 7"/>
        <xdr:cNvSpPr/>
      </xdr:nvSpPr>
      <xdr:spPr>
        <a:xfrm>
          <a:off x="5915160" y="10573200"/>
          <a:ext cx="111960" cy="199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120600</xdr:colOff>
      <xdr:row>23</xdr:row>
      <xdr:rowOff>28800</xdr:rowOff>
    </xdr:from>
    <xdr:to>
      <xdr:col>9</xdr:col>
      <xdr:colOff>695160</xdr:colOff>
      <xdr:row>25</xdr:row>
      <xdr:rowOff>161640</xdr:rowOff>
    </xdr:to>
    <xdr:sp>
      <xdr:nvSpPr>
        <xdr:cNvPr id="11" name="Text 20"/>
        <xdr:cNvSpPr/>
      </xdr:nvSpPr>
      <xdr:spPr>
        <a:xfrm>
          <a:off x="3289320" y="4810320"/>
          <a:ext cx="5061240" cy="609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0" lang="en-US" sz="1400" strike="noStrike" u="none">
              <a:effectLst/>
              <a:uFillTx/>
              <a:latin typeface="Arial MT"/>
            </a:rPr>
            <a:t>SBA NOT AVAILABLE IN SUMMER MONTHS</a:t>
          </a:r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10080</xdr:colOff>
      <xdr:row>0</xdr:row>
      <xdr:rowOff>28440</xdr:rowOff>
    </xdr:from>
    <xdr:to>
      <xdr:col>19</xdr:col>
      <xdr:colOff>628560</xdr:colOff>
      <xdr:row>18</xdr:row>
      <xdr:rowOff>124200</xdr:rowOff>
    </xdr:to>
    <xdr:graphicFrame>
      <xdr:nvGraphicFramePr>
        <xdr:cNvPr id="12" name="Chart 2"/>
        <xdr:cNvGraphicFramePr/>
      </xdr:nvGraphicFramePr>
      <xdr:xfrm>
        <a:off x="7673760" y="28440"/>
        <a:ext cx="568224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628200</xdr:colOff>
      <xdr:row>28</xdr:row>
      <xdr:rowOff>37800</xdr:rowOff>
    </xdr:from>
    <xdr:to>
      <xdr:col>19</xdr:col>
      <xdr:colOff>618840</xdr:colOff>
      <xdr:row>46</xdr:row>
      <xdr:rowOff>152280</xdr:rowOff>
    </xdr:to>
    <xdr:graphicFrame>
      <xdr:nvGraphicFramePr>
        <xdr:cNvPr id="13" name="Chart 4"/>
        <xdr:cNvGraphicFramePr/>
      </xdr:nvGraphicFramePr>
      <xdr:xfrm>
        <a:off x="7653960" y="4600440"/>
        <a:ext cx="5692320" cy="302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199440</xdr:colOff>
      <xdr:row>12</xdr:row>
      <xdr:rowOff>0</xdr:rowOff>
    </xdr:from>
    <xdr:to>
      <xdr:col>29</xdr:col>
      <xdr:colOff>180000</xdr:colOff>
      <xdr:row>31</xdr:row>
      <xdr:rowOff>9360</xdr:rowOff>
    </xdr:to>
    <xdr:graphicFrame>
      <xdr:nvGraphicFramePr>
        <xdr:cNvPr id="14" name="Chart 7"/>
        <xdr:cNvGraphicFramePr/>
      </xdr:nvGraphicFramePr>
      <xdr:xfrm>
        <a:off x="13564800" y="1943280"/>
        <a:ext cx="5724360" cy="31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229320</xdr:colOff>
      <xdr:row>34</xdr:row>
      <xdr:rowOff>152640</xdr:rowOff>
    </xdr:from>
    <xdr:to>
      <xdr:col>29</xdr:col>
      <xdr:colOff>160200</xdr:colOff>
      <xdr:row>53</xdr:row>
      <xdr:rowOff>133200</xdr:rowOff>
    </xdr:to>
    <xdr:graphicFrame>
      <xdr:nvGraphicFramePr>
        <xdr:cNvPr id="15" name="Chart 11"/>
        <xdr:cNvGraphicFramePr/>
      </xdr:nvGraphicFramePr>
      <xdr:xfrm>
        <a:off x="13594680" y="5686560"/>
        <a:ext cx="56746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0.524486171022583</cdr:x>
      <cdr:y>0.484194564329873</cdr:y>
    </cdr:from>
    <cdr:to>
      <cdr:x>0.538759198173053</cdr:x>
      <cdr:y>0.557214510673043</cdr:y>
    </cdr:to>
    <cdr:sp>
      <cdr:nvSpPr>
        <cdr:cNvPr id="16" name="Text 1"/>
        <cdr:cNvSpPr/>
      </cdr:nvSpPr>
      <cdr:spPr>
        <a:xfrm>
          <a:off x="2976480" y="1494360"/>
          <a:ext cx="81000" cy="225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SUMJUN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SUMAUG0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A_SBA00_20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une"/>
      <sheetName val="Page 2"/>
      <sheetName val="Sheet1"/>
      <sheetName val="BusOb"/>
      <sheetName val="properties"/>
    </sheetNames>
    <sheetDataSet>
      <sheetData sheetId="0">
        <row r="47">
          <cell r="H47">
            <v>313.949</v>
          </cell>
        </row>
        <row r="47">
          <cell r="Q47">
            <v>357.445</v>
          </cell>
        </row>
        <row r="47">
          <cell r="AA47">
            <v>321.3</v>
          </cell>
        </row>
        <row r="47">
          <cell r="AC47">
            <v>91.5680000000001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Chart2"/>
      <sheetName val="Sheet1"/>
      <sheetName val="Aug"/>
      <sheetName val="Page 2"/>
    </sheetNames>
    <sheetDataSet>
      <sheetData sheetId="0"/>
      <sheetData sheetId="1"/>
      <sheetData sheetId="2"/>
      <sheetData sheetId="3">
        <row r="43">
          <cell r="T43">
            <v>531.4</v>
          </cell>
        </row>
        <row r="43">
          <cell r="V43">
            <v>25.0179999999999</v>
          </cell>
        </row>
        <row r="44">
          <cell r="T44">
            <v>436.8</v>
          </cell>
        </row>
        <row r="44">
          <cell r="V44">
            <v>-100.727</v>
          </cell>
        </row>
        <row r="45">
          <cell r="T45">
            <v>185.9</v>
          </cell>
        </row>
        <row r="45">
          <cell r="V45">
            <v>-195.828</v>
          </cell>
        </row>
        <row r="46">
          <cell r="T46">
            <v>247.8</v>
          </cell>
        </row>
        <row r="46">
          <cell r="V46">
            <v>-96.627</v>
          </cell>
        </row>
        <row r="47">
          <cell r="T47">
            <v>177</v>
          </cell>
        </row>
        <row r="47">
          <cell r="V47">
            <v>-94.432</v>
          </cell>
        </row>
        <row r="48">
          <cell r="T48">
            <v>13.3</v>
          </cell>
        </row>
        <row r="48">
          <cell r="V48">
            <v>-141.732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TI"/>
      <sheetName val="OGE "/>
      <sheetName val="OGE inv"/>
      <sheetName val="Tenaska"/>
      <sheetName val="Ten inv"/>
      <sheetName val="Texaco"/>
      <sheetName val="UTILICORP"/>
      <sheetName val="Transc"/>
      <sheetName val="Coastal"/>
      <sheetName val="Scenarios"/>
      <sheetName val="Sheet9"/>
      <sheetName val="Sheet12"/>
      <sheetName val="Sheet14"/>
      <sheetName val="Sheet15"/>
      <sheetName val="Sheet16"/>
      <sheetName val="SUMMARY"/>
      <sheetName val="Sheet 8"/>
    </sheetNames>
    <sheetDataSet>
      <sheetData sheetId="0"/>
      <sheetData sheetId="1"/>
      <sheetData sheetId="2">
        <row r="40">
          <cell r="AG40">
            <v>-300751</v>
          </cell>
        </row>
        <row r="42">
          <cell r="AH42">
            <v>12</v>
          </cell>
        </row>
        <row r="43">
          <cell r="R43">
            <v>6</v>
          </cell>
        </row>
        <row r="46">
          <cell r="AH46">
            <v>23</v>
          </cell>
        </row>
        <row r="47">
          <cell r="R47">
            <v>0</v>
          </cell>
        </row>
      </sheetData>
      <sheetData sheetId="3"/>
      <sheetData sheetId="4">
        <row r="39">
          <cell r="AG39">
            <v>-30000</v>
          </cell>
        </row>
        <row r="41">
          <cell r="AH41">
            <v>11</v>
          </cell>
        </row>
        <row r="42">
          <cell r="R42">
            <v>10</v>
          </cell>
        </row>
        <row r="45">
          <cell r="AH45">
            <v>14</v>
          </cell>
        </row>
        <row r="46">
          <cell r="R46">
            <v>9</v>
          </cell>
        </row>
      </sheetData>
      <sheetData sheetId="5"/>
      <sheetData sheetId="6">
        <row r="41">
          <cell r="AG41">
            <v>-129642</v>
          </cell>
        </row>
        <row r="43">
          <cell r="AH43">
            <v>11</v>
          </cell>
        </row>
        <row r="44">
          <cell r="R44">
            <v>8</v>
          </cell>
        </row>
        <row r="47">
          <cell r="AH47">
            <v>15</v>
          </cell>
        </row>
        <row r="48">
          <cell r="R48">
            <v>9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0703125" defaultRowHeight="15" customHeight="true" zeroHeight="false" outlineLevelRow="0" outlineLevelCol="0"/>
  <cols>
    <col collapsed="false" customWidth="true" hidden="false" outlineLevel="0" max="1" min="1" style="1" width="12.28"/>
    <col collapsed="false" customWidth="true" hidden="false" outlineLevel="0" max="2" min="2" style="1" width="5.71"/>
    <col collapsed="false" customWidth="true" hidden="false" outlineLevel="0" max="3" min="3" style="1" width="7.7"/>
    <col collapsed="false" customWidth="true" hidden="false" outlineLevel="0" max="5" min="4" style="1" width="6.7"/>
    <col collapsed="false" customWidth="true" hidden="false" outlineLevel="0" max="6" min="6" style="1" width="15.13"/>
    <col collapsed="false" customWidth="true" hidden="false" outlineLevel="0" max="8" min="7" style="1" width="14.7"/>
    <col collapsed="false" customWidth="true" hidden="false" outlineLevel="0" max="9" min="9" style="2" width="11.7"/>
    <col collapsed="false" customWidth="true" hidden="false" outlineLevel="0" max="10" min="10" style="1" width="13.7"/>
    <col collapsed="false" customWidth="true" hidden="false" outlineLevel="0" max="15" min="11" style="1" width="14.41"/>
    <col collapsed="false" customWidth="true" hidden="false" outlineLevel="0" max="16" min="16" style="1" width="13.7"/>
    <col collapsed="false" customWidth="true" hidden="false" outlineLevel="0" max="17" min="17" style="1" width="14.56"/>
    <col collapsed="false" customWidth="true" hidden="false" outlineLevel="0" max="18" min="18" style="3" width="10.56"/>
    <col collapsed="false" customWidth="true" hidden="false" outlineLevel="0" max="19" min="19" style="3" width="11.99"/>
    <col collapsed="false" customWidth="true" hidden="true" outlineLevel="0" max="20" min="20" style="1" width="13.85"/>
    <col collapsed="false" customWidth="false" hidden="true" outlineLevel="0" max="21" min="21" style="1" width="12.7"/>
    <col collapsed="false" customWidth="true" hidden="false" outlineLevel="0" max="22" min="22" style="1" width="13.7"/>
    <col collapsed="false" customWidth="false" hidden="true" outlineLevel="0" max="24" min="23" style="1" width="12.7"/>
    <col collapsed="false" customWidth="true" hidden="false" outlineLevel="0" max="25" min="25" style="4" width="15.56"/>
    <col collapsed="false" customWidth="true" hidden="false" outlineLevel="0" max="27" min="26" style="1" width="14.56"/>
    <col collapsed="false" customWidth="true" hidden="false" outlineLevel="0" max="28" min="28" style="3" width="10.41"/>
    <col collapsed="false" customWidth="true" hidden="false" outlineLevel="0" max="29" min="29" style="1" width="15.7"/>
    <col collapsed="false" customWidth="true" hidden="false" outlineLevel="0" max="30" min="30" style="1" width="10.56"/>
    <col collapsed="false" customWidth="true" hidden="false" outlineLevel="0" max="31" min="31" style="5" width="10.56"/>
    <col collapsed="false" customWidth="true" hidden="false" outlineLevel="0" max="32" min="32" style="6" width="10.71"/>
    <col collapsed="false" customWidth="true" hidden="false" outlineLevel="0" max="33" min="33" style="1" width="8.56"/>
    <col collapsed="false" customWidth="true" hidden="false" outlineLevel="0" max="34" min="34" style="1" width="13.28"/>
    <col collapsed="false" customWidth="true" hidden="false" outlineLevel="0" max="35" min="35" style="1" width="16.7"/>
    <col collapsed="false" customWidth="true" hidden="false" outlineLevel="0" max="36" min="36" style="1" width="3.7"/>
    <col collapsed="false" customWidth="true" hidden="false" outlineLevel="0" max="37" min="37" style="1" width="14.56"/>
    <col collapsed="false" customWidth="false" hidden="false" outlineLevel="0" max="38" min="38" style="1" width="12.7"/>
    <col collapsed="false" customWidth="true" hidden="false" outlineLevel="0" max="39" min="39" style="4" width="13.56"/>
    <col collapsed="false" customWidth="true" hidden="false" outlineLevel="0" max="40" min="40" style="7" width="13.28"/>
    <col collapsed="false" customWidth="false" hidden="false" outlineLevel="0" max="42" min="41" style="1" width="12.7"/>
    <col collapsed="false" customWidth="true" hidden="false" outlineLevel="0" max="43" min="43" style="8" width="13.28"/>
    <col collapsed="false" customWidth="true" hidden="false" outlineLevel="0" max="44" min="44" style="8" width="15.41"/>
    <col collapsed="false" customWidth="false" hidden="false" outlineLevel="0" max="46" min="45" style="1" width="12.7"/>
    <col collapsed="false" customWidth="true" hidden="false" outlineLevel="0" max="47" min="47" style="8" width="13.85"/>
    <col collapsed="false" customWidth="true" hidden="false" outlineLevel="0" max="48" min="48" style="8" width="15.41"/>
    <col collapsed="false" customWidth="true" hidden="false" outlineLevel="0" max="49" min="49" style="8" width="14.99"/>
    <col collapsed="false" customWidth="false" hidden="false" outlineLevel="0" max="50" min="50" style="1" width="12.7"/>
    <col collapsed="false" customWidth="true" hidden="false" outlineLevel="0" max="51" min="51" style="1" width="5.71"/>
    <col collapsed="false" customWidth="false" hidden="false" outlineLevel="0" max="257" min="52" style="1" width="12.7"/>
  </cols>
  <sheetData>
    <row r="1" customFormat="false" ht="15" hidden="false" customHeight="false" outlineLevel="0" collapsed="false">
      <c r="A1" s="9"/>
      <c r="B1" s="10" t="n">
        <v>31</v>
      </c>
      <c r="C1" s="11"/>
      <c r="D1" s="11"/>
      <c r="E1" s="11"/>
      <c r="F1" s="11"/>
      <c r="G1" s="11"/>
      <c r="H1" s="11"/>
      <c r="I1" s="12"/>
      <c r="J1" s="11"/>
      <c r="K1" s="11"/>
      <c r="L1" s="11"/>
      <c r="M1" s="11"/>
      <c r="N1" s="11"/>
      <c r="O1" s="11"/>
      <c r="P1" s="11"/>
      <c r="Q1" s="11"/>
      <c r="R1" s="13"/>
      <c r="S1" s="13"/>
      <c r="T1" s="11"/>
      <c r="U1" s="11"/>
      <c r="V1" s="11"/>
      <c r="W1" s="11"/>
      <c r="X1" s="11"/>
      <c r="Y1" s="14"/>
      <c r="Z1" s="11"/>
      <c r="AA1" s="15"/>
      <c r="AB1" s="13"/>
      <c r="AC1" s="11"/>
      <c r="AD1" s="11"/>
      <c r="AF1" s="16"/>
      <c r="AG1" s="11"/>
      <c r="AI1" s="11"/>
      <c r="AJ1" s="11"/>
      <c r="AK1" s="11"/>
      <c r="AL1" s="11"/>
      <c r="AM1" s="14"/>
      <c r="AO1" s="14"/>
      <c r="AP1" s="17"/>
      <c r="AQ1" s="18"/>
      <c r="AR1" s="18"/>
      <c r="AS1" s="11"/>
      <c r="AT1" s="11"/>
    </row>
    <row r="2" customFormat="false" ht="15" hidden="false" customHeight="false" outlineLevel="0" collapsed="false">
      <c r="A2" s="9" t="s">
        <v>0</v>
      </c>
      <c r="B2" s="10" t="n">
        <f aca="false">COUNTA(F18:F48)</f>
        <v>9</v>
      </c>
      <c r="C2" s="10" t="n">
        <f aca="false">COUNTA(F19:F20,F22:F23,F26:F30,F33:F37,F40:F44,F47:F48)</f>
        <v>5</v>
      </c>
      <c r="D2" s="11"/>
      <c r="E2" s="11"/>
      <c r="F2" s="11"/>
      <c r="G2" s="11"/>
      <c r="H2" s="11" t="n">
        <f aca="false">[1]June!$H$47</f>
        <v>313.949</v>
      </c>
      <c r="I2" s="19"/>
      <c r="J2" s="19"/>
      <c r="K2" s="18"/>
      <c r="L2" s="18"/>
      <c r="M2" s="18"/>
      <c r="N2" s="18"/>
      <c r="O2" s="18"/>
      <c r="P2" s="18"/>
      <c r="Q2" s="18" t="n">
        <f aca="false">[1]June!$Q$47</f>
        <v>357.445</v>
      </c>
      <c r="R2" s="19"/>
      <c r="S2" s="18"/>
      <c r="T2" s="19"/>
      <c r="U2" s="18"/>
      <c r="V2" s="18"/>
      <c r="W2" s="18"/>
      <c r="X2" s="20"/>
      <c r="Y2" s="21"/>
      <c r="Z2" s="22"/>
      <c r="AA2" s="15" t="n">
        <f aca="false">[1]June!$AA$47</f>
        <v>321.3</v>
      </c>
      <c r="AB2" s="8"/>
      <c r="AC2" s="19" t="n">
        <f aca="false">[1]June!$AC$47</f>
        <v>91.5680000000001</v>
      </c>
      <c r="AE2" s="22"/>
      <c r="AF2" s="18"/>
      <c r="AG2" s="18"/>
      <c r="AH2" s="8"/>
      <c r="AI2" s="18"/>
      <c r="AJ2" s="18"/>
      <c r="AK2" s="11"/>
      <c r="AL2" s="11"/>
      <c r="AM2" s="14"/>
      <c r="AO2" s="11"/>
      <c r="AP2" s="17"/>
      <c r="AQ2" s="18"/>
      <c r="AR2" s="18"/>
      <c r="AS2" s="11"/>
      <c r="AT2" s="11"/>
    </row>
    <row r="3" customFormat="false" ht="15" hidden="false" customHeight="false" outlineLevel="0" collapsed="false">
      <c r="A3" s="9"/>
      <c r="B3" s="10"/>
      <c r="C3" s="10" t="n">
        <f aca="false">COUNTA(F18,F21,F24:F25,F31:F32,F38:F39,F45:F46)</f>
        <v>4</v>
      </c>
      <c r="D3" s="11"/>
      <c r="E3" s="11"/>
      <c r="F3" s="11"/>
      <c r="G3" s="11"/>
      <c r="H3" s="11"/>
      <c r="I3" s="12"/>
      <c r="J3" s="11"/>
      <c r="K3" s="11"/>
      <c r="L3" s="11"/>
      <c r="M3" s="11"/>
      <c r="N3" s="11"/>
      <c r="O3" s="11"/>
      <c r="P3" s="11"/>
      <c r="Q3" s="23"/>
      <c r="R3" s="13"/>
      <c r="S3" s="13"/>
      <c r="T3" s="11"/>
      <c r="U3" s="11"/>
      <c r="V3" s="11"/>
      <c r="W3" s="11"/>
      <c r="X3" s="11"/>
      <c r="Y3" s="14"/>
      <c r="Z3" s="11"/>
      <c r="AA3" s="24"/>
      <c r="AB3" s="11"/>
      <c r="AC3" s="23"/>
      <c r="AF3" s="16"/>
      <c r="AG3" s="11"/>
      <c r="AI3" s="11"/>
      <c r="AJ3" s="11"/>
      <c r="AK3" s="11"/>
      <c r="AL3" s="11"/>
      <c r="AM3" s="14"/>
      <c r="AO3" s="11"/>
      <c r="AP3" s="17"/>
      <c r="AQ3" s="18"/>
      <c r="AR3" s="18"/>
      <c r="AS3" s="11"/>
      <c r="AT3" s="11"/>
    </row>
    <row r="4" customFormat="false" ht="15" hidden="false" customHeight="false" outlineLevel="0" collapsed="false">
      <c r="A4" s="11"/>
      <c r="B4" s="10" t="n">
        <f aca="false">COUNTA(F32:F47)</f>
        <v>0</v>
      </c>
      <c r="H4" s="25"/>
      <c r="Q4" s="23"/>
      <c r="AA4" s="24"/>
      <c r="AC4" s="23"/>
      <c r="AF4" s="16"/>
      <c r="AG4" s="11"/>
      <c r="AI4" s="11"/>
      <c r="AJ4" s="11"/>
      <c r="AK4" s="11"/>
      <c r="AL4" s="11"/>
      <c r="AM4" s="14"/>
      <c r="AO4" s="11"/>
      <c r="AP4" s="17"/>
      <c r="AQ4" s="18"/>
      <c r="AR4" s="18"/>
      <c r="AS4" s="11"/>
      <c r="AT4" s="11"/>
      <c r="AV4" s="26" t="s">
        <v>1</v>
      </c>
      <c r="AW4" s="26" t="s">
        <v>2</v>
      </c>
      <c r="AZ4" s="1" t="s">
        <v>3</v>
      </c>
      <c r="BA4" s="1" t="s">
        <v>4</v>
      </c>
      <c r="BB4" s="1" t="s">
        <v>5</v>
      </c>
      <c r="BC4" s="1" t="s">
        <v>6</v>
      </c>
      <c r="BD4" s="1" t="s">
        <v>7</v>
      </c>
      <c r="BE4" s="1" t="s">
        <v>8</v>
      </c>
      <c r="BF4" s="1" t="s">
        <v>9</v>
      </c>
      <c r="BG4" s="1" t="s">
        <v>10</v>
      </c>
      <c r="BH4" s="1" t="s">
        <v>11</v>
      </c>
      <c r="BI4" s="1" t="s">
        <v>12</v>
      </c>
      <c r="BJ4" s="1" t="s">
        <v>13</v>
      </c>
      <c r="BK4" s="1" t="s">
        <v>14</v>
      </c>
      <c r="BL4" s="1" t="s">
        <v>15</v>
      </c>
    </row>
    <row r="5" customFormat="false" ht="15" hidden="false" customHeight="false" outlineLevel="0" collapsed="false">
      <c r="A5" s="11"/>
      <c r="B5" s="10"/>
      <c r="Q5" s="24"/>
      <c r="AA5" s="24"/>
      <c r="AC5" s="24"/>
      <c r="AF5" s="16"/>
      <c r="AG5" s="11"/>
      <c r="AI5" s="11"/>
      <c r="AJ5" s="11"/>
      <c r="AK5" s="11"/>
      <c r="AL5" s="11"/>
      <c r="AM5" s="14"/>
      <c r="AO5" s="11"/>
      <c r="AP5" s="17"/>
      <c r="AQ5" s="18"/>
      <c r="AR5" s="18"/>
      <c r="AS5" s="11"/>
      <c r="AT5" s="11"/>
      <c r="AU5" s="27" t="s">
        <v>16</v>
      </c>
      <c r="AV5" s="28" t="s">
        <v>17</v>
      </c>
      <c r="AW5" s="29" t="n">
        <v>20253</v>
      </c>
      <c r="AX5" s="30" t="n">
        <v>1093</v>
      </c>
      <c r="AZ5" s="1" t="n">
        <v>-1093</v>
      </c>
      <c r="BA5" s="1" t="n">
        <v>-1093</v>
      </c>
      <c r="BB5" s="1" t="n">
        <v>-1093</v>
      </c>
      <c r="BC5" s="1" t="n">
        <v>-1093</v>
      </c>
      <c r="BD5" s="1" t="n">
        <v>-1093</v>
      </c>
    </row>
    <row r="6" customFormat="false" ht="15.75" hidden="false" customHeight="false" outlineLevel="0" collapsed="false">
      <c r="A6" s="11"/>
      <c r="B6" s="11"/>
      <c r="C6" s="31" t="s">
        <v>18</v>
      </c>
      <c r="D6" s="32"/>
      <c r="E6" s="32"/>
      <c r="F6" s="33"/>
      <c r="G6" s="33"/>
      <c r="H6" s="33"/>
      <c r="AA6" s="24"/>
      <c r="AF6" s="16"/>
      <c r="AG6" s="11"/>
      <c r="AH6" s="34"/>
      <c r="AI6" s="11"/>
      <c r="AJ6" s="11"/>
      <c r="AK6" s="11"/>
      <c r="AL6" s="11"/>
      <c r="AM6" s="14"/>
      <c r="AU6" s="27" t="s">
        <v>16</v>
      </c>
      <c r="AV6" s="28" t="s">
        <v>17</v>
      </c>
      <c r="AW6" s="29" t="n">
        <v>77958</v>
      </c>
      <c r="AX6" s="30" t="n">
        <v>152</v>
      </c>
      <c r="AZ6" s="1" t="n">
        <v>-152</v>
      </c>
      <c r="BA6" s="1" t="n">
        <v>-152</v>
      </c>
      <c r="BB6" s="1" t="n">
        <v>-152</v>
      </c>
      <c r="BC6" s="1" t="n">
        <v>-152</v>
      </c>
      <c r="BD6" s="1" t="n">
        <v>-152</v>
      </c>
    </row>
    <row r="7" customFormat="false" ht="19.5" hidden="false" customHeight="true" outlineLevel="0" collapsed="false">
      <c r="A7" s="35"/>
      <c r="B7" s="35"/>
      <c r="C7" s="36"/>
      <c r="D7" s="37"/>
      <c r="E7" s="37"/>
      <c r="F7" s="38"/>
      <c r="G7" s="38"/>
      <c r="H7" s="36"/>
      <c r="I7" s="39"/>
      <c r="J7" s="36"/>
      <c r="K7" s="36"/>
      <c r="L7" s="36"/>
      <c r="M7" s="36"/>
      <c r="N7" s="36"/>
      <c r="O7" s="36"/>
      <c r="P7" s="36"/>
      <c r="Q7" s="40" t="s">
        <v>19</v>
      </c>
      <c r="R7" s="41"/>
      <c r="S7" s="41"/>
      <c r="T7" s="42" t="s">
        <v>20</v>
      </c>
      <c r="U7" s="42" t="s">
        <v>21</v>
      </c>
      <c r="V7" s="42" t="s">
        <v>21</v>
      </c>
      <c r="W7" s="42" t="s">
        <v>22</v>
      </c>
      <c r="X7" s="42" t="s">
        <v>23</v>
      </c>
      <c r="Y7" s="42" t="s">
        <v>24</v>
      </c>
      <c r="Z7" s="40" t="s">
        <v>19</v>
      </c>
      <c r="AA7" s="40" t="s">
        <v>19</v>
      </c>
      <c r="AB7" s="41"/>
      <c r="AC7" s="36"/>
      <c r="AD7" s="36"/>
      <c r="AE7" s="43"/>
      <c r="AF7" s="44"/>
      <c r="AG7" s="37"/>
      <c r="AH7" s="45"/>
      <c r="AI7" s="35"/>
      <c r="AJ7" s="35"/>
      <c r="AK7" s="35"/>
      <c r="AL7" s="35"/>
      <c r="AM7" s="46"/>
      <c r="AO7" s="47"/>
      <c r="AP7" s="47"/>
      <c r="AQ7" s="48"/>
      <c r="AR7" s="48"/>
      <c r="AS7" s="47"/>
      <c r="AT7" s="47"/>
      <c r="AU7" s="27"/>
      <c r="AV7" s="28"/>
      <c r="AW7" s="29"/>
      <c r="AX7" s="0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</row>
    <row r="8" customFormat="false" ht="15.75" hidden="false" customHeight="false" outlineLevel="0" collapsed="false">
      <c r="A8" s="35"/>
      <c r="B8" s="35"/>
      <c r="C8" s="37"/>
      <c r="D8" s="37"/>
      <c r="E8" s="37"/>
      <c r="F8" s="40" t="s">
        <v>25</v>
      </c>
      <c r="G8" s="49" t="s">
        <v>26</v>
      </c>
      <c r="H8" s="42" t="s">
        <v>27</v>
      </c>
      <c r="I8" s="39"/>
      <c r="J8" s="40" t="s">
        <v>28</v>
      </c>
      <c r="K8" s="49" t="s">
        <v>26</v>
      </c>
      <c r="L8" s="42" t="s">
        <v>27</v>
      </c>
      <c r="M8" s="49"/>
      <c r="N8" s="49"/>
      <c r="O8" s="49"/>
      <c r="P8" s="42" t="s">
        <v>27</v>
      </c>
      <c r="Q8" s="40" t="s">
        <v>29</v>
      </c>
      <c r="R8" s="41"/>
      <c r="S8" s="41"/>
      <c r="T8" s="40"/>
      <c r="U8" s="50" t="s">
        <v>30</v>
      </c>
      <c r="V8" s="50" t="s">
        <v>31</v>
      </c>
      <c r="W8" s="50" t="s">
        <v>32</v>
      </c>
      <c r="X8" s="40" t="s">
        <v>33</v>
      </c>
      <c r="Y8" s="40" t="s">
        <v>34</v>
      </c>
      <c r="Z8" s="40" t="s">
        <v>35</v>
      </c>
      <c r="AA8" s="40" t="s">
        <v>36</v>
      </c>
      <c r="AB8" s="41"/>
      <c r="AC8" s="51" t="s">
        <v>37</v>
      </c>
      <c r="AD8" s="38"/>
      <c r="AE8" s="43"/>
      <c r="AF8" s="52"/>
      <c r="AG8" s="53"/>
      <c r="AH8" s="45"/>
      <c r="AI8" s="35"/>
      <c r="AJ8" s="35"/>
      <c r="AK8" s="35"/>
      <c r="AL8" s="35"/>
      <c r="AM8" s="46"/>
      <c r="AO8" s="47"/>
      <c r="AP8" s="47"/>
      <c r="AQ8" s="48"/>
      <c r="AR8" s="48"/>
      <c r="AS8" s="47"/>
      <c r="AT8" s="47"/>
      <c r="AU8" s="27"/>
      <c r="AV8" s="28"/>
      <c r="AW8" s="29"/>
      <c r="AX8" s="30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</row>
    <row r="9" customFormat="false" ht="15.75" hidden="false" customHeight="false" outlineLevel="0" collapsed="false">
      <c r="A9" s="35"/>
      <c r="B9" s="35"/>
      <c r="C9" s="54" t="s">
        <v>38</v>
      </c>
      <c r="D9" s="55"/>
      <c r="E9" s="55"/>
      <c r="F9" s="56" t="n">
        <f aca="false">F49</f>
        <v>3125.757</v>
      </c>
      <c r="G9" s="56" t="n">
        <f aca="false">G49</f>
        <v>-95.464</v>
      </c>
      <c r="H9" s="38" t="n">
        <f aca="false">F9+G9</f>
        <v>3030.293</v>
      </c>
      <c r="I9" s="39"/>
      <c r="J9" s="56" t="n">
        <f aca="false">J49</f>
        <v>2019.703</v>
      </c>
      <c r="K9" s="56" t="n">
        <f aca="false">K49</f>
        <v>-1248.271</v>
      </c>
      <c r="L9" s="38" t="n">
        <f aca="false">J9+K9</f>
        <v>771.432</v>
      </c>
      <c r="M9" s="56"/>
      <c r="N9" s="56"/>
      <c r="O9" s="56"/>
      <c r="P9" s="56" t="n">
        <f aca="false">P49</f>
        <v>-36.2289999999999</v>
      </c>
      <c r="Q9" s="56" t="n">
        <f aca="false">Q49</f>
        <v>2994.064</v>
      </c>
      <c r="R9" s="57"/>
      <c r="S9" s="57"/>
      <c r="T9" s="58" t="n">
        <f aca="false">T49</f>
        <v>0</v>
      </c>
      <c r="U9" s="58" t="n">
        <f aca="false">U49</f>
        <v>0</v>
      </c>
      <c r="V9" s="58" t="n">
        <f aca="false">V49</f>
        <v>-13.5</v>
      </c>
      <c r="W9" s="58"/>
      <c r="X9" s="58" t="n">
        <f aca="false">X49</f>
        <v>0</v>
      </c>
      <c r="Y9" s="59" t="n">
        <f aca="false">Y49</f>
        <v>-725.805</v>
      </c>
      <c r="Z9" s="58" t="n">
        <f aca="false">Z49</f>
        <v>2254.759</v>
      </c>
      <c r="AA9" s="58" t="n">
        <f aca="false">AA49</f>
        <v>2421.9</v>
      </c>
      <c r="AB9" s="57"/>
      <c r="AC9" s="60" t="s">
        <v>39</v>
      </c>
      <c r="AD9" s="38"/>
      <c r="AE9" s="43"/>
      <c r="AF9" s="52"/>
      <c r="AG9" s="53"/>
      <c r="AH9" s="45"/>
      <c r="AI9" s="35"/>
      <c r="AJ9" s="35"/>
      <c r="AK9" s="35"/>
      <c r="AL9" s="35"/>
      <c r="AM9" s="46"/>
      <c r="AO9" s="47"/>
      <c r="AP9" s="47"/>
      <c r="AQ9" s="48"/>
      <c r="AR9" s="48"/>
      <c r="AS9" s="47"/>
      <c r="AT9" s="47"/>
      <c r="AU9" s="27"/>
      <c r="AV9" s="61"/>
      <c r="AW9" s="29"/>
      <c r="AX9" s="30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</row>
    <row r="10" customFormat="false" ht="15.75" hidden="false" customHeight="false" outlineLevel="0" collapsed="false">
      <c r="A10" s="35"/>
      <c r="B10" s="35"/>
      <c r="C10" s="54" t="s">
        <v>40</v>
      </c>
      <c r="D10" s="55"/>
      <c r="E10" s="55"/>
      <c r="F10" s="58" t="n">
        <f aca="false">F15*$B$2</f>
        <v>2599.25806451613</v>
      </c>
      <c r="G10" s="58" t="n">
        <f aca="false">G15*$B$2</f>
        <v>0</v>
      </c>
      <c r="H10" s="58" t="n">
        <f aca="false">F10+G10</f>
        <v>2599.25806451613</v>
      </c>
      <c r="I10" s="39"/>
      <c r="J10" s="58" t="n">
        <f aca="false">J15*$B$2</f>
        <v>1716.96774193548</v>
      </c>
      <c r="K10" s="58" t="n">
        <f aca="false">K15*$B$2</f>
        <v>-1269.58064516129</v>
      </c>
      <c r="L10" s="58" t="n">
        <f aca="false">J10+K10</f>
        <v>447.387096774194</v>
      </c>
      <c r="M10" s="58"/>
      <c r="N10" s="58"/>
      <c r="O10" s="58"/>
      <c r="P10" s="58" t="n">
        <f aca="false">P15*$B$2</f>
        <v>447.387096774193</v>
      </c>
      <c r="Q10" s="58" t="n">
        <f aca="false">Q15*$B$2</f>
        <v>3046.64516129032</v>
      </c>
      <c r="R10" s="57"/>
      <c r="S10" s="57"/>
      <c r="T10" s="58" t="n">
        <f aca="false">T15*$B$2</f>
        <v>0</v>
      </c>
      <c r="U10" s="58" t="n">
        <f aca="false">U15*$B$2</f>
        <v>0</v>
      </c>
      <c r="V10" s="58" t="n">
        <f aca="false">V15*$B$2</f>
        <v>0</v>
      </c>
      <c r="W10" s="58"/>
      <c r="X10" s="58" t="n">
        <f aca="false">X15*$B$2</f>
        <v>0</v>
      </c>
      <c r="Y10" s="59" t="n">
        <f aca="false">Y15*$B$2</f>
        <v>-725.806451612903</v>
      </c>
      <c r="Z10" s="58" t="n">
        <f aca="false">Z15*$B$2</f>
        <v>2320.83870967742</v>
      </c>
      <c r="AA10" s="58" t="n">
        <f aca="false">AA15*$B$2</f>
        <v>2324.90322580645</v>
      </c>
      <c r="AB10" s="57"/>
      <c r="AC10" s="62" t="n">
        <v>12746</v>
      </c>
      <c r="AD10" s="38"/>
      <c r="AE10" s="43"/>
      <c r="AF10" s="63"/>
      <c r="AG10" s="53"/>
      <c r="AH10" s="45"/>
      <c r="AI10" s="35"/>
      <c r="AJ10" s="35"/>
      <c r="AK10" s="35"/>
      <c r="AL10" s="35"/>
      <c r="AM10" s="46"/>
      <c r="AN10" s="47"/>
      <c r="AO10" s="47"/>
      <c r="AP10" s="47"/>
      <c r="AQ10" s="48"/>
      <c r="AR10" s="48"/>
      <c r="AS10" s="47"/>
      <c r="AT10" s="47"/>
      <c r="AU10" s="27"/>
      <c r="AV10" s="61"/>
      <c r="AW10" s="29"/>
      <c r="AX10" s="30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</row>
    <row r="11" customFormat="false" ht="15.75" hidden="false" customHeight="false" outlineLevel="0" collapsed="false">
      <c r="A11" s="47"/>
      <c r="B11" s="47"/>
      <c r="C11" s="54" t="s">
        <v>41</v>
      </c>
      <c r="D11" s="64"/>
      <c r="E11" s="64"/>
      <c r="F11" s="65" t="n">
        <f aca="false">F9/F10</f>
        <v>1.20255739230798</v>
      </c>
      <c r="G11" s="65" t="e">
        <f aca="false">G9/G10</f>
        <v>#DIV/0!</v>
      </c>
      <c r="H11" s="65" t="n">
        <f aca="false">H9/H10</f>
        <v>1.16582998870646</v>
      </c>
      <c r="I11" s="39"/>
      <c r="J11" s="65" t="n">
        <f aca="false">J9/J10</f>
        <v>1.17631971217074</v>
      </c>
      <c r="K11" s="65" t="n">
        <f aca="false">K9/K10</f>
        <v>0.983215209492593</v>
      </c>
      <c r="L11" s="65" t="n">
        <f aca="false">L9/L10</f>
        <v>1.72430542937486</v>
      </c>
      <c r="M11" s="65"/>
      <c r="N11" s="65"/>
      <c r="O11" s="65"/>
      <c r="P11" s="65" t="n">
        <f aca="false">P9/P10</f>
        <v>-0.0809790900569614</v>
      </c>
      <c r="Q11" s="65" t="n">
        <f aca="false">Q9/Q10</f>
        <v>0.982741291319908</v>
      </c>
      <c r="R11" s="57"/>
      <c r="S11" s="57"/>
      <c r="T11" s="65" t="e">
        <f aca="false">T9/T10</f>
        <v>#DIV/0!</v>
      </c>
      <c r="U11" s="65" t="e">
        <f aca="false">U9/U10</f>
        <v>#DIV/0!</v>
      </c>
      <c r="V11" s="65" t="e">
        <f aca="false">V9/V10</f>
        <v>#DIV/0!</v>
      </c>
      <c r="W11" s="65"/>
      <c r="X11" s="65" t="e">
        <f aca="false">X9/X10</f>
        <v>#DIV/0!</v>
      </c>
      <c r="Y11" s="66" t="n">
        <f aca="false">Y9/Y10</f>
        <v>0.999998</v>
      </c>
      <c r="Z11" s="65" t="n">
        <f aca="false">Z9/Z10</f>
        <v>0.971527659633614</v>
      </c>
      <c r="AA11" s="65" t="n">
        <f aca="false">AA9/AA10</f>
        <v>1.04172077922078</v>
      </c>
      <c r="AB11" s="57"/>
      <c r="AC11" s="38"/>
      <c r="AD11" s="38"/>
      <c r="AE11" s="43"/>
      <c r="AF11" s="67"/>
      <c r="AG11" s="36"/>
      <c r="AH11" s="68"/>
      <c r="AI11" s="47"/>
      <c r="AJ11" s="47"/>
      <c r="AK11" s="47"/>
      <c r="AL11" s="47"/>
      <c r="AM11" s="69"/>
      <c r="AO11" s="47"/>
      <c r="AP11" s="47"/>
      <c r="AQ11" s="48"/>
      <c r="AR11" s="48"/>
      <c r="AS11" s="47"/>
      <c r="AT11" s="47"/>
      <c r="AU11" s="27"/>
      <c r="AV11" s="61"/>
      <c r="AW11" s="29"/>
      <c r="AX11" s="30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</row>
    <row r="12" customFormat="false" ht="15.75" hidden="false" customHeight="false" outlineLevel="0" collapsed="false">
      <c r="A12" s="47"/>
      <c r="B12" s="47"/>
      <c r="C12" s="70"/>
      <c r="D12" s="70"/>
      <c r="E12" s="70"/>
      <c r="F12" s="70"/>
      <c r="G12" s="70"/>
      <c r="H12" s="70"/>
      <c r="I12" s="71"/>
      <c r="J12" s="70"/>
      <c r="K12" s="70"/>
      <c r="L12" s="70"/>
      <c r="M12" s="70"/>
      <c r="N12" s="70"/>
      <c r="O12" s="70"/>
      <c r="P12" s="70"/>
      <c r="Q12" s="70"/>
      <c r="R12" s="72"/>
      <c r="S12" s="72"/>
      <c r="T12" s="70"/>
      <c r="U12" s="73"/>
      <c r="V12" s="73"/>
      <c r="W12" s="73"/>
      <c r="X12" s="70"/>
      <c r="Y12" s="74"/>
      <c r="Z12" s="70"/>
      <c r="AA12" s="70"/>
      <c r="AB12" s="72"/>
      <c r="AC12" s="70"/>
      <c r="AD12" s="70"/>
      <c r="AE12" s="75"/>
      <c r="AF12" s="76"/>
      <c r="AG12" s="73"/>
      <c r="AH12" s="77"/>
      <c r="AI12" s="47"/>
      <c r="AJ12" s="47"/>
      <c r="AK12" s="47"/>
      <c r="AL12" s="47"/>
      <c r="AM12" s="69"/>
      <c r="AO12" s="47"/>
      <c r="AP12" s="47"/>
      <c r="AQ12" s="48"/>
      <c r="AR12" s="48"/>
      <c r="AS12" s="47"/>
      <c r="AT12" s="47"/>
      <c r="AU12" s="27"/>
      <c r="AV12" s="61"/>
      <c r="AW12" s="29"/>
      <c r="AX12" s="30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</row>
    <row r="13" customFormat="false" ht="15.75" hidden="false" customHeight="false" outlineLevel="0" collapsed="false">
      <c r="A13" s="35"/>
      <c r="B13" s="35"/>
      <c r="C13" s="37"/>
      <c r="D13" s="37"/>
      <c r="E13" s="37"/>
      <c r="F13" s="42" t="s">
        <v>42</v>
      </c>
      <c r="G13" s="42"/>
      <c r="H13" s="42" t="s">
        <v>27</v>
      </c>
      <c r="I13" s="78" t="s">
        <v>43</v>
      </c>
      <c r="J13" s="79" t="s">
        <v>44</v>
      </c>
      <c r="K13" s="79"/>
      <c r="L13" s="42" t="s">
        <v>27</v>
      </c>
      <c r="M13" s="50" t="s">
        <v>45</v>
      </c>
      <c r="N13" s="50"/>
      <c r="O13" s="42" t="s">
        <v>27</v>
      </c>
      <c r="P13" s="42" t="s">
        <v>27</v>
      </c>
      <c r="Q13" s="40" t="s">
        <v>19</v>
      </c>
      <c r="R13" s="78" t="s">
        <v>27</v>
      </c>
      <c r="S13" s="80"/>
      <c r="T13" s="42" t="s">
        <v>19</v>
      </c>
      <c r="U13" s="42" t="s">
        <v>21</v>
      </c>
      <c r="V13" s="42" t="s">
        <v>21</v>
      </c>
      <c r="W13" s="42" t="s">
        <v>22</v>
      </c>
      <c r="X13" s="42" t="s">
        <v>23</v>
      </c>
      <c r="Y13" s="42" t="s">
        <v>24</v>
      </c>
      <c r="Z13" s="40" t="s">
        <v>19</v>
      </c>
      <c r="AA13" s="40" t="s">
        <v>19</v>
      </c>
      <c r="AB13" s="78" t="s">
        <v>46</v>
      </c>
      <c r="AC13" s="54" t="s">
        <v>47</v>
      </c>
      <c r="AD13" s="54"/>
      <c r="AE13" s="81"/>
      <c r="AF13" s="44"/>
      <c r="AG13" s="37"/>
      <c r="AH13" s="77" t="s">
        <v>48</v>
      </c>
      <c r="AI13" s="35"/>
      <c r="AJ13" s="35"/>
      <c r="AK13" s="35"/>
      <c r="AL13" s="35"/>
      <c r="AM13" s="46"/>
      <c r="AO13" s="47"/>
      <c r="AP13" s="47"/>
      <c r="AQ13" s="48"/>
      <c r="AR13" s="48"/>
      <c r="AS13" s="47"/>
      <c r="AT13" s="47"/>
      <c r="AU13" s="27"/>
      <c r="AV13" s="61"/>
      <c r="AW13" s="29"/>
      <c r="AX13" s="30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</row>
    <row r="14" customFormat="false" ht="16.5" hidden="false" customHeight="false" outlineLevel="0" collapsed="false">
      <c r="A14" s="35" t="s">
        <v>49</v>
      </c>
      <c r="B14" s="35"/>
      <c r="C14" s="37"/>
      <c r="D14" s="37"/>
      <c r="E14" s="37"/>
      <c r="F14" s="40" t="s">
        <v>50</v>
      </c>
      <c r="G14" s="42" t="s">
        <v>51</v>
      </c>
      <c r="H14" s="42" t="s">
        <v>42</v>
      </c>
      <c r="I14" s="82" t="s">
        <v>52</v>
      </c>
      <c r="J14" s="40" t="s">
        <v>50</v>
      </c>
      <c r="K14" s="42" t="s">
        <v>51</v>
      </c>
      <c r="L14" s="42" t="s">
        <v>53</v>
      </c>
      <c r="M14" s="40" t="s">
        <v>50</v>
      </c>
      <c r="N14" s="42" t="s">
        <v>51</v>
      </c>
      <c r="O14" s="42" t="s">
        <v>54</v>
      </c>
      <c r="P14" s="42" t="s">
        <v>55</v>
      </c>
      <c r="Q14" s="40" t="s">
        <v>29</v>
      </c>
      <c r="R14" s="82" t="s">
        <v>52</v>
      </c>
      <c r="S14" s="80" t="s">
        <v>56</v>
      </c>
      <c r="T14" s="40" t="s">
        <v>20</v>
      </c>
      <c r="U14" s="50" t="s">
        <v>30</v>
      </c>
      <c r="V14" s="50" t="s">
        <v>31</v>
      </c>
      <c r="W14" s="50" t="s">
        <v>32</v>
      </c>
      <c r="X14" s="40" t="s">
        <v>33</v>
      </c>
      <c r="Y14" s="40" t="s">
        <v>34</v>
      </c>
      <c r="Z14" s="40" t="s">
        <v>35</v>
      </c>
      <c r="AA14" s="40" t="s">
        <v>36</v>
      </c>
      <c r="AB14" s="82" t="s">
        <v>52</v>
      </c>
      <c r="AC14" s="83" t="s">
        <v>57</v>
      </c>
      <c r="AD14" s="50"/>
      <c r="AE14" s="81"/>
      <c r="AF14" s="44"/>
      <c r="AG14" s="37"/>
      <c r="AH14" s="77" t="s">
        <v>58</v>
      </c>
      <c r="AI14" s="35"/>
      <c r="AJ14" s="35"/>
      <c r="AK14" s="35"/>
      <c r="AL14" s="84" t="s">
        <v>59</v>
      </c>
      <c r="AM14" s="7" t="s">
        <v>60</v>
      </c>
      <c r="AN14" s="69"/>
      <c r="AO14" s="47"/>
      <c r="AP14" s="47"/>
      <c r="AQ14" s="48"/>
      <c r="AR14" s="48"/>
      <c r="AS14" s="47"/>
      <c r="AT14" s="47"/>
      <c r="AU14" s="27"/>
      <c r="AV14" s="61"/>
      <c r="AW14" s="29"/>
      <c r="AX14" s="30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</row>
    <row r="15" customFormat="false" ht="16.5" hidden="false" customHeight="false" outlineLevel="0" collapsed="false">
      <c r="A15" s="35" t="s">
        <v>61</v>
      </c>
      <c r="B15" s="35"/>
      <c r="C15" s="54" t="s">
        <v>62</v>
      </c>
      <c r="D15" s="55"/>
      <c r="E15" s="55"/>
      <c r="F15" s="85" t="n">
        <f aca="false">(F53/$B$1)*1000</f>
        <v>288.806451612903</v>
      </c>
      <c r="G15" s="85" t="n">
        <f aca="false">(G53/$B$1)*1000</f>
        <v>0</v>
      </c>
      <c r="H15" s="86" t="n">
        <f aca="false">(H53/$B$1)*1000</f>
        <v>288.806451612903</v>
      </c>
      <c r="I15" s="82" t="s">
        <v>63</v>
      </c>
      <c r="J15" s="85" t="n">
        <f aca="false">(J53/$B$1)*1000</f>
        <v>190.774193548387</v>
      </c>
      <c r="K15" s="85" t="n">
        <f aca="false">(K53/$B$1)*1000</f>
        <v>-141.064516129032</v>
      </c>
      <c r="L15" s="85" t="n">
        <f aca="false">(L53/$B$1)*1000</f>
        <v>49.7096774193548</v>
      </c>
      <c r="M15" s="85"/>
      <c r="N15" s="85"/>
      <c r="O15" s="85"/>
      <c r="P15" s="86" t="n">
        <f aca="false">(P53/$B$1)*1000</f>
        <v>49.7096774193548</v>
      </c>
      <c r="Q15" s="85" t="n">
        <f aca="false">(Q53/$B$1)*1000</f>
        <v>338.516129032258</v>
      </c>
      <c r="R15" s="82" t="s">
        <v>63</v>
      </c>
      <c r="S15" s="80" t="s">
        <v>64</v>
      </c>
      <c r="T15" s="58" t="n">
        <f aca="false">(T53/$B$1)*1000</f>
        <v>0</v>
      </c>
      <c r="U15" s="86" t="n">
        <f aca="false">(U53/$B$1)*1000</f>
        <v>0</v>
      </c>
      <c r="V15" s="86" t="n">
        <f aca="false">(V53/$B$1)*1000</f>
        <v>0</v>
      </c>
      <c r="W15" s="86" t="n">
        <f aca="false">(W53/$B$1)*1000</f>
        <v>0</v>
      </c>
      <c r="X15" s="58" t="n">
        <f aca="false">(X53/$B$1)*1000</f>
        <v>0</v>
      </c>
      <c r="Y15" s="59" t="n">
        <f aca="false">(Y53/$B$1)*1000</f>
        <v>-80.6451612903226</v>
      </c>
      <c r="Z15" s="87" t="n">
        <f aca="false">(Z53/$B$1)*1000</f>
        <v>257.870967741936</v>
      </c>
      <c r="AA15" s="87" t="n">
        <f aca="false">(AA53/$B$1)*1000</f>
        <v>258.322580645161</v>
      </c>
      <c r="AB15" s="82" t="s">
        <v>63</v>
      </c>
      <c r="AC15" s="86" t="n">
        <v>0</v>
      </c>
      <c r="AD15" s="86"/>
      <c r="AE15" s="43"/>
      <c r="AF15" s="44"/>
      <c r="AG15" s="37"/>
      <c r="AH15" s="88"/>
      <c r="AI15" s="35"/>
      <c r="AJ15" s="35"/>
      <c r="AK15" s="35"/>
      <c r="AL15" s="46" t="s">
        <v>65</v>
      </c>
      <c r="AM15" s="46"/>
      <c r="AN15" s="46"/>
      <c r="AO15" s="46"/>
      <c r="AP15" s="47"/>
      <c r="AQ15" s="48"/>
      <c r="AR15" s="48"/>
      <c r="AS15" s="47"/>
      <c r="AT15" s="47"/>
      <c r="AU15" s="27"/>
      <c r="AV15" s="61"/>
      <c r="AW15" s="29"/>
      <c r="AX15" s="30"/>
      <c r="AY15" s="47"/>
      <c r="AZ15" s="89" t="s">
        <v>66</v>
      </c>
      <c r="BA15" s="89"/>
      <c r="BB15" s="89"/>
      <c r="BC15" s="89"/>
      <c r="BD15" s="89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</row>
    <row r="16" customFormat="false" ht="17.25" hidden="false" customHeight="false" outlineLevel="0" collapsed="false">
      <c r="A16" s="1" t="n">
        <v>100426</v>
      </c>
      <c r="B16" s="11"/>
      <c r="C16" s="90" t="s">
        <v>67</v>
      </c>
      <c r="D16" s="90"/>
      <c r="E16" s="90" t="s">
        <v>42</v>
      </c>
      <c r="F16" s="85" t="n">
        <f aca="false">F49/$B2</f>
        <v>347.306333333333</v>
      </c>
      <c r="G16" s="85" t="n">
        <f aca="false">G49/$B2</f>
        <v>-10.6071111111111</v>
      </c>
      <c r="H16" s="86" t="n">
        <f aca="false">H49/$B2</f>
        <v>336.699222222222</v>
      </c>
      <c r="I16" s="91" t="s">
        <v>68</v>
      </c>
      <c r="J16" s="85" t="n">
        <f aca="false">J49/$B2</f>
        <v>224.411444444444</v>
      </c>
      <c r="K16" s="85" t="n">
        <f aca="false">K49/$B2</f>
        <v>-138.696777777778</v>
      </c>
      <c r="L16" s="85" t="n">
        <f aca="false">(L54/$B$1)*1000</f>
        <v>0</v>
      </c>
      <c r="M16" s="85"/>
      <c r="N16" s="85"/>
      <c r="O16" s="85"/>
      <c r="P16" s="86" t="n">
        <f aca="false">P49/$B2</f>
        <v>-4.02544444444444</v>
      </c>
      <c r="Q16" s="85" t="n">
        <f aca="false">Q49/$B2</f>
        <v>332.673777777778</v>
      </c>
      <c r="R16" s="91" t="s">
        <v>68</v>
      </c>
      <c r="S16" s="80" t="s">
        <v>69</v>
      </c>
      <c r="T16" s="85" t="n">
        <f aca="false">T49/$B2</f>
        <v>0</v>
      </c>
      <c r="U16" s="86" t="n">
        <f aca="false">U49/$B2</f>
        <v>0</v>
      </c>
      <c r="V16" s="86" t="n">
        <f aca="false">V49/$B2</f>
        <v>-1.5</v>
      </c>
      <c r="W16" s="86" t="n">
        <f aca="false">W49/$B2</f>
        <v>0</v>
      </c>
      <c r="X16" s="58" t="n">
        <f aca="false">X49/$B2</f>
        <v>0</v>
      </c>
      <c r="Y16" s="92" t="n">
        <f aca="false">Y49/$B2</f>
        <v>-80.645</v>
      </c>
      <c r="Z16" s="87" t="n">
        <f aca="false">Z49/B2</f>
        <v>250.528777777778</v>
      </c>
      <c r="AA16" s="87" t="n">
        <f aca="false">AA49/B2</f>
        <v>269.1</v>
      </c>
      <c r="AB16" s="91" t="s">
        <v>68</v>
      </c>
      <c r="AC16" s="86" t="n">
        <f aca="false">AC49/$B2</f>
        <v>18.5712222222222</v>
      </c>
      <c r="AD16" s="86"/>
      <c r="AE16" s="43"/>
      <c r="AF16" s="67"/>
      <c r="AG16" s="37"/>
      <c r="AH16" s="93"/>
      <c r="AK16" s="94"/>
      <c r="AL16" s="14" t="s">
        <v>70</v>
      </c>
      <c r="AN16" s="14" t="s">
        <v>71</v>
      </c>
      <c r="AQ16" s="8" t="s">
        <v>72</v>
      </c>
      <c r="AR16" s="8" t="s">
        <v>73</v>
      </c>
      <c r="AS16" s="1" t="s">
        <v>74</v>
      </c>
      <c r="AT16" s="1" t="s">
        <v>75</v>
      </c>
      <c r="AU16" s="8" t="s">
        <v>75</v>
      </c>
      <c r="AV16" s="61"/>
      <c r="AW16" s="29"/>
      <c r="AX16" s="30"/>
      <c r="AZ16" s="95" t="s">
        <v>76</v>
      </c>
      <c r="BA16" s="95" t="s">
        <v>77</v>
      </c>
      <c r="BB16" s="95" t="s">
        <v>78</v>
      </c>
      <c r="BC16" s="95" t="s">
        <v>79</v>
      </c>
      <c r="BD16" s="95" t="s">
        <v>80</v>
      </c>
    </row>
    <row r="17" customFormat="false" ht="17.25" hidden="false" customHeight="false" outlineLevel="0" collapsed="false">
      <c r="A17" s="96" t="s">
        <v>81</v>
      </c>
      <c r="B17" s="11"/>
      <c r="C17" s="97"/>
      <c r="D17" s="98" t="s">
        <v>82</v>
      </c>
      <c r="E17" s="98" t="s">
        <v>83</v>
      </c>
      <c r="F17" s="99"/>
      <c r="G17" s="99"/>
      <c r="H17" s="11"/>
      <c r="J17" s="99"/>
      <c r="K17" s="99"/>
      <c r="L17" s="99"/>
      <c r="M17" s="99"/>
      <c r="N17" s="99"/>
      <c r="O17" s="99"/>
      <c r="P17" s="11"/>
      <c r="Q17" s="99"/>
      <c r="R17" s="13"/>
      <c r="S17" s="13"/>
      <c r="T17" s="99"/>
      <c r="X17" s="100"/>
      <c r="Y17" s="101"/>
      <c r="Z17" s="99"/>
      <c r="AA17" s="11"/>
      <c r="AB17" s="2"/>
      <c r="AC17" s="11"/>
      <c r="AD17" s="11"/>
      <c r="AE17" s="102" t="s">
        <v>84</v>
      </c>
      <c r="AF17" s="103" t="s">
        <v>85</v>
      </c>
      <c r="AG17" s="104"/>
      <c r="AH17" s="105"/>
      <c r="AI17" s="1" t="s">
        <v>86</v>
      </c>
      <c r="AK17" s="99" t="e">
        <f aca="false">AM17+AO17</f>
        <v>#VALUE!</v>
      </c>
      <c r="AL17" s="106" t="n">
        <v>3477.8</v>
      </c>
      <c r="AM17" s="107" t="s">
        <v>87</v>
      </c>
      <c r="AN17" s="108" t="n">
        <v>2694.4</v>
      </c>
      <c r="AO17" s="109"/>
      <c r="AP17" s="110"/>
      <c r="AU17" s="27"/>
      <c r="AV17" s="61"/>
      <c r="AW17" s="29"/>
      <c r="AX17" s="30"/>
    </row>
    <row r="18" customFormat="false" ht="15.75" hidden="false" customHeight="false" outlineLevel="0" collapsed="false">
      <c r="A18" s="111" t="n">
        <v>104050</v>
      </c>
      <c r="B18" s="11"/>
      <c r="C18" s="97" t="n">
        <v>37073</v>
      </c>
      <c r="D18" s="112" t="n">
        <v>61</v>
      </c>
      <c r="E18" s="113" t="n">
        <v>353</v>
      </c>
      <c r="F18" s="15" t="n">
        <v>334.801</v>
      </c>
      <c r="G18" s="15" t="n">
        <v>0</v>
      </c>
      <c r="H18" s="15" t="n">
        <f aca="false">F18+G18</f>
        <v>334.801</v>
      </c>
      <c r="I18" s="114"/>
      <c r="J18" s="15" t="n">
        <v>254.027</v>
      </c>
      <c r="K18" s="15" t="n">
        <v>-135.97</v>
      </c>
      <c r="L18" s="15" t="n">
        <f aca="false">J18+K18</f>
        <v>118.057</v>
      </c>
      <c r="M18" s="15" t="n">
        <f aca="false">'Page 2'!AN6</f>
        <v>33.126</v>
      </c>
      <c r="N18" s="15" t="n">
        <f aca="false">'Page 2'!AO6</f>
        <v>-130.666</v>
      </c>
      <c r="O18" s="15" t="n">
        <f aca="false">M18+N18</f>
        <v>-97.54</v>
      </c>
      <c r="P18" s="15" t="n">
        <f aca="false">L18+O18</f>
        <v>20.517</v>
      </c>
      <c r="Q18" s="15" t="n">
        <f aca="false">H18+P18</f>
        <v>355.318</v>
      </c>
      <c r="R18" s="114"/>
      <c r="S18" s="115" t="n">
        <f aca="false">ABS(F18)+ABS(G18)+ABS(J18)+ABS(K18)+ABS(M18)+ABS(N18)</f>
        <v>888.59</v>
      </c>
      <c r="T18" s="116"/>
      <c r="U18" s="117"/>
      <c r="V18" s="117" t="n">
        <v>-1.5</v>
      </c>
      <c r="W18" s="117"/>
      <c r="X18" s="117"/>
      <c r="Y18" s="118" t="n">
        <v>-80.645</v>
      </c>
      <c r="Z18" s="15" t="n">
        <f aca="false">Q18+T18+U18+V18+W18+X18+Y18</f>
        <v>273.173</v>
      </c>
      <c r="AA18" s="15" t="n">
        <f aca="false">SUM(AI18:AJ18)</f>
        <v>397.8</v>
      </c>
      <c r="AB18" s="114"/>
      <c r="AC18" s="15" t="n">
        <f aca="false">AA18-Z18</f>
        <v>124.627</v>
      </c>
      <c r="AD18" s="114"/>
      <c r="AE18" s="119" t="n">
        <v>2.7875</v>
      </c>
      <c r="AF18" s="119" t="n">
        <v>2.7875</v>
      </c>
      <c r="AG18" s="120" t="n">
        <f aca="false">AF18-AE18</f>
        <v>0</v>
      </c>
      <c r="AH18" s="121" t="n">
        <f aca="false">AK18</f>
        <v>-61.6000000000004</v>
      </c>
      <c r="AI18" s="122" t="n">
        <v>397.8</v>
      </c>
      <c r="AJ18" s="123"/>
      <c r="AK18" s="99" t="n">
        <f aca="false">AM18+AO18</f>
        <v>-61.6000000000004</v>
      </c>
      <c r="AL18" s="124" t="n">
        <v>3431</v>
      </c>
      <c r="AM18" s="125" t="n">
        <f aca="false">AL18-AL17</f>
        <v>-46.8000000000002</v>
      </c>
      <c r="AN18" s="126" t="n">
        <v>2679.6</v>
      </c>
      <c r="AO18" s="125" t="n">
        <f aca="false">AN18-AN17</f>
        <v>-14.8000000000002</v>
      </c>
      <c r="AP18" s="8"/>
      <c r="AQ18" s="24"/>
      <c r="AR18" s="24"/>
      <c r="AV18" s="61" t="n">
        <f aca="false">SUM(AS18:AU18)</f>
        <v>0</v>
      </c>
      <c r="AW18" s="29" t="n">
        <f aca="false">AT18+AU18</f>
        <v>0</v>
      </c>
      <c r="AX18" s="30"/>
      <c r="AY18" s="97" t="n">
        <v>37073</v>
      </c>
      <c r="AZ18" s="127" t="s">
        <v>88</v>
      </c>
      <c r="BA18" s="127" t="s">
        <v>88</v>
      </c>
      <c r="BB18" s="127" t="s">
        <v>88</v>
      </c>
      <c r="BC18" s="127" t="s">
        <v>88</v>
      </c>
      <c r="BD18" s="127" t="s">
        <v>88</v>
      </c>
    </row>
    <row r="19" customFormat="false" ht="15.75" hidden="false" customHeight="false" outlineLevel="0" collapsed="false">
      <c r="A19" s="11"/>
      <c r="C19" s="97" t="n">
        <v>37074</v>
      </c>
      <c r="D19" s="112" t="n">
        <v>66</v>
      </c>
      <c r="E19" s="113"/>
      <c r="F19" s="24" t="n">
        <v>343.176</v>
      </c>
      <c r="G19" s="24" t="n">
        <v>-26.19</v>
      </c>
      <c r="H19" s="24" t="n">
        <f aca="false">F19+G19</f>
        <v>316.986</v>
      </c>
      <c r="I19" s="128"/>
      <c r="J19" s="24" t="n">
        <v>259.44</v>
      </c>
      <c r="K19" s="24" t="n">
        <v>-136.45</v>
      </c>
      <c r="L19" s="24" t="n">
        <f aca="false">J19+K19</f>
        <v>122.99</v>
      </c>
      <c r="M19" s="24" t="n">
        <f aca="false">'Page 2'!AN7</f>
        <v>47.601</v>
      </c>
      <c r="N19" s="24" t="n">
        <f aca="false">'Page 2'!AO7</f>
        <v>-210.628</v>
      </c>
      <c r="O19" s="24" t="n">
        <f aca="false">M19+N19</f>
        <v>-163.027</v>
      </c>
      <c r="P19" s="24" t="n">
        <f aca="false">L19+O19</f>
        <v>-40.037</v>
      </c>
      <c r="Q19" s="24" t="n">
        <f aca="false">H19+P19</f>
        <v>276.949</v>
      </c>
      <c r="R19" s="128"/>
      <c r="S19" s="129" t="n">
        <f aca="false">ABS(F19)+ABS(G19)+ABS(J19)+ABS(K19)+ABS(M19)+ABS(N19)</f>
        <v>1023.485</v>
      </c>
      <c r="T19" s="130"/>
      <c r="U19" s="121"/>
      <c r="V19" s="121" t="n">
        <v>-1.5</v>
      </c>
      <c r="W19" s="121"/>
      <c r="X19" s="121"/>
      <c r="Y19" s="131" t="n">
        <v>-80.645</v>
      </c>
      <c r="Z19" s="24" t="n">
        <f aca="false">Q19+T19+U19+V19+W19+X19+Y19</f>
        <v>194.804</v>
      </c>
      <c r="AA19" s="24" t="n">
        <f aca="false">SUM(AI19:AJ19)</f>
        <v>244.2</v>
      </c>
      <c r="AB19" s="128"/>
      <c r="AC19" s="24" t="n">
        <f aca="false">AA19-Z19</f>
        <v>49.396</v>
      </c>
      <c r="AD19" s="128"/>
      <c r="AE19" s="132" t="n">
        <v>2.7875</v>
      </c>
      <c r="AF19" s="132" t="n">
        <v>2.7875</v>
      </c>
      <c r="AG19" s="120" t="n">
        <f aca="false">AF19-AE19</f>
        <v>0</v>
      </c>
      <c r="AH19" s="121" t="n">
        <f aca="false">AK19</f>
        <v>-106.5</v>
      </c>
      <c r="AI19" s="123" t="n">
        <v>244.2</v>
      </c>
      <c r="AJ19" s="123"/>
      <c r="AK19" s="99" t="n">
        <f aca="false">AM19+AO19</f>
        <v>-106.5</v>
      </c>
      <c r="AL19" s="124" t="n">
        <v>3368.5</v>
      </c>
      <c r="AM19" s="125" t="n">
        <f aca="false">AL19-AL18</f>
        <v>-62.5</v>
      </c>
      <c r="AN19" s="126" t="n">
        <v>2635.6</v>
      </c>
      <c r="AO19" s="125" t="n">
        <f aca="false">AN19-AN18</f>
        <v>-44</v>
      </c>
      <c r="AP19" s="8"/>
      <c r="AV19" s="61" t="n">
        <f aca="false">SUM(AS19:AU19)</f>
        <v>0</v>
      </c>
      <c r="AW19" s="29" t="n">
        <f aca="false">AT19+AU19</f>
        <v>0</v>
      </c>
      <c r="AX19" s="0"/>
      <c r="AY19" s="97" t="n">
        <v>37074</v>
      </c>
      <c r="AZ19" s="133" t="s">
        <v>89</v>
      </c>
      <c r="BA19" s="127" t="s">
        <v>88</v>
      </c>
      <c r="BB19" s="127" t="s">
        <v>88</v>
      </c>
      <c r="BC19" s="127" t="s">
        <v>88</v>
      </c>
      <c r="BD19" s="133" t="s">
        <v>89</v>
      </c>
    </row>
    <row r="20" customFormat="false" ht="15.75" hidden="false" customHeight="false" outlineLevel="0" collapsed="false">
      <c r="A20" s="134"/>
      <c r="C20" s="97" t="n">
        <v>37075</v>
      </c>
      <c r="D20" s="112" t="n">
        <v>74</v>
      </c>
      <c r="E20" s="113"/>
      <c r="F20" s="24" t="n">
        <v>353.095</v>
      </c>
      <c r="G20" s="24" t="n">
        <v>-12.168</v>
      </c>
      <c r="H20" s="24" t="n">
        <f aca="false">F20+G20</f>
        <v>340.927</v>
      </c>
      <c r="I20" s="135"/>
      <c r="J20" s="24" t="n">
        <v>222.613</v>
      </c>
      <c r="K20" s="24" t="n">
        <v>-136.45</v>
      </c>
      <c r="L20" s="24" t="n">
        <f aca="false">J20+K20</f>
        <v>86.163</v>
      </c>
      <c r="M20" s="24" t="n">
        <f aca="false">'Page 2'!AN8</f>
        <v>49.423</v>
      </c>
      <c r="N20" s="24" t="n">
        <f aca="false">'Page 2'!AO8</f>
        <v>-169.128</v>
      </c>
      <c r="O20" s="24" t="n">
        <f aca="false">M20+N20</f>
        <v>-119.705</v>
      </c>
      <c r="P20" s="24" t="n">
        <f aca="false">L20+O20</f>
        <v>-33.542</v>
      </c>
      <c r="Q20" s="24" t="n">
        <f aca="false">H20+P20</f>
        <v>307.385</v>
      </c>
      <c r="R20" s="135"/>
      <c r="S20" s="129" t="n">
        <f aca="false">ABS(F20)+ABS(G20)+ABS(J20)+ABS(K20)+ABS(M20)+ABS(N20)</f>
        <v>942.877</v>
      </c>
      <c r="T20" s="130"/>
      <c r="U20" s="121"/>
      <c r="V20" s="121" t="n">
        <v>-1.5</v>
      </c>
      <c r="W20" s="121"/>
      <c r="X20" s="121"/>
      <c r="Y20" s="131" t="n">
        <v>-80.645</v>
      </c>
      <c r="Z20" s="24" t="n">
        <f aca="false">Q20+T20+U20+V20+W20+X20+Y20</f>
        <v>225.24</v>
      </c>
      <c r="AA20" s="24" t="n">
        <f aca="false">SUM(AI20:AJ20)</f>
        <v>205.6</v>
      </c>
      <c r="AB20" s="135"/>
      <c r="AC20" s="24" t="n">
        <f aca="false">AA20-Z20</f>
        <v>-19.6400000000001</v>
      </c>
      <c r="AD20" s="135"/>
      <c r="AE20" s="132" t="n">
        <v>2.6812</v>
      </c>
      <c r="AF20" s="132" t="n">
        <v>2.7344</v>
      </c>
      <c r="AG20" s="120" t="n">
        <f aca="false">AF20-AE20</f>
        <v>0.0531999999999999</v>
      </c>
      <c r="AH20" s="121" t="n">
        <f aca="false">AK20</f>
        <v>10.0000000000005</v>
      </c>
      <c r="AI20" s="122" t="n">
        <v>205.6</v>
      </c>
      <c r="AJ20" s="122"/>
      <c r="AK20" s="99" t="n">
        <f aca="false">AM20+AO20</f>
        <v>10.0000000000005</v>
      </c>
      <c r="AL20" s="136" t="n">
        <v>3343.3</v>
      </c>
      <c r="AM20" s="137" t="n">
        <f aca="false">AL20-AL19</f>
        <v>-25.1999999999998</v>
      </c>
      <c r="AN20" s="126" t="n">
        <v>2670.8</v>
      </c>
      <c r="AO20" s="137" t="n">
        <f aca="false">AN20-AN19</f>
        <v>35.2000000000003</v>
      </c>
      <c r="AP20" s="138"/>
      <c r="AQ20" s="139"/>
      <c r="AR20" s="139"/>
      <c r="AS20" s="140"/>
      <c r="AT20" s="140"/>
      <c r="AU20" s="139"/>
      <c r="AV20" s="141" t="n">
        <f aca="false">SUM(AS20:AU20)</f>
        <v>0</v>
      </c>
      <c r="AW20" s="142" t="n">
        <f aca="false">AT20+AU20</f>
        <v>0</v>
      </c>
      <c r="AX20" s="30"/>
      <c r="AY20" s="97" t="n">
        <v>37075</v>
      </c>
      <c r="AZ20" s="133" t="s">
        <v>89</v>
      </c>
      <c r="BA20" s="133" t="s">
        <v>89</v>
      </c>
      <c r="BB20" s="133" t="s">
        <v>89</v>
      </c>
      <c r="BC20" s="133" t="s">
        <v>89</v>
      </c>
      <c r="BD20" s="133" t="s">
        <v>89</v>
      </c>
    </row>
    <row r="21" customFormat="false" ht="15.75" hidden="false" customHeight="false" outlineLevel="0" collapsed="false">
      <c r="A21" s="143"/>
      <c r="C21" s="144" t="n">
        <v>37076</v>
      </c>
      <c r="D21" s="112" t="n">
        <v>70</v>
      </c>
      <c r="E21" s="113"/>
      <c r="F21" s="15" t="n">
        <v>340.337</v>
      </c>
      <c r="G21" s="15" t="n">
        <v>-8.406</v>
      </c>
      <c r="H21" s="15" t="n">
        <f aca="false">F21+G21</f>
        <v>331.931</v>
      </c>
      <c r="I21" s="114"/>
      <c r="J21" s="15" t="n">
        <v>241.613</v>
      </c>
      <c r="K21" s="15" t="n">
        <v>-128.761</v>
      </c>
      <c r="L21" s="15" t="n">
        <f aca="false">J21+K21</f>
        <v>112.852</v>
      </c>
      <c r="M21" s="15" t="n">
        <f aca="false">'Page 2'!AN9</f>
        <v>13.228</v>
      </c>
      <c r="N21" s="15" t="n">
        <f aca="false">'Page 2'!AO9</f>
        <v>-40.994</v>
      </c>
      <c r="O21" s="15" t="n">
        <f aca="false">M21+N21</f>
        <v>-27.766</v>
      </c>
      <c r="P21" s="15" t="n">
        <f aca="false">L21+O21</f>
        <v>85.086</v>
      </c>
      <c r="Q21" s="15" t="n">
        <f aca="false">H21+P21</f>
        <v>417.017</v>
      </c>
      <c r="R21" s="114"/>
      <c r="S21" s="115" t="n">
        <f aca="false">ABS(F21)+ABS(G21)+ABS(J21)+ABS(K21)+ABS(M21)+ABS(N21)</f>
        <v>773.339</v>
      </c>
      <c r="T21" s="116"/>
      <c r="U21" s="117"/>
      <c r="V21" s="117" t="n">
        <v>-1.5</v>
      </c>
      <c r="W21" s="117"/>
      <c r="X21" s="117"/>
      <c r="Y21" s="118" t="n">
        <v>-80.645</v>
      </c>
      <c r="Z21" s="15" t="n">
        <f aca="false">Q21+T21+U21+V21+W21+X21+Y21</f>
        <v>334.872</v>
      </c>
      <c r="AA21" s="15" t="n">
        <f aca="false">SUM(AI21:AJ21)</f>
        <v>351.4</v>
      </c>
      <c r="AB21" s="114"/>
      <c r="AC21" s="15" t="n">
        <f aca="false">AA21-Z21</f>
        <v>16.528</v>
      </c>
      <c r="AD21" s="114"/>
      <c r="AE21" s="119" t="n">
        <v>2.7937</v>
      </c>
      <c r="AF21" s="119" t="n">
        <v>2.7542</v>
      </c>
      <c r="AG21" s="120" t="n">
        <f aca="false">AF21-AE21</f>
        <v>-0.0394999999999999</v>
      </c>
      <c r="AH21" s="121" t="n">
        <f aca="false">AK21</f>
        <v>52.4999999999995</v>
      </c>
      <c r="AI21" s="122" t="n">
        <v>351.4</v>
      </c>
      <c r="AJ21" s="122"/>
      <c r="AK21" s="99" t="n">
        <f aca="false">AM21+AO21</f>
        <v>52.4999999999995</v>
      </c>
      <c r="AL21" s="136" t="n">
        <v>3378.4</v>
      </c>
      <c r="AM21" s="137" t="n">
        <f aca="false">AL21-AL20</f>
        <v>35.0999999999999</v>
      </c>
      <c r="AN21" s="126" t="n">
        <v>2688.2</v>
      </c>
      <c r="AO21" s="137" t="n">
        <f aca="false">AN21-AN20</f>
        <v>17.3999999999996</v>
      </c>
      <c r="AP21" s="138"/>
      <c r="AQ21" s="23"/>
      <c r="AR21" s="23"/>
      <c r="AS21" s="140"/>
      <c r="AT21" s="140"/>
      <c r="AU21" s="139"/>
      <c r="AV21" s="141" t="n">
        <f aca="false">SUM(AS21:AU21)</f>
        <v>0</v>
      </c>
      <c r="AW21" s="142" t="n">
        <f aca="false">AT21+AU21</f>
        <v>0</v>
      </c>
      <c r="AX21" s="0"/>
      <c r="AY21" s="144" t="n">
        <v>37076</v>
      </c>
      <c r="AZ21" s="133" t="s">
        <v>89</v>
      </c>
      <c r="BA21" s="127" t="s">
        <v>88</v>
      </c>
      <c r="BB21" s="127" t="s">
        <v>88</v>
      </c>
      <c r="BC21" s="127" t="s">
        <v>88</v>
      </c>
      <c r="BD21" s="127" t="s">
        <v>88</v>
      </c>
      <c r="BF21" s="133" t="s">
        <v>89</v>
      </c>
    </row>
    <row r="22" customFormat="false" ht="15.75" hidden="false" customHeight="false" outlineLevel="0" collapsed="false">
      <c r="A22" s="145"/>
      <c r="C22" s="97" t="n">
        <v>37077</v>
      </c>
      <c r="D22" s="112" t="n">
        <v>68</v>
      </c>
      <c r="E22" s="113"/>
      <c r="F22" s="24" t="n">
        <v>310.435</v>
      </c>
      <c r="G22" s="24" t="n">
        <v>0</v>
      </c>
      <c r="H22" s="24" t="n">
        <f aca="false">F22+G22</f>
        <v>310.435</v>
      </c>
      <c r="I22" s="146"/>
      <c r="J22" s="24" t="n">
        <v>241.574</v>
      </c>
      <c r="K22" s="24" t="n">
        <v>-136.45</v>
      </c>
      <c r="L22" s="24" t="n">
        <f aca="false">J22+K22</f>
        <v>105.124</v>
      </c>
      <c r="M22" s="24" t="n">
        <f aca="false">'Page 2'!AN10</f>
        <v>30.564</v>
      </c>
      <c r="N22" s="24" t="n">
        <f aca="false">'Page 2'!AO10</f>
        <v>-125.717</v>
      </c>
      <c r="O22" s="24" t="n">
        <f aca="false">M22+N22</f>
        <v>-95.153</v>
      </c>
      <c r="P22" s="24" t="n">
        <f aca="false">L22+O22</f>
        <v>9.97100000000003</v>
      </c>
      <c r="Q22" s="24" t="n">
        <f aca="false">H22+P22</f>
        <v>320.406</v>
      </c>
      <c r="R22" s="146"/>
      <c r="S22" s="129" t="n">
        <f aca="false">ABS(F22)+ABS(G22)+ABS(J22)+ABS(K22)+ABS(M22)+ABS(N22)</f>
        <v>844.74</v>
      </c>
      <c r="T22" s="130"/>
      <c r="U22" s="121"/>
      <c r="V22" s="121" t="n">
        <v>-1.5</v>
      </c>
      <c r="W22" s="121"/>
      <c r="X22" s="121"/>
      <c r="Y22" s="131" t="n">
        <v>-80.645</v>
      </c>
      <c r="Z22" s="24" t="n">
        <f aca="false">Q22+T22+U22+V22+W22+X22+Y22</f>
        <v>238.261</v>
      </c>
      <c r="AA22" s="24" t="n">
        <f aca="false">SUM(AI22:AJ22)</f>
        <v>390.3</v>
      </c>
      <c r="AB22" s="146"/>
      <c r="AC22" s="24" t="n">
        <f aca="false">AA22-Z22</f>
        <v>152.039</v>
      </c>
      <c r="AD22" s="146"/>
      <c r="AE22" s="132" t="n">
        <v>2.7937</v>
      </c>
      <c r="AF22" s="132" t="n">
        <v>2.7542</v>
      </c>
      <c r="AG22" s="120" t="n">
        <f aca="false">AF22-AE22</f>
        <v>-0.0394999999999999</v>
      </c>
      <c r="AH22" s="121" t="n">
        <f aca="false">AK22</f>
        <v>-94.9000000000001</v>
      </c>
      <c r="AI22" s="123" t="n">
        <v>390.3</v>
      </c>
      <c r="AJ22" s="123"/>
      <c r="AK22" s="99" t="n">
        <f aca="false">AM22+AO22</f>
        <v>-94.9000000000001</v>
      </c>
      <c r="AL22" s="136" t="n">
        <v>3355.6</v>
      </c>
      <c r="AM22" s="137" t="n">
        <f aca="false">AL22-AL21</f>
        <v>-22.8000000000002</v>
      </c>
      <c r="AN22" s="126" t="n">
        <v>2616.1</v>
      </c>
      <c r="AO22" s="137" t="n">
        <f aca="false">AN22-AN21</f>
        <v>-72.0999999999999</v>
      </c>
      <c r="AP22" s="138"/>
      <c r="AQ22" s="24"/>
      <c r="AR22" s="24"/>
      <c r="AV22" s="61" t="n">
        <f aca="false">SUM(AS22:AU22)</f>
        <v>0</v>
      </c>
      <c r="AW22" s="29" t="n">
        <f aca="false">AT22+AU22</f>
        <v>0</v>
      </c>
      <c r="AX22" s="0"/>
      <c r="AY22" s="97" t="n">
        <v>37077</v>
      </c>
      <c r="AZ22" s="127" t="s">
        <v>88</v>
      </c>
      <c r="BA22" s="127" t="s">
        <v>88</v>
      </c>
      <c r="BB22" s="127" t="s">
        <v>88</v>
      </c>
      <c r="BC22" s="127" t="s">
        <v>88</v>
      </c>
      <c r="BD22" s="127" t="s">
        <v>88</v>
      </c>
    </row>
    <row r="23" customFormat="false" ht="15.75" hidden="false" customHeight="false" outlineLevel="0" collapsed="false">
      <c r="C23" s="97" t="n">
        <v>37078</v>
      </c>
      <c r="D23" s="112" t="n">
        <v>77</v>
      </c>
      <c r="E23" s="113"/>
      <c r="F23" s="24" t="n">
        <v>295.408</v>
      </c>
      <c r="G23" s="24" t="n">
        <v>-5.105</v>
      </c>
      <c r="H23" s="24" t="n">
        <f aca="false">F23+G23</f>
        <v>290.303</v>
      </c>
      <c r="I23" s="147" t="n">
        <f aca="false">SUM(H2,H18:H23)/1000</f>
        <v>2.239332</v>
      </c>
      <c r="J23" s="24" t="n">
        <v>192.612</v>
      </c>
      <c r="K23" s="24" t="n">
        <v>-151.14</v>
      </c>
      <c r="L23" s="24" t="n">
        <f aca="false">J23+K23</f>
        <v>41.472</v>
      </c>
      <c r="M23" s="24" t="n">
        <f aca="false">'Page 2'!AN11</f>
        <v>13.073</v>
      </c>
      <c r="N23" s="24" t="n">
        <f aca="false">'Page 2'!AO11</f>
        <v>-9.553</v>
      </c>
      <c r="O23" s="24" t="n">
        <f aca="false">M23+N23</f>
        <v>3.52</v>
      </c>
      <c r="P23" s="24" t="n">
        <f aca="false">L23+O23</f>
        <v>44.992</v>
      </c>
      <c r="Q23" s="24" t="n">
        <f aca="false">H23+P23</f>
        <v>335.295</v>
      </c>
      <c r="R23" s="147" t="n">
        <f aca="false">SUM(Q2,Q18:Q23)/1000</f>
        <v>2.369815</v>
      </c>
      <c r="S23" s="129" t="n">
        <f aca="false">ABS(F23)+ABS(G23)+ABS(J23)+ABS(K23)+ABS(M23)+ABS(N23)</f>
        <v>666.891</v>
      </c>
      <c r="T23" s="130"/>
      <c r="U23" s="121"/>
      <c r="V23" s="121" t="n">
        <v>-1.5</v>
      </c>
      <c r="W23" s="121"/>
      <c r="X23" s="121"/>
      <c r="Y23" s="131" t="n">
        <v>-80.645</v>
      </c>
      <c r="Z23" s="24" t="n">
        <f aca="false">Q23+T23+U23+V23+W23+X23+Y23</f>
        <v>253.15</v>
      </c>
      <c r="AA23" s="24" t="n">
        <f aca="false">SUM(AI23:AJ23)</f>
        <v>314.4</v>
      </c>
      <c r="AB23" s="147" t="n">
        <f aca="false">SUM(AA2,AA18:AA23)/1000</f>
        <v>2.225</v>
      </c>
      <c r="AC23" s="24" t="n">
        <f aca="false">AA23-Z23</f>
        <v>61.2499999999999</v>
      </c>
      <c r="AD23" s="147" t="n">
        <f aca="false">SUM(AC2,AC18:AC23)/1000</f>
        <v>0.475768</v>
      </c>
      <c r="AE23" s="132" t="n">
        <v>2.9362</v>
      </c>
      <c r="AF23" s="132" t="n">
        <v>2.7997</v>
      </c>
      <c r="AG23" s="120" t="n">
        <f aca="false">AF23-AE23</f>
        <v>-0.1365</v>
      </c>
      <c r="AH23" s="121" t="n">
        <f aca="false">AK23</f>
        <v>-103</v>
      </c>
      <c r="AI23" s="123" t="n">
        <v>314.4</v>
      </c>
      <c r="AJ23" s="123"/>
      <c r="AK23" s="99" t="n">
        <f aca="false">AM23+AO23</f>
        <v>-103</v>
      </c>
      <c r="AL23" s="136" t="n">
        <v>3247.2</v>
      </c>
      <c r="AM23" s="137" t="n">
        <f aca="false">AL23-AL22</f>
        <v>-108.4</v>
      </c>
      <c r="AN23" s="126" t="n">
        <v>2621.5</v>
      </c>
      <c r="AO23" s="137" t="n">
        <f aca="false">AN23-AN22</f>
        <v>5.40000000000009</v>
      </c>
      <c r="AP23" s="138"/>
      <c r="AQ23" s="24"/>
      <c r="AR23" s="24"/>
      <c r="AV23" s="61" t="n">
        <f aca="false">SUM(AS23:AU23)</f>
        <v>0</v>
      </c>
      <c r="AW23" s="29" t="n">
        <f aca="false">AT23+AU23</f>
        <v>0</v>
      </c>
      <c r="AX23" s="30"/>
      <c r="AY23" s="97" t="n">
        <v>37078</v>
      </c>
      <c r="AZ23" s="133" t="s">
        <v>89</v>
      </c>
      <c r="BA23" s="133" t="s">
        <v>89</v>
      </c>
      <c r="BB23" s="127" t="s">
        <v>88</v>
      </c>
      <c r="BC23" s="127" t="s">
        <v>88</v>
      </c>
      <c r="BD23" s="127" t="s">
        <v>88</v>
      </c>
    </row>
    <row r="24" customFormat="false" ht="15.75" hidden="false" customHeight="false" outlineLevel="0" collapsed="false">
      <c r="C24" s="97" t="n">
        <v>37079</v>
      </c>
      <c r="D24" s="112" t="n">
        <v>79</v>
      </c>
      <c r="E24" s="113"/>
      <c r="F24" s="15" t="n">
        <v>353.594</v>
      </c>
      <c r="G24" s="15" t="n">
        <v>-34.673</v>
      </c>
      <c r="H24" s="15" t="n">
        <f aca="false">F24+G24</f>
        <v>318.921</v>
      </c>
      <c r="I24" s="128" t="s">
        <v>90</v>
      </c>
      <c r="J24" s="15" t="n">
        <v>202.612</v>
      </c>
      <c r="K24" s="15" t="n">
        <v>-150.15</v>
      </c>
      <c r="L24" s="15" t="n">
        <f aca="false">J24+K24</f>
        <v>52.462</v>
      </c>
      <c r="M24" s="15" t="n">
        <f aca="false">'Page 2'!AN12</f>
        <v>6.624</v>
      </c>
      <c r="N24" s="15" t="n">
        <f aca="false">'Page 2'!AO12</f>
        <v>-56.999</v>
      </c>
      <c r="O24" s="15" t="n">
        <f aca="false">M24+N24</f>
        <v>-50.375</v>
      </c>
      <c r="P24" s="15" t="n">
        <f aca="false">L24+O24</f>
        <v>2.08699999999999</v>
      </c>
      <c r="Q24" s="15" t="n">
        <f aca="false">H24+P24</f>
        <v>321.008</v>
      </c>
      <c r="R24" s="128" t="s">
        <v>90</v>
      </c>
      <c r="S24" s="115" t="n">
        <f aca="false">ABS(F24)+ABS(G24)+ABS(J24)+ABS(K24)+ABS(M24)+ABS(N24)</f>
        <v>804.652</v>
      </c>
      <c r="T24" s="116"/>
      <c r="U24" s="117"/>
      <c r="V24" s="117" t="n">
        <v>-1.5</v>
      </c>
      <c r="W24" s="117"/>
      <c r="X24" s="117"/>
      <c r="Y24" s="118" t="n">
        <v>-80.645</v>
      </c>
      <c r="Z24" s="15" t="n">
        <f aca="false">Q24+T24+U24+V24+W24+X24+Y24</f>
        <v>238.863</v>
      </c>
      <c r="AA24" s="15" t="n">
        <f aca="false">SUM(AI24:AJ24)</f>
        <v>136.2</v>
      </c>
      <c r="AB24" s="128" t="s">
        <v>90</v>
      </c>
      <c r="AC24" s="15" t="n">
        <f aca="false">AA24-Z24</f>
        <v>-102.663</v>
      </c>
      <c r="AD24" s="128" t="s">
        <v>90</v>
      </c>
      <c r="AE24" s="119" t="n">
        <v>2.7975</v>
      </c>
      <c r="AF24" s="119" t="n">
        <v>2.7993</v>
      </c>
      <c r="AG24" s="120" t="n">
        <f aca="false">AF24-AE24</f>
        <v>0.00180000000000025</v>
      </c>
      <c r="AH24" s="121" t="n">
        <f aca="false">AK24</f>
        <v>127.2</v>
      </c>
      <c r="AI24" s="122" t="n">
        <v>136.2</v>
      </c>
      <c r="AJ24" s="123"/>
      <c r="AK24" s="99" t="n">
        <f aca="false">AM24+AO24</f>
        <v>127.2</v>
      </c>
      <c r="AL24" s="136" t="n">
        <v>3346.5</v>
      </c>
      <c r="AM24" s="137" t="n">
        <f aca="false">AL24-AL23</f>
        <v>99.3000000000002</v>
      </c>
      <c r="AN24" s="126" t="n">
        <v>2649.4</v>
      </c>
      <c r="AO24" s="137" t="n">
        <f aca="false">AN24-AN23</f>
        <v>27.9000000000001</v>
      </c>
      <c r="AP24" s="138"/>
      <c r="AQ24" s="24"/>
      <c r="AR24" s="24"/>
      <c r="AV24" s="61" t="n">
        <f aca="false">SUM(AS24:AU24)</f>
        <v>0</v>
      </c>
      <c r="AW24" s="29" t="n">
        <f aca="false">AT24+AU24</f>
        <v>0</v>
      </c>
      <c r="AX24" s="0"/>
      <c r="AY24" s="97" t="n">
        <v>37079</v>
      </c>
      <c r="AZ24" s="127" t="s">
        <v>88</v>
      </c>
      <c r="BA24" s="127" t="s">
        <v>88</v>
      </c>
      <c r="BB24" s="127" t="s">
        <v>88</v>
      </c>
      <c r="BC24" s="127" t="s">
        <v>88</v>
      </c>
      <c r="BD24" s="127" t="s">
        <v>88</v>
      </c>
    </row>
    <row r="25" customFormat="false" ht="15.75" hidden="false" customHeight="false" outlineLevel="0" collapsed="false">
      <c r="C25" s="97" t="n">
        <v>37080</v>
      </c>
      <c r="D25" s="112" t="s">
        <v>91</v>
      </c>
      <c r="E25" s="113"/>
      <c r="F25" s="15" t="n">
        <v>402.289</v>
      </c>
      <c r="G25" s="15" t="n">
        <v>-2.856</v>
      </c>
      <c r="H25" s="15" t="n">
        <f aca="false">F25+G25</f>
        <v>399.433</v>
      </c>
      <c r="I25" s="135" t="e">
        <f aca="false">I23-I16</f>
        <v>#VALUE!</v>
      </c>
      <c r="J25" s="15" t="n">
        <v>202.613</v>
      </c>
      <c r="K25" s="15" t="n">
        <v>-136.45</v>
      </c>
      <c r="L25" s="15" t="n">
        <f aca="false">J25+K25</f>
        <v>66.163</v>
      </c>
      <c r="M25" s="15" t="n">
        <f aca="false">'Page 2'!AN13</f>
        <v>27.1</v>
      </c>
      <c r="N25" s="15" t="n">
        <f aca="false">'Page 2'!AO13</f>
        <v>-81.748</v>
      </c>
      <c r="O25" s="15" t="n">
        <f aca="false">M25+N25</f>
        <v>-54.648</v>
      </c>
      <c r="P25" s="15" t="n">
        <f aca="false">L25+O25</f>
        <v>11.515</v>
      </c>
      <c r="Q25" s="15" t="n">
        <f aca="false">H25+P25</f>
        <v>410.948</v>
      </c>
      <c r="R25" s="135" t="e">
        <f aca="false">R23-R16</f>
        <v>#VALUE!</v>
      </c>
      <c r="S25" s="115" t="n">
        <f aca="false">ABS(F25)+ABS(G25)+ABS(J25)+ABS(K25)+ABS(M25)+ABS(N25)</f>
        <v>853.056</v>
      </c>
      <c r="T25" s="116"/>
      <c r="U25" s="117"/>
      <c r="V25" s="117" t="n">
        <v>-1.5</v>
      </c>
      <c r="W25" s="117"/>
      <c r="X25" s="117"/>
      <c r="Y25" s="118" t="n">
        <v>-80.645</v>
      </c>
      <c r="Z25" s="15" t="n">
        <f aca="false">Q25+T25+U25+V25+W25+X25+Y25</f>
        <v>328.803</v>
      </c>
      <c r="AA25" s="15" t="n">
        <f aca="false">SUM(AI25:AJ25)</f>
        <v>220</v>
      </c>
      <c r="AB25" s="135" t="e">
        <f aca="false">AB23-AB16</f>
        <v>#VALUE!</v>
      </c>
      <c r="AC25" s="15" t="n">
        <f aca="false">AA25-Z25</f>
        <v>-108.803</v>
      </c>
      <c r="AD25" s="135" t="n">
        <f aca="false">AD23-AD16</f>
        <v>0.475768</v>
      </c>
      <c r="AE25" s="119" t="n">
        <v>2.7975</v>
      </c>
      <c r="AF25" s="119" t="n">
        <v>2.7993</v>
      </c>
      <c r="AG25" s="120" t="n">
        <f aca="false">AF25-AE25</f>
        <v>0.00180000000000025</v>
      </c>
      <c r="AH25" s="121" t="n">
        <f aca="false">AK25</f>
        <v>8.09999999999991</v>
      </c>
      <c r="AI25" s="122" t="n">
        <v>220</v>
      </c>
      <c r="AJ25" s="123"/>
      <c r="AK25" s="99" t="n">
        <f aca="false">AM25+AO25</f>
        <v>8.09999999999991</v>
      </c>
      <c r="AL25" s="136" t="n">
        <v>3350</v>
      </c>
      <c r="AM25" s="137" t="n">
        <f aca="false">AL25-AL24</f>
        <v>3.5</v>
      </c>
      <c r="AN25" s="126" t="n">
        <v>2654</v>
      </c>
      <c r="AO25" s="137" t="n">
        <f aca="false">AN25-AN24</f>
        <v>4.59999999999991</v>
      </c>
      <c r="AP25" s="138"/>
      <c r="AQ25" s="24"/>
      <c r="AR25" s="24"/>
      <c r="AV25" s="61" t="n">
        <f aca="false">SUM(AS25:AU25)</f>
        <v>0</v>
      </c>
      <c r="AW25" s="29" t="n">
        <f aca="false">AT25+AU25</f>
        <v>0</v>
      </c>
      <c r="AX25" s="30"/>
      <c r="AY25" s="97" t="n">
        <v>37080</v>
      </c>
      <c r="AZ25" s="127" t="s">
        <v>88</v>
      </c>
      <c r="BA25" s="127" t="s">
        <v>88</v>
      </c>
      <c r="BB25" s="127" t="s">
        <v>88</v>
      </c>
      <c r="BC25" s="133" t="s">
        <v>89</v>
      </c>
      <c r="BD25" s="127" t="s">
        <v>88</v>
      </c>
    </row>
    <row r="26" customFormat="false" ht="15.75" hidden="false" customHeight="false" outlineLevel="0" collapsed="false">
      <c r="C26" s="97" t="n">
        <v>37081</v>
      </c>
      <c r="D26" s="112" t="s">
        <v>92</v>
      </c>
      <c r="E26" s="113"/>
      <c r="F26" s="24" t="n">
        <v>392.622</v>
      </c>
      <c r="G26" s="24" t="n">
        <v>-6.066</v>
      </c>
      <c r="H26" s="24" t="n">
        <f aca="false">F26+G26</f>
        <v>386.556</v>
      </c>
      <c r="I26" s="128"/>
      <c r="J26" s="24" t="n">
        <v>202.599</v>
      </c>
      <c r="K26" s="24" t="n">
        <v>-136.45</v>
      </c>
      <c r="L26" s="24" t="n">
        <f aca="false">J26+K26</f>
        <v>66.149</v>
      </c>
      <c r="M26" s="24" t="n">
        <f aca="false">'Page 2'!AN14</f>
        <v>59.415</v>
      </c>
      <c r="N26" s="24" t="n">
        <f aca="false">'Page 2'!AO14</f>
        <v>-262.382</v>
      </c>
      <c r="O26" s="24" t="n">
        <f aca="false">M26+N26</f>
        <v>-202.967</v>
      </c>
      <c r="P26" s="24" t="n">
        <f aca="false">L26+O26</f>
        <v>-136.818</v>
      </c>
      <c r="Q26" s="24" t="n">
        <f aca="false">H26+P26</f>
        <v>249.738</v>
      </c>
      <c r="R26" s="128"/>
      <c r="S26" s="129" t="n">
        <f aca="false">ABS(F26)+ABS(G26)+ABS(J26)+ABS(K26)+ABS(M26)+ABS(N26)</f>
        <v>1059.534</v>
      </c>
      <c r="T26" s="130"/>
      <c r="U26" s="121"/>
      <c r="V26" s="121" t="n">
        <v>-1.5</v>
      </c>
      <c r="W26" s="121"/>
      <c r="X26" s="121"/>
      <c r="Y26" s="131" t="n">
        <v>-80.645</v>
      </c>
      <c r="Z26" s="24" t="n">
        <f aca="false">Q26+T26+U26+V26+W26+X26+Y26</f>
        <v>167.593</v>
      </c>
      <c r="AA26" s="24" t="n">
        <f aca="false">SUM(AI26:AJ26)</f>
        <v>162</v>
      </c>
      <c r="AB26" s="128"/>
      <c r="AC26" s="24" t="n">
        <f aca="false">AA26-Z26</f>
        <v>-5.59300000000002</v>
      </c>
      <c r="AD26" s="128"/>
      <c r="AE26" s="132" t="n">
        <v>2.7975</v>
      </c>
      <c r="AF26" s="132" t="n">
        <v>2.7993</v>
      </c>
      <c r="AG26" s="120" t="n">
        <f aca="false">AF26-AE26</f>
        <v>0.00180000000000025</v>
      </c>
      <c r="AH26" s="121" t="n">
        <f aca="false">AK26</f>
        <v>-59</v>
      </c>
      <c r="AI26" s="123" t="n">
        <v>162</v>
      </c>
      <c r="AJ26" s="123"/>
      <c r="AK26" s="99" t="n">
        <f aca="false">AM26+AO26</f>
        <v>-59</v>
      </c>
      <c r="AL26" s="136" t="n">
        <v>3313</v>
      </c>
      <c r="AM26" s="137" t="n">
        <f aca="false">AL26-AL25</f>
        <v>-37</v>
      </c>
      <c r="AN26" s="126" t="n">
        <v>2632</v>
      </c>
      <c r="AO26" s="137" t="n">
        <f aca="false">AN26-AN25</f>
        <v>-22</v>
      </c>
      <c r="AP26" s="138"/>
      <c r="AQ26" s="24"/>
      <c r="AR26" s="24"/>
      <c r="AV26" s="61" t="n">
        <f aca="false">SUM(AS26:AU26)</f>
        <v>0</v>
      </c>
      <c r="AW26" s="29" t="n">
        <f aca="false">AT26+AU26</f>
        <v>0</v>
      </c>
      <c r="AX26" s="0"/>
      <c r="AY26" s="97" t="n">
        <v>37081</v>
      </c>
      <c r="AZ26" s="133" t="s">
        <v>89</v>
      </c>
      <c r="BA26" s="133" t="s">
        <v>89</v>
      </c>
      <c r="BB26" s="133" t="s">
        <v>89</v>
      </c>
      <c r="BC26" s="133" t="s">
        <v>89</v>
      </c>
      <c r="BD26" s="133" t="s">
        <v>89</v>
      </c>
    </row>
    <row r="27" customFormat="false" ht="15.75" hidden="false" customHeight="false" outlineLevel="0" collapsed="false">
      <c r="C27" s="97" t="n">
        <v>37082</v>
      </c>
      <c r="D27" s="112" t="s">
        <v>93</v>
      </c>
      <c r="E27" s="113"/>
      <c r="F27" s="24"/>
      <c r="G27" s="24"/>
      <c r="H27" s="24" t="n">
        <f aca="false">F27+G27</f>
        <v>0</v>
      </c>
      <c r="I27" s="135"/>
      <c r="J27" s="24"/>
      <c r="K27" s="24"/>
      <c r="L27" s="24" t="n">
        <f aca="false">J27+K27</f>
        <v>0</v>
      </c>
      <c r="M27" s="24" t="n">
        <f aca="false">'Page 2'!AN15</f>
        <v>0</v>
      </c>
      <c r="N27" s="24" t="n">
        <f aca="false">'Page 2'!AO15</f>
        <v>-0</v>
      </c>
      <c r="O27" s="24" t="n">
        <f aca="false">M27+N27</f>
        <v>0</v>
      </c>
      <c r="P27" s="24" t="n">
        <f aca="false">L27+O27</f>
        <v>0</v>
      </c>
      <c r="Q27" s="24" t="n">
        <f aca="false">H27+P27</f>
        <v>0</v>
      </c>
      <c r="R27" s="135"/>
      <c r="S27" s="129" t="n">
        <f aca="false">ABS(F27)+ABS(G27)+ABS(J27)+ABS(K27)+ABS(M27)+ABS(N27)</f>
        <v>0</v>
      </c>
      <c r="T27" s="130"/>
      <c r="U27" s="121"/>
      <c r="V27" s="121"/>
      <c r="W27" s="121"/>
      <c r="X27" s="121"/>
      <c r="Y27" s="131"/>
      <c r="Z27" s="24" t="n">
        <f aca="false">Q27+T27+U27+V27+W27+X27+Y27</f>
        <v>0</v>
      </c>
      <c r="AA27" s="24" t="n">
        <f aca="false">SUM(AI27:AJ27)</f>
        <v>0</v>
      </c>
      <c r="AB27" s="135"/>
      <c r="AC27" s="24" t="n">
        <f aca="false">AA27-Z27</f>
        <v>0</v>
      </c>
      <c r="AD27" s="135"/>
      <c r="AE27" s="132"/>
      <c r="AF27" s="132"/>
      <c r="AG27" s="120" t="n">
        <f aca="false">AF27-AE27</f>
        <v>0</v>
      </c>
      <c r="AH27" s="121" t="n">
        <f aca="false">AK27</f>
        <v>0</v>
      </c>
      <c r="AI27" s="122"/>
      <c r="AJ27" s="122"/>
      <c r="AK27" s="99"/>
      <c r="AL27" s="136"/>
      <c r="AM27" s="137" t="n">
        <f aca="false">AL27-AL26</f>
        <v>-3313</v>
      </c>
      <c r="AN27" s="126"/>
      <c r="AO27" s="137" t="n">
        <f aca="false">AN27-AN26</f>
        <v>-2632</v>
      </c>
      <c r="AP27" s="138"/>
      <c r="AQ27" s="23"/>
      <c r="AR27" s="23"/>
      <c r="AS27" s="140"/>
      <c r="AT27" s="140"/>
      <c r="AU27" s="139"/>
      <c r="AV27" s="141" t="n">
        <f aca="false">SUM(AS27:AU27)</f>
        <v>0</v>
      </c>
      <c r="AW27" s="142" t="n">
        <f aca="false">AT27+AU27</f>
        <v>0</v>
      </c>
      <c r="AX27" s="30"/>
      <c r="AY27" s="97" t="n">
        <v>37082</v>
      </c>
      <c r="AZ27" s="133" t="s">
        <v>89</v>
      </c>
      <c r="BA27" s="127" t="s">
        <v>88</v>
      </c>
      <c r="BB27" s="133" t="s">
        <v>89</v>
      </c>
      <c r="BC27" s="133" t="s">
        <v>89</v>
      </c>
      <c r="BD27" s="133" t="s">
        <v>89</v>
      </c>
    </row>
    <row r="28" customFormat="false" ht="15.75" hidden="false" customHeight="false" outlineLevel="0" collapsed="false">
      <c r="C28" s="97" t="n">
        <v>37083</v>
      </c>
      <c r="D28" s="112" t="s">
        <v>94</v>
      </c>
      <c r="E28" s="113"/>
      <c r="F28" s="24"/>
      <c r="G28" s="24"/>
      <c r="H28" s="24" t="n">
        <f aca="false">F28+G28</f>
        <v>0</v>
      </c>
      <c r="I28" s="114"/>
      <c r="J28" s="24"/>
      <c r="K28" s="24"/>
      <c r="L28" s="24" t="n">
        <f aca="false">J28+K28</f>
        <v>0</v>
      </c>
      <c r="M28" s="24" t="n">
        <f aca="false">'Page 2'!AN16</f>
        <v>0</v>
      </c>
      <c r="N28" s="24" t="n">
        <f aca="false">'Page 2'!AO16</f>
        <v>-0</v>
      </c>
      <c r="O28" s="24" t="n">
        <f aca="false">M28+N28</f>
        <v>0</v>
      </c>
      <c r="P28" s="24" t="n">
        <f aca="false">L28+O28</f>
        <v>0</v>
      </c>
      <c r="Q28" s="24" t="n">
        <f aca="false">H28+P28</f>
        <v>0</v>
      </c>
      <c r="R28" s="114"/>
      <c r="S28" s="129" t="n">
        <f aca="false">ABS(F28)+ABS(G28)+ABS(J28)+ABS(K28)+ABS(M28)+ABS(N28)</f>
        <v>0</v>
      </c>
      <c r="T28" s="130"/>
      <c r="U28" s="121"/>
      <c r="V28" s="121"/>
      <c r="W28" s="121"/>
      <c r="X28" s="121"/>
      <c r="Y28" s="131"/>
      <c r="Z28" s="24" t="n">
        <f aca="false">Q28+T28+U28+V28+W28+X28+Y28</f>
        <v>0</v>
      </c>
      <c r="AA28" s="24" t="n">
        <f aca="false">SUM(AI28:AJ28)</f>
        <v>0</v>
      </c>
      <c r="AB28" s="114"/>
      <c r="AC28" s="24" t="n">
        <f aca="false">AA28-Z28</f>
        <v>0</v>
      </c>
      <c r="AD28" s="114"/>
      <c r="AE28" s="132"/>
      <c r="AF28" s="132"/>
      <c r="AG28" s="120" t="n">
        <f aca="false">AF28-AE28</f>
        <v>0</v>
      </c>
      <c r="AH28" s="121" t="n">
        <f aca="false">AK28</f>
        <v>0</v>
      </c>
      <c r="AI28" s="122"/>
      <c r="AJ28" s="122"/>
      <c r="AK28" s="99" t="n">
        <f aca="false">AM28+AO28</f>
        <v>0</v>
      </c>
      <c r="AL28" s="136"/>
      <c r="AM28" s="137" t="n">
        <f aca="false">AL28-AL27</f>
        <v>0</v>
      </c>
      <c r="AN28" s="126"/>
      <c r="AO28" s="137" t="n">
        <f aca="false">AN28-AN27</f>
        <v>0</v>
      </c>
      <c r="AP28" s="138"/>
      <c r="AQ28" s="23"/>
      <c r="AR28" s="23"/>
      <c r="AS28" s="148"/>
      <c r="AT28" s="140"/>
      <c r="AU28" s="139"/>
      <c r="AV28" s="141" t="n">
        <f aca="false">SUM(AS28:AU28)</f>
        <v>0</v>
      </c>
      <c r="AW28" s="142" t="n">
        <f aca="false">AT28+AU28</f>
        <v>0</v>
      </c>
      <c r="AX28" s="30"/>
      <c r="AY28" s="97" t="n">
        <v>37083</v>
      </c>
      <c r="AZ28" s="133" t="s">
        <v>89</v>
      </c>
      <c r="BA28" s="133" t="s">
        <v>89</v>
      </c>
      <c r="BB28" s="133" t="s">
        <v>89</v>
      </c>
      <c r="BC28" s="133" t="s">
        <v>89</v>
      </c>
      <c r="BD28" s="133" t="s">
        <v>89</v>
      </c>
    </row>
    <row r="29" customFormat="false" ht="15.75" hidden="false" customHeight="false" outlineLevel="0" collapsed="false">
      <c r="C29" s="97" t="n">
        <v>37084</v>
      </c>
      <c r="D29" s="112" t="s">
        <v>95</v>
      </c>
      <c r="E29" s="113"/>
      <c r="F29" s="24"/>
      <c r="G29" s="24"/>
      <c r="H29" s="24" t="n">
        <f aca="false">F29+G29</f>
        <v>0</v>
      </c>
      <c r="I29" s="146"/>
      <c r="J29" s="24"/>
      <c r="K29" s="24"/>
      <c r="L29" s="24" t="n">
        <f aca="false">J29+K29</f>
        <v>0</v>
      </c>
      <c r="M29" s="24" t="n">
        <f aca="false">'Page 2'!AN17</f>
        <v>0</v>
      </c>
      <c r="N29" s="24" t="n">
        <f aca="false">'Page 2'!AO17</f>
        <v>-0</v>
      </c>
      <c r="O29" s="24" t="n">
        <f aca="false">M29+N29</f>
        <v>0</v>
      </c>
      <c r="P29" s="24" t="n">
        <f aca="false">L29+O29</f>
        <v>0</v>
      </c>
      <c r="Q29" s="24" t="n">
        <f aca="false">H29+P29</f>
        <v>0</v>
      </c>
      <c r="R29" s="128"/>
      <c r="S29" s="129" t="n">
        <f aca="false">ABS(F29)+ABS(G29)+ABS(J29)+ABS(K29)+ABS(M29)+ABS(N29)</f>
        <v>0</v>
      </c>
      <c r="T29" s="130"/>
      <c r="U29" s="121"/>
      <c r="V29" s="121"/>
      <c r="W29" s="121"/>
      <c r="X29" s="121"/>
      <c r="Y29" s="131"/>
      <c r="Z29" s="24" t="n">
        <f aca="false">Q29+T29+U29+V29+W29+X29+Y29</f>
        <v>0</v>
      </c>
      <c r="AA29" s="24" t="n">
        <f aca="false">SUM(AI29:AJ29)</f>
        <v>0</v>
      </c>
      <c r="AB29" s="146"/>
      <c r="AC29" s="24" t="n">
        <f aca="false">AA29-Z29</f>
        <v>0</v>
      </c>
      <c r="AD29" s="146"/>
      <c r="AE29" s="132"/>
      <c r="AF29" s="132"/>
      <c r="AG29" s="120" t="n">
        <f aca="false">AF29-AE29</f>
        <v>0</v>
      </c>
      <c r="AH29" s="121" t="n">
        <f aca="false">AK29</f>
        <v>0</v>
      </c>
      <c r="AI29" s="123"/>
      <c r="AJ29" s="123"/>
      <c r="AK29" s="99" t="n">
        <f aca="false">AM29+AO29</f>
        <v>0</v>
      </c>
      <c r="AL29" s="136"/>
      <c r="AM29" s="137" t="n">
        <f aca="false">AL29-AL28</f>
        <v>0</v>
      </c>
      <c r="AN29" s="126"/>
      <c r="AO29" s="137" t="n">
        <f aca="false">AN29-AN28</f>
        <v>0</v>
      </c>
      <c r="AP29" s="138"/>
      <c r="AQ29" s="24"/>
      <c r="AR29" s="24"/>
      <c r="AV29" s="61" t="n">
        <f aca="false">SUM(AS29:AU29)</f>
        <v>0</v>
      </c>
      <c r="AW29" s="29" t="n">
        <f aca="false">AT29+AU29</f>
        <v>0</v>
      </c>
      <c r="AX29" s="0"/>
      <c r="AY29" s="97" t="n">
        <v>37084</v>
      </c>
      <c r="AZ29" s="133" t="s">
        <v>89</v>
      </c>
      <c r="BA29" s="133" t="s">
        <v>89</v>
      </c>
      <c r="BB29" s="133" t="s">
        <v>89</v>
      </c>
      <c r="BC29" s="127" t="s">
        <v>88</v>
      </c>
      <c r="BD29" s="133" t="s">
        <v>89</v>
      </c>
    </row>
    <row r="30" customFormat="false" ht="15.75" hidden="false" customHeight="false" outlineLevel="0" collapsed="false">
      <c r="C30" s="97" t="n">
        <v>37085</v>
      </c>
      <c r="D30" s="149"/>
      <c r="E30" s="113"/>
      <c r="F30" s="24"/>
      <c r="G30" s="24"/>
      <c r="H30" s="24" t="n">
        <f aca="false">F30+G30</f>
        <v>0</v>
      </c>
      <c r="I30" s="147" t="n">
        <f aca="false">SUM(H24:H30)/1000</f>
        <v>1.10491</v>
      </c>
      <c r="J30" s="24"/>
      <c r="K30" s="24"/>
      <c r="L30" s="24" t="n">
        <f aca="false">J30+K30</f>
        <v>0</v>
      </c>
      <c r="M30" s="24" t="n">
        <f aca="false">'Page 2'!AN18</f>
        <v>0</v>
      </c>
      <c r="N30" s="24" t="n">
        <f aca="false">'Page 2'!AO18</f>
        <v>-0</v>
      </c>
      <c r="O30" s="24" t="n">
        <f aca="false">M30+N30</f>
        <v>0</v>
      </c>
      <c r="P30" s="24" t="n">
        <f aca="false">L30+O30</f>
        <v>0</v>
      </c>
      <c r="Q30" s="24" t="n">
        <f aca="false">H30+P30</f>
        <v>0</v>
      </c>
      <c r="R30" s="147" t="n">
        <f aca="false">SUM(Q24:Q30)/1000</f>
        <v>0.981694</v>
      </c>
      <c r="S30" s="129" t="n">
        <f aca="false">ABS(F30)+ABS(G30)+ABS(J30)+ABS(K30)+ABS(M30)+ABS(N30)</f>
        <v>0</v>
      </c>
      <c r="T30" s="130"/>
      <c r="U30" s="121"/>
      <c r="V30" s="121"/>
      <c r="W30" s="121"/>
      <c r="X30" s="121"/>
      <c r="Y30" s="131"/>
      <c r="Z30" s="24" t="n">
        <f aca="false">Q30+T30+U30+V30+W30+X30+Y30</f>
        <v>0</v>
      </c>
      <c r="AA30" s="24" t="n">
        <f aca="false">SUM(AI30:AJ30)</f>
        <v>0</v>
      </c>
      <c r="AB30" s="147" t="n">
        <f aca="false">SUM(AA24:AA30)/1000</f>
        <v>0.5182</v>
      </c>
      <c r="AC30" s="24" t="n">
        <f aca="false">AA30-Z30</f>
        <v>0</v>
      </c>
      <c r="AD30" s="147" t="n">
        <f aca="false">SUM(AC24:AC30)/1000</f>
        <v>-0.217059</v>
      </c>
      <c r="AE30" s="132"/>
      <c r="AF30" s="132"/>
      <c r="AG30" s="120" t="n">
        <f aca="false">AF30-AE30</f>
        <v>0</v>
      </c>
      <c r="AH30" s="121" t="n">
        <f aca="false">AK30</f>
        <v>0</v>
      </c>
      <c r="AI30" s="123"/>
      <c r="AJ30" s="123"/>
      <c r="AK30" s="99" t="n">
        <f aca="false">AM30+AO30</f>
        <v>0</v>
      </c>
      <c r="AL30" s="136"/>
      <c r="AM30" s="137" t="n">
        <f aca="false">AL30-AL29</f>
        <v>0</v>
      </c>
      <c r="AN30" s="126"/>
      <c r="AO30" s="137" t="n">
        <f aca="false">AN30-AN29</f>
        <v>0</v>
      </c>
      <c r="AP30" s="138"/>
      <c r="AQ30" s="130"/>
      <c r="AR30" s="121"/>
      <c r="AV30" s="61" t="n">
        <f aca="false">SUM(AS30:AU30)</f>
        <v>0</v>
      </c>
      <c r="AW30" s="29" t="n">
        <f aca="false">AT30+AU30</f>
        <v>0</v>
      </c>
      <c r="AX30" s="30"/>
      <c r="AY30" s="97" t="n">
        <v>37085</v>
      </c>
      <c r="AZ30" s="133" t="s">
        <v>89</v>
      </c>
      <c r="BA30" s="127" t="s">
        <v>88</v>
      </c>
      <c r="BB30" s="127" t="s">
        <v>88</v>
      </c>
      <c r="BC30" s="133" t="s">
        <v>89</v>
      </c>
      <c r="BD30" s="133" t="s">
        <v>89</v>
      </c>
    </row>
    <row r="31" customFormat="false" ht="15.75" hidden="false" customHeight="false" outlineLevel="0" collapsed="false">
      <c r="C31" s="97" t="n">
        <v>37086</v>
      </c>
      <c r="D31" s="112"/>
      <c r="E31" s="113"/>
      <c r="F31" s="15"/>
      <c r="G31" s="15"/>
      <c r="H31" s="15" t="n">
        <f aca="false">F31+G31</f>
        <v>0</v>
      </c>
      <c r="I31" s="128" t="s">
        <v>90</v>
      </c>
      <c r="J31" s="15"/>
      <c r="K31" s="15"/>
      <c r="L31" s="15" t="n">
        <f aca="false">J31+K31</f>
        <v>0</v>
      </c>
      <c r="M31" s="15" t="n">
        <f aca="false">'Page 2'!AN19</f>
        <v>0</v>
      </c>
      <c r="N31" s="15" t="n">
        <f aca="false">'Page 2'!AO19</f>
        <v>-0</v>
      </c>
      <c r="O31" s="15" t="n">
        <f aca="false">M31+N31</f>
        <v>0</v>
      </c>
      <c r="P31" s="15" t="n">
        <f aca="false">L31+O31</f>
        <v>0</v>
      </c>
      <c r="Q31" s="15" t="n">
        <f aca="false">H31+P31</f>
        <v>0</v>
      </c>
      <c r="R31" s="128" t="s">
        <v>90</v>
      </c>
      <c r="S31" s="115" t="n">
        <f aca="false">ABS(F31)+ABS(G31)+ABS(J31)+ABS(K31)+ABS(M31)+ABS(N31)</f>
        <v>0</v>
      </c>
      <c r="T31" s="116"/>
      <c r="U31" s="117"/>
      <c r="V31" s="117"/>
      <c r="W31" s="117"/>
      <c r="X31" s="117"/>
      <c r="Y31" s="150"/>
      <c r="Z31" s="15" t="n">
        <f aca="false">Q31+T31+U31+V31+W31+X31+Y31</f>
        <v>0</v>
      </c>
      <c r="AA31" s="15" t="n">
        <f aca="false">SUM(AI31:AJ31)</f>
        <v>0</v>
      </c>
      <c r="AB31" s="128" t="s">
        <v>90</v>
      </c>
      <c r="AC31" s="15" t="n">
        <f aca="false">AA31-Z31</f>
        <v>0</v>
      </c>
      <c r="AD31" s="128" t="s">
        <v>90</v>
      </c>
      <c r="AE31" s="119"/>
      <c r="AF31" s="119"/>
      <c r="AG31" s="120" t="n">
        <f aca="false">AF31-AE31</f>
        <v>0</v>
      </c>
      <c r="AH31" s="121" t="n">
        <f aca="false">AK31</f>
        <v>0</v>
      </c>
      <c r="AI31" s="122"/>
      <c r="AJ31" s="123"/>
      <c r="AK31" s="99" t="n">
        <f aca="false">AM31+AO31</f>
        <v>0</v>
      </c>
      <c r="AL31" s="136"/>
      <c r="AM31" s="137" t="n">
        <f aca="false">AL31-AL30</f>
        <v>0</v>
      </c>
      <c r="AN31" s="126"/>
      <c r="AO31" s="137" t="n">
        <f aca="false">AN31-AN30</f>
        <v>0</v>
      </c>
      <c r="AP31" s="138"/>
      <c r="AV31" s="61" t="n">
        <f aca="false">SUM(AS31:AU31)</f>
        <v>0</v>
      </c>
      <c r="AW31" s="29" t="n">
        <f aca="false">AT31+AU31</f>
        <v>0</v>
      </c>
      <c r="AY31" s="97" t="n">
        <v>37086</v>
      </c>
      <c r="AZ31" s="133" t="s">
        <v>89</v>
      </c>
      <c r="BA31" s="133" t="s">
        <v>89</v>
      </c>
      <c r="BB31" s="133" t="s">
        <v>89</v>
      </c>
      <c r="BC31" s="133" t="s">
        <v>89</v>
      </c>
      <c r="BD31" s="133" t="s">
        <v>89</v>
      </c>
    </row>
    <row r="32" customFormat="false" ht="15.75" hidden="false" customHeight="false" outlineLevel="0" collapsed="false">
      <c r="C32" s="97" t="n">
        <v>37087</v>
      </c>
      <c r="D32" s="112"/>
      <c r="E32" s="113"/>
      <c r="F32" s="15"/>
      <c r="G32" s="15"/>
      <c r="H32" s="15" t="n">
        <f aca="false">F32+G32</f>
        <v>0</v>
      </c>
      <c r="I32" s="135" t="n">
        <f aca="false">I30-I23</f>
        <v>-1.134422</v>
      </c>
      <c r="J32" s="15"/>
      <c r="K32" s="15"/>
      <c r="L32" s="15" t="n">
        <f aca="false">J32+K32</f>
        <v>0</v>
      </c>
      <c r="M32" s="15" t="n">
        <f aca="false">'Page 2'!AN20</f>
        <v>0</v>
      </c>
      <c r="N32" s="15" t="n">
        <f aca="false">'Page 2'!AO20</f>
        <v>-0</v>
      </c>
      <c r="O32" s="15" t="n">
        <f aca="false">M32+N32</f>
        <v>0</v>
      </c>
      <c r="P32" s="15" t="n">
        <f aca="false">L32+O32</f>
        <v>0</v>
      </c>
      <c r="Q32" s="15" t="n">
        <f aca="false">H32+P32</f>
        <v>0</v>
      </c>
      <c r="R32" s="135" t="n">
        <f aca="false">R30-R23</f>
        <v>-1.388121</v>
      </c>
      <c r="S32" s="115" t="n">
        <f aca="false">ABS(F32)+ABS(G32)+ABS(J32)+ABS(K32)+ABS(M32)+ABS(N32)</f>
        <v>0</v>
      </c>
      <c r="T32" s="116"/>
      <c r="U32" s="117"/>
      <c r="V32" s="117"/>
      <c r="W32" s="117"/>
      <c r="X32" s="117"/>
      <c r="Y32" s="150"/>
      <c r="Z32" s="15" t="n">
        <f aca="false">Q32+T32+U32+V32+W32+X32+Y32</f>
        <v>0</v>
      </c>
      <c r="AA32" s="15" t="n">
        <f aca="false">SUM(AI32:AJ32)</f>
        <v>0</v>
      </c>
      <c r="AB32" s="135" t="n">
        <f aca="false">AB30-AB23</f>
        <v>-1.7068</v>
      </c>
      <c r="AC32" s="15" t="n">
        <f aca="false">AA32-Z32</f>
        <v>0</v>
      </c>
      <c r="AD32" s="135" t="n">
        <f aca="false">AD30-AD23</f>
        <v>-0.692827</v>
      </c>
      <c r="AE32" s="119"/>
      <c r="AF32" s="119"/>
      <c r="AG32" s="120" t="n">
        <f aca="false">AF32-AE32</f>
        <v>0</v>
      </c>
      <c r="AH32" s="121" t="n">
        <f aca="false">AK32</f>
        <v>0</v>
      </c>
      <c r="AI32" s="122"/>
      <c r="AJ32" s="123"/>
      <c r="AK32" s="99" t="n">
        <f aca="false">AM32+AO32</f>
        <v>0</v>
      </c>
      <c r="AL32" s="136"/>
      <c r="AM32" s="137" t="n">
        <f aca="false">AL32-AL31</f>
        <v>0</v>
      </c>
      <c r="AN32" s="126"/>
      <c r="AO32" s="137" t="n">
        <f aca="false">AN32-AN31</f>
        <v>0</v>
      </c>
      <c r="AP32" s="138"/>
      <c r="AV32" s="61" t="n">
        <f aca="false">SUM(AS32:AU32)</f>
        <v>0</v>
      </c>
      <c r="AW32" s="29" t="n">
        <f aca="false">AT32+AU32</f>
        <v>0</v>
      </c>
      <c r="AX32" s="151"/>
      <c r="AY32" s="97" t="n">
        <v>37087</v>
      </c>
      <c r="AZ32" s="133" t="s">
        <v>89</v>
      </c>
      <c r="BA32" s="133" t="s">
        <v>89</v>
      </c>
      <c r="BB32" s="133" t="s">
        <v>89</v>
      </c>
      <c r="BC32" s="127" t="s">
        <v>88</v>
      </c>
      <c r="BD32" s="127" t="s">
        <v>88</v>
      </c>
    </row>
    <row r="33" customFormat="false" ht="15.75" hidden="false" customHeight="false" outlineLevel="0" collapsed="false">
      <c r="C33" s="97" t="n">
        <v>37088</v>
      </c>
      <c r="D33" s="112"/>
      <c r="E33" s="113"/>
      <c r="F33" s="24"/>
      <c r="G33" s="24"/>
      <c r="H33" s="24" t="n">
        <f aca="false">F33+G33</f>
        <v>0</v>
      </c>
      <c r="I33" s="128"/>
      <c r="J33" s="24"/>
      <c r="K33" s="24"/>
      <c r="L33" s="24" t="n">
        <f aca="false">J33+K33</f>
        <v>0</v>
      </c>
      <c r="M33" s="24" t="n">
        <f aca="false">'Page 2'!AN21</f>
        <v>0</v>
      </c>
      <c r="N33" s="24" t="n">
        <f aca="false">'Page 2'!AO21</f>
        <v>-0</v>
      </c>
      <c r="O33" s="24" t="n">
        <f aca="false">M33+N33</f>
        <v>0</v>
      </c>
      <c r="P33" s="24" t="n">
        <f aca="false">L33+O33</f>
        <v>0</v>
      </c>
      <c r="Q33" s="24" t="n">
        <f aca="false">H33+P33</f>
        <v>0</v>
      </c>
      <c r="R33" s="128"/>
      <c r="S33" s="129" t="n">
        <f aca="false">ABS(F33)+ABS(G33)+ABS(J33)+ABS(K33)+ABS(M33)+ABS(N33)</f>
        <v>0</v>
      </c>
      <c r="T33" s="152"/>
      <c r="U33" s="121"/>
      <c r="V33" s="121"/>
      <c r="W33" s="121"/>
      <c r="X33" s="121"/>
      <c r="Y33" s="153"/>
      <c r="Z33" s="24" t="n">
        <f aca="false">Q33+T33+U33+V33+W33+X33+Y33</f>
        <v>0</v>
      </c>
      <c r="AA33" s="24" t="n">
        <f aca="false">SUM(AI33:AJ33)</f>
        <v>0</v>
      </c>
      <c r="AB33" s="128"/>
      <c r="AC33" s="24" t="n">
        <f aca="false">AA33-Z33</f>
        <v>0</v>
      </c>
      <c r="AD33" s="128"/>
      <c r="AE33" s="132"/>
      <c r="AF33" s="132"/>
      <c r="AG33" s="120" t="n">
        <f aca="false">AF33-AE33</f>
        <v>0</v>
      </c>
      <c r="AH33" s="121" t="n">
        <f aca="false">AK33</f>
        <v>0</v>
      </c>
      <c r="AI33" s="123"/>
      <c r="AJ33" s="123"/>
      <c r="AK33" s="99" t="n">
        <f aca="false">AM33+AO33</f>
        <v>0</v>
      </c>
      <c r="AL33" s="136"/>
      <c r="AM33" s="137" t="n">
        <f aca="false">AL33-AL32</f>
        <v>0</v>
      </c>
      <c r="AN33" s="126"/>
      <c r="AO33" s="137" t="n">
        <f aca="false">AN33-AN32</f>
        <v>0</v>
      </c>
      <c r="AP33" s="138"/>
      <c r="AV33" s="61" t="n">
        <f aca="false">SUM(AS33:AU33)</f>
        <v>0</v>
      </c>
      <c r="AW33" s="29" t="n">
        <f aca="false">AT33+AU33</f>
        <v>0</v>
      </c>
      <c r="AY33" s="97" t="n">
        <v>37088</v>
      </c>
      <c r="AZ33" s="133" t="s">
        <v>89</v>
      </c>
      <c r="BA33" s="133" t="s">
        <v>89</v>
      </c>
      <c r="BB33" s="133" t="s">
        <v>89</v>
      </c>
      <c r="BC33" s="133" t="s">
        <v>89</v>
      </c>
      <c r="BD33" s="127" t="s">
        <v>88</v>
      </c>
    </row>
    <row r="34" customFormat="false" ht="15.75" hidden="false" customHeight="false" outlineLevel="0" collapsed="false">
      <c r="C34" s="97" t="n">
        <v>37089</v>
      </c>
      <c r="D34" s="112"/>
      <c r="E34" s="113"/>
      <c r="F34" s="24"/>
      <c r="G34" s="24"/>
      <c r="H34" s="24" t="n">
        <f aca="false">F34+G34</f>
        <v>0</v>
      </c>
      <c r="I34" s="135"/>
      <c r="J34" s="24"/>
      <c r="K34" s="24"/>
      <c r="L34" s="24" t="n">
        <f aca="false">J34+K34</f>
        <v>0</v>
      </c>
      <c r="M34" s="24" t="n">
        <f aca="false">'Page 2'!AN22</f>
        <v>0</v>
      </c>
      <c r="N34" s="24" t="n">
        <f aca="false">'Page 2'!AO22</f>
        <v>-0</v>
      </c>
      <c r="O34" s="24" t="n">
        <f aca="false">M34+N34</f>
        <v>0</v>
      </c>
      <c r="P34" s="24" t="n">
        <f aca="false">L34+O34</f>
        <v>0</v>
      </c>
      <c r="Q34" s="24" t="n">
        <f aca="false">H34+P34</f>
        <v>0</v>
      </c>
      <c r="R34" s="135"/>
      <c r="S34" s="129" t="n">
        <f aca="false">ABS(F34)+ABS(G34)+ABS(J34)+ABS(K34)+ABS(M34)+ABS(N34)</f>
        <v>0</v>
      </c>
      <c r="T34" s="152"/>
      <c r="U34" s="121"/>
      <c r="V34" s="121"/>
      <c r="W34" s="121"/>
      <c r="X34" s="121"/>
      <c r="Y34" s="153"/>
      <c r="Z34" s="24" t="n">
        <f aca="false">Q34+T34+U34+V34+W34+X34+Y34</f>
        <v>0</v>
      </c>
      <c r="AA34" s="24" t="n">
        <f aca="false">SUM(AI34:AJ34)</f>
        <v>0</v>
      </c>
      <c r="AB34" s="135"/>
      <c r="AC34" s="24" t="n">
        <f aca="false">AA34-Z34</f>
        <v>0</v>
      </c>
      <c r="AD34" s="135"/>
      <c r="AE34" s="132"/>
      <c r="AF34" s="132"/>
      <c r="AG34" s="120" t="n">
        <f aca="false">AF34-AE34</f>
        <v>0</v>
      </c>
      <c r="AH34" s="121" t="n">
        <f aca="false">AK34</f>
        <v>0</v>
      </c>
      <c r="AI34" s="122"/>
      <c r="AJ34" s="122"/>
      <c r="AK34" s="99" t="n">
        <f aca="false">AM34+AO34</f>
        <v>0</v>
      </c>
      <c r="AL34" s="136"/>
      <c r="AM34" s="137" t="n">
        <f aca="false">AL34-AL33</f>
        <v>0</v>
      </c>
      <c r="AN34" s="126"/>
      <c r="AO34" s="137" t="n">
        <f aca="false">AN34-AN33</f>
        <v>0</v>
      </c>
      <c r="AP34" s="138"/>
      <c r="AQ34" s="139"/>
      <c r="AR34" s="139"/>
      <c r="AS34" s="140"/>
      <c r="AT34" s="140"/>
      <c r="AU34" s="139"/>
      <c r="AV34" s="141" t="n">
        <f aca="false">SUM(AS34:AU34)</f>
        <v>0</v>
      </c>
      <c r="AW34" s="142" t="n">
        <f aca="false">AT34+AU34</f>
        <v>0</v>
      </c>
      <c r="AY34" s="97" t="n">
        <v>37089</v>
      </c>
      <c r="AZ34" s="133" t="s">
        <v>89</v>
      </c>
      <c r="BA34" s="133" t="s">
        <v>89</v>
      </c>
      <c r="BB34" s="133" t="s">
        <v>89</v>
      </c>
      <c r="BC34" s="133" t="s">
        <v>89</v>
      </c>
      <c r="BD34" s="133" t="s">
        <v>89</v>
      </c>
    </row>
    <row r="35" customFormat="false" ht="15.75" hidden="false" customHeight="false" outlineLevel="0" collapsed="false">
      <c r="C35" s="97" t="n">
        <v>37090</v>
      </c>
      <c r="D35" s="112"/>
      <c r="E35" s="113"/>
      <c r="F35" s="24"/>
      <c r="G35" s="24"/>
      <c r="H35" s="24" t="n">
        <f aca="false">F35+G35</f>
        <v>0</v>
      </c>
      <c r="I35" s="114"/>
      <c r="J35" s="24"/>
      <c r="K35" s="24"/>
      <c r="L35" s="24" t="n">
        <f aca="false">J35+K35</f>
        <v>0</v>
      </c>
      <c r="M35" s="24" t="n">
        <f aca="false">'Page 2'!AN23</f>
        <v>0</v>
      </c>
      <c r="N35" s="24" t="n">
        <f aca="false">'Page 2'!AO23</f>
        <v>-0</v>
      </c>
      <c r="O35" s="24" t="n">
        <f aca="false">M35+N35</f>
        <v>0</v>
      </c>
      <c r="P35" s="24" t="n">
        <f aca="false">L35+O35</f>
        <v>0</v>
      </c>
      <c r="Q35" s="24" t="n">
        <f aca="false">H35+P35</f>
        <v>0</v>
      </c>
      <c r="R35" s="114"/>
      <c r="S35" s="129" t="n">
        <f aca="false">ABS(F35)+ABS(G35)+ABS(J35)+ABS(K35)+ABS(M35)+ABS(N35)</f>
        <v>0</v>
      </c>
      <c r="T35" s="152"/>
      <c r="U35" s="121"/>
      <c r="V35" s="121"/>
      <c r="W35" s="121"/>
      <c r="X35" s="121"/>
      <c r="Y35" s="153"/>
      <c r="Z35" s="24" t="n">
        <f aca="false">Q35+T35+U35+V35+W35+X35+Y35</f>
        <v>0</v>
      </c>
      <c r="AA35" s="24" t="n">
        <f aca="false">SUM(AI35:AJ35)</f>
        <v>0</v>
      </c>
      <c r="AB35" s="114"/>
      <c r="AC35" s="24" t="n">
        <f aca="false">AA35-Z35</f>
        <v>0</v>
      </c>
      <c r="AD35" s="114"/>
      <c r="AE35" s="132"/>
      <c r="AF35" s="132"/>
      <c r="AG35" s="120" t="n">
        <f aca="false">AF35-AE35</f>
        <v>0</v>
      </c>
      <c r="AH35" s="121" t="n">
        <f aca="false">AK35</f>
        <v>0</v>
      </c>
      <c r="AI35" s="122"/>
      <c r="AJ35" s="122"/>
      <c r="AK35" s="99" t="n">
        <f aca="false">AM35+AO35</f>
        <v>0</v>
      </c>
      <c r="AL35" s="136"/>
      <c r="AM35" s="137" t="n">
        <f aca="false">AL35-AL34</f>
        <v>0</v>
      </c>
      <c r="AN35" s="126"/>
      <c r="AO35" s="137" t="n">
        <f aca="false">AN35-AN34</f>
        <v>0</v>
      </c>
      <c r="AP35" s="138"/>
      <c r="AQ35" s="139"/>
      <c r="AR35" s="139"/>
      <c r="AS35" s="140"/>
      <c r="AT35" s="140"/>
      <c r="AU35" s="139"/>
      <c r="AV35" s="141" t="n">
        <f aca="false">SUM(AS35:AU35)</f>
        <v>0</v>
      </c>
      <c r="AW35" s="142" t="n">
        <f aca="false">AT35+AU35</f>
        <v>0</v>
      </c>
      <c r="AY35" s="97" t="n">
        <v>37090</v>
      </c>
      <c r="AZ35" s="133" t="s">
        <v>89</v>
      </c>
      <c r="BA35" s="133" t="s">
        <v>89</v>
      </c>
      <c r="BB35" s="127" t="s">
        <v>88</v>
      </c>
      <c r="BC35" s="133" t="s">
        <v>89</v>
      </c>
      <c r="BD35" s="133" t="s">
        <v>89</v>
      </c>
    </row>
    <row r="36" customFormat="false" ht="15.75" hidden="false" customHeight="false" outlineLevel="0" collapsed="false">
      <c r="C36" s="97" t="n">
        <v>37091</v>
      </c>
      <c r="D36" s="112"/>
      <c r="E36" s="113"/>
      <c r="F36" s="24"/>
      <c r="G36" s="24"/>
      <c r="H36" s="24" t="n">
        <f aca="false">F36+G36</f>
        <v>0</v>
      </c>
      <c r="I36" s="128"/>
      <c r="J36" s="24"/>
      <c r="K36" s="24"/>
      <c r="L36" s="24" t="n">
        <f aca="false">J36+K36</f>
        <v>0</v>
      </c>
      <c r="M36" s="24" t="n">
        <f aca="false">'Page 2'!AN24</f>
        <v>0</v>
      </c>
      <c r="N36" s="24" t="n">
        <f aca="false">'Page 2'!AO24</f>
        <v>-0</v>
      </c>
      <c r="O36" s="24" t="n">
        <f aca="false">M36+N36</f>
        <v>0</v>
      </c>
      <c r="P36" s="24" t="n">
        <f aca="false">L36+O36</f>
        <v>0</v>
      </c>
      <c r="Q36" s="24" t="n">
        <f aca="false">H36+P36</f>
        <v>0</v>
      </c>
      <c r="R36" s="128"/>
      <c r="S36" s="129" t="n">
        <f aca="false">ABS(F36)+ABS(G36)+ABS(J36)+ABS(K36)+ABS(M36)+ABS(N36)</f>
        <v>0</v>
      </c>
      <c r="T36" s="152"/>
      <c r="U36" s="121"/>
      <c r="V36" s="121"/>
      <c r="W36" s="121"/>
      <c r="X36" s="121"/>
      <c r="Y36" s="153"/>
      <c r="Z36" s="24" t="n">
        <f aca="false">Q36+T36+U36+V36+W36+X36+Y36</f>
        <v>0</v>
      </c>
      <c r="AA36" s="24" t="n">
        <f aca="false">SUM(AI36:AJ36)</f>
        <v>0</v>
      </c>
      <c r="AB36" s="146"/>
      <c r="AC36" s="24" t="n">
        <f aca="false">AA36-Z36</f>
        <v>0</v>
      </c>
      <c r="AD36" s="146"/>
      <c r="AE36" s="132"/>
      <c r="AF36" s="132"/>
      <c r="AG36" s="120" t="n">
        <f aca="false">AF36-AE36</f>
        <v>0</v>
      </c>
      <c r="AH36" s="121" t="n">
        <f aca="false">AK36</f>
        <v>0</v>
      </c>
      <c r="AI36" s="122"/>
      <c r="AJ36" s="122"/>
      <c r="AK36" s="99" t="n">
        <f aca="false">AM36+AO36</f>
        <v>0</v>
      </c>
      <c r="AL36" s="136"/>
      <c r="AM36" s="137" t="n">
        <f aca="false">AL36-AL35</f>
        <v>0</v>
      </c>
      <c r="AN36" s="126"/>
      <c r="AO36" s="137" t="n">
        <f aca="false">AN36-AN35</f>
        <v>0</v>
      </c>
      <c r="AP36" s="138"/>
      <c r="AQ36" s="138"/>
      <c r="AR36" s="138"/>
      <c r="AS36" s="154"/>
      <c r="AT36" s="154"/>
      <c r="AU36" s="138"/>
      <c r="AV36" s="155" t="n">
        <f aca="false">SUM(AS36:AU36)</f>
        <v>0</v>
      </c>
      <c r="AW36" s="156" t="n">
        <f aca="false">AT36+AU36</f>
        <v>0</v>
      </c>
      <c r="AY36" s="97" t="n">
        <v>37091</v>
      </c>
      <c r="AZ36" s="133" t="s">
        <v>89</v>
      </c>
      <c r="BA36" s="133" t="s">
        <v>89</v>
      </c>
      <c r="BB36" s="133" t="s">
        <v>89</v>
      </c>
      <c r="BC36" s="133" t="s">
        <v>89</v>
      </c>
      <c r="BD36" s="133" t="s">
        <v>89</v>
      </c>
      <c r="BG36" s="1" t="n">
        <v>353997</v>
      </c>
      <c r="BH36" s="1" t="n">
        <v>-336628</v>
      </c>
      <c r="BI36" s="1" t="n">
        <v>131947</v>
      </c>
      <c r="BJ36" s="1" t="n">
        <v>114965</v>
      </c>
      <c r="BK36" s="1" t="n">
        <f aca="false">(BG36-BI36)/1000</f>
        <v>222.05</v>
      </c>
      <c r="BL36" s="1" t="n">
        <f aca="false">(BH36+BJ36)/1000</f>
        <v>-221.663</v>
      </c>
    </row>
    <row r="37" customFormat="false" ht="15.75" hidden="false" customHeight="false" outlineLevel="0" collapsed="false">
      <c r="C37" s="97" t="n">
        <v>37092</v>
      </c>
      <c r="D37" s="112"/>
      <c r="E37" s="113"/>
      <c r="F37" s="24"/>
      <c r="G37" s="24"/>
      <c r="H37" s="24" t="n">
        <f aca="false">F37+G37</f>
        <v>0</v>
      </c>
      <c r="I37" s="147" t="n">
        <f aca="false">SUM(H31:H37)/1000</f>
        <v>0</v>
      </c>
      <c r="J37" s="24"/>
      <c r="K37" s="24"/>
      <c r="L37" s="24" t="n">
        <f aca="false">J37+K37</f>
        <v>0</v>
      </c>
      <c r="M37" s="24" t="n">
        <f aca="false">'Page 2'!AN25</f>
        <v>0</v>
      </c>
      <c r="N37" s="24" t="n">
        <f aca="false">'Page 2'!AO25</f>
        <v>-0</v>
      </c>
      <c r="O37" s="24" t="n">
        <f aca="false">M37+N37</f>
        <v>0</v>
      </c>
      <c r="P37" s="24" t="n">
        <f aca="false">L37+O37</f>
        <v>0</v>
      </c>
      <c r="Q37" s="24" t="n">
        <f aca="false">H37+P37</f>
        <v>0</v>
      </c>
      <c r="R37" s="147" t="n">
        <f aca="false">SUM(Q31:Q37)/1000</f>
        <v>0</v>
      </c>
      <c r="S37" s="129" t="n">
        <f aca="false">ABS(F37)+ABS(G37)+ABS(J37)+ABS(K37)+ABS(M37)+ABS(N37)</f>
        <v>0</v>
      </c>
      <c r="T37" s="152"/>
      <c r="U37" s="121"/>
      <c r="V37" s="121"/>
      <c r="W37" s="121"/>
      <c r="X37" s="121"/>
      <c r="Y37" s="153"/>
      <c r="Z37" s="24" t="n">
        <f aca="false">Q37+T37+U37+V37+W37+X37+Y37</f>
        <v>0</v>
      </c>
      <c r="AA37" s="24" t="n">
        <f aca="false">SUM(AI37:AJ37)</f>
        <v>0</v>
      </c>
      <c r="AB37" s="147" t="n">
        <f aca="false">SUM(AA31:AA37)/1000</f>
        <v>0</v>
      </c>
      <c r="AC37" s="24" t="n">
        <f aca="false">AA37-Z37</f>
        <v>0</v>
      </c>
      <c r="AD37" s="147" t="n">
        <f aca="false">SUM(AC31:AC37)/1000</f>
        <v>0</v>
      </c>
      <c r="AE37" s="132"/>
      <c r="AF37" s="132"/>
      <c r="AG37" s="120" t="n">
        <f aca="false">AF37-AE37</f>
        <v>0</v>
      </c>
      <c r="AH37" s="121" t="n">
        <f aca="false">AK37</f>
        <v>0</v>
      </c>
      <c r="AI37" s="123"/>
      <c r="AJ37" s="123"/>
      <c r="AK37" s="99" t="n">
        <f aca="false">AM37+AO37</f>
        <v>0</v>
      </c>
      <c r="AL37" s="136"/>
      <c r="AM37" s="137" t="n">
        <f aca="false">AL37-AL36</f>
        <v>0</v>
      </c>
      <c r="AN37" s="126"/>
      <c r="AO37" s="137" t="n">
        <f aca="false">AN37-AN36</f>
        <v>0</v>
      </c>
      <c r="AP37" s="138"/>
      <c r="AV37" s="61" t="n">
        <f aca="false">SUM(AS37:AU37)</f>
        <v>0</v>
      </c>
      <c r="AW37" s="29" t="n">
        <f aca="false">AT37+AU37</f>
        <v>0</v>
      </c>
      <c r="AY37" s="97" t="n">
        <v>37092</v>
      </c>
      <c r="AZ37" s="133" t="s">
        <v>89</v>
      </c>
      <c r="BA37" s="127" t="s">
        <v>88</v>
      </c>
      <c r="BB37" s="127" t="s">
        <v>88</v>
      </c>
      <c r="BC37" s="127" t="s">
        <v>88</v>
      </c>
      <c r="BD37" s="127" t="s">
        <v>88</v>
      </c>
      <c r="BG37" s="1" t="n">
        <v>357126</v>
      </c>
      <c r="BH37" s="1" t="n">
        <v>-300484</v>
      </c>
      <c r="BI37" s="1" t="n">
        <v>134530</v>
      </c>
      <c r="BJ37" s="1" t="n">
        <v>89426</v>
      </c>
      <c r="BK37" s="1" t="n">
        <f aca="false">(BG37-BI37)/1000</f>
        <v>222.596</v>
      </c>
      <c r="BL37" s="1" t="n">
        <f aca="false">(BH37+BJ37)/1000</f>
        <v>-211.058</v>
      </c>
    </row>
    <row r="38" customFormat="false" ht="15.75" hidden="false" customHeight="false" outlineLevel="0" collapsed="false">
      <c r="A38" s="1" t="n">
        <f aca="false">1.55/45.329614</f>
        <v>0.0341939818856609</v>
      </c>
      <c r="C38" s="97" t="n">
        <v>37093</v>
      </c>
      <c r="D38" s="112"/>
      <c r="E38" s="157"/>
      <c r="F38" s="15"/>
      <c r="G38" s="15"/>
      <c r="H38" s="15" t="n">
        <f aca="false">F38+G38</f>
        <v>0</v>
      </c>
      <c r="I38" s="128" t="s">
        <v>90</v>
      </c>
      <c r="J38" s="15"/>
      <c r="K38" s="15"/>
      <c r="L38" s="15" t="n">
        <f aca="false">J38+K38</f>
        <v>0</v>
      </c>
      <c r="M38" s="15" t="n">
        <f aca="false">'Page 2'!AN26</f>
        <v>0</v>
      </c>
      <c r="N38" s="15" t="n">
        <f aca="false">'Page 2'!AO26</f>
        <v>-0</v>
      </c>
      <c r="O38" s="15" t="n">
        <f aca="false">M38+N38</f>
        <v>0</v>
      </c>
      <c r="P38" s="15" t="n">
        <f aca="false">L38+O38</f>
        <v>0</v>
      </c>
      <c r="Q38" s="15" t="n">
        <f aca="false">H38+P38</f>
        <v>0</v>
      </c>
      <c r="R38" s="128" t="s">
        <v>90</v>
      </c>
      <c r="S38" s="115" t="n">
        <f aca="false">ABS(F38)+ABS(G38)+ABS(J38)+ABS(K38)+ABS(M38)+ABS(N38)</f>
        <v>0</v>
      </c>
      <c r="T38" s="158"/>
      <c r="U38" s="117"/>
      <c r="V38" s="117"/>
      <c r="W38" s="117"/>
      <c r="X38" s="117"/>
      <c r="Y38" s="150"/>
      <c r="Z38" s="15" t="n">
        <f aca="false">Q38+T38+U38+V38+W38+X38+Y38</f>
        <v>0</v>
      </c>
      <c r="AA38" s="15" t="n">
        <f aca="false">SUM(AI38:AJ38)</f>
        <v>0</v>
      </c>
      <c r="AB38" s="128" t="s">
        <v>90</v>
      </c>
      <c r="AC38" s="15" t="n">
        <f aca="false">AA38-Z38</f>
        <v>0</v>
      </c>
      <c r="AD38" s="128" t="s">
        <v>90</v>
      </c>
      <c r="AE38" s="119"/>
      <c r="AF38" s="119"/>
      <c r="AG38" s="120" t="n">
        <f aca="false">AF38-AE38</f>
        <v>0</v>
      </c>
      <c r="AH38" s="121" t="n">
        <f aca="false">AK38</f>
        <v>0</v>
      </c>
      <c r="AI38" s="122"/>
      <c r="AJ38" s="123"/>
      <c r="AK38" s="99" t="n">
        <f aca="false">AM38+AO38</f>
        <v>0</v>
      </c>
      <c r="AL38" s="159"/>
      <c r="AM38" s="137" t="n">
        <f aca="false">AL38-AL37</f>
        <v>0</v>
      </c>
      <c r="AN38" s="126"/>
      <c r="AO38" s="137" t="n">
        <f aca="false">AN38-AN37</f>
        <v>0</v>
      </c>
      <c r="AP38" s="138"/>
      <c r="AV38" s="28" t="n">
        <f aca="false">SUM(AS38:AU38)</f>
        <v>0</v>
      </c>
      <c r="AW38" s="160" t="n">
        <f aca="false">AT38+AU38</f>
        <v>0</v>
      </c>
      <c r="AY38" s="97" t="n">
        <v>37093</v>
      </c>
      <c r="AZ38" s="133" t="s">
        <v>89</v>
      </c>
      <c r="BA38" s="133" t="s">
        <v>89</v>
      </c>
      <c r="BB38" s="133" t="s">
        <v>89</v>
      </c>
      <c r="BC38" s="133" t="s">
        <v>89</v>
      </c>
      <c r="BD38" s="133" t="s">
        <v>89</v>
      </c>
      <c r="BG38" s="1" t="n">
        <v>331721</v>
      </c>
      <c r="BH38" s="1" t="n">
        <v>-261754</v>
      </c>
      <c r="BI38" s="1" t="n">
        <v>37938</v>
      </c>
      <c r="BJ38" s="1" t="n">
        <v>50779</v>
      </c>
      <c r="BK38" s="1" t="n">
        <f aca="false">(BG38-BI38)/1000</f>
        <v>293.783</v>
      </c>
      <c r="BL38" s="1" t="n">
        <f aca="false">(BH38+BJ38)/1000</f>
        <v>-210.975</v>
      </c>
    </row>
    <row r="39" customFormat="false" ht="15.75" hidden="false" customHeight="false" outlineLevel="0" collapsed="false">
      <c r="C39" s="97" t="n">
        <v>37094</v>
      </c>
      <c r="D39" s="112"/>
      <c r="E39" s="113"/>
      <c r="F39" s="15"/>
      <c r="G39" s="15"/>
      <c r="H39" s="15" t="n">
        <f aca="false">F39+G39</f>
        <v>0</v>
      </c>
      <c r="I39" s="135" t="n">
        <f aca="false">I37-I30</f>
        <v>-1.10491</v>
      </c>
      <c r="J39" s="15"/>
      <c r="K39" s="15"/>
      <c r="L39" s="15" t="n">
        <f aca="false">J39+K39</f>
        <v>0</v>
      </c>
      <c r="M39" s="15" t="n">
        <f aca="false">'Page 2'!AN27</f>
        <v>0</v>
      </c>
      <c r="N39" s="15" t="n">
        <f aca="false">'Page 2'!AO27</f>
        <v>-0</v>
      </c>
      <c r="O39" s="15" t="n">
        <f aca="false">M39+N39</f>
        <v>0</v>
      </c>
      <c r="P39" s="15" t="n">
        <f aca="false">L39+O39</f>
        <v>0</v>
      </c>
      <c r="Q39" s="15" t="n">
        <f aca="false">H39+P39</f>
        <v>0</v>
      </c>
      <c r="R39" s="135" t="n">
        <f aca="false">R37-R30</f>
        <v>-0.981694</v>
      </c>
      <c r="S39" s="115" t="n">
        <f aca="false">ABS(F39)+ABS(G39)+ABS(J39)+ABS(K39)+ABS(M39)+ABS(N39)</f>
        <v>0</v>
      </c>
      <c r="T39" s="158"/>
      <c r="U39" s="117"/>
      <c r="V39" s="117"/>
      <c r="W39" s="117"/>
      <c r="X39" s="117"/>
      <c r="Y39" s="150"/>
      <c r="Z39" s="15" t="n">
        <f aca="false">Q39+T39+U39+V39+W39+X39+Y39</f>
        <v>0</v>
      </c>
      <c r="AA39" s="15" t="n">
        <f aca="false">SUM(AI39:AJ39)</f>
        <v>0</v>
      </c>
      <c r="AB39" s="135" t="n">
        <f aca="false">AB37-AB30</f>
        <v>-0.5182</v>
      </c>
      <c r="AC39" s="15" t="n">
        <f aca="false">AA39-Z39</f>
        <v>0</v>
      </c>
      <c r="AD39" s="135" t="n">
        <f aca="false">AD37-AD30</f>
        <v>0.217059</v>
      </c>
      <c r="AE39" s="119"/>
      <c r="AF39" s="119"/>
      <c r="AG39" s="120" t="n">
        <f aca="false">AF39-AE39</f>
        <v>0</v>
      </c>
      <c r="AH39" s="121" t="n">
        <f aca="false">AK39</f>
        <v>0</v>
      </c>
      <c r="AI39" s="122"/>
      <c r="AJ39" s="123"/>
      <c r="AK39" s="99" t="n">
        <f aca="false">AM39+AO39</f>
        <v>0</v>
      </c>
      <c r="AL39" s="159"/>
      <c r="AM39" s="137" t="n">
        <f aca="false">AL39-AL38</f>
        <v>0</v>
      </c>
      <c r="AN39" s="126"/>
      <c r="AO39" s="137" t="n">
        <f aca="false">AN39-AN38</f>
        <v>0</v>
      </c>
      <c r="AP39" s="138"/>
      <c r="AV39" s="61" t="n">
        <f aca="false">SUM(AS39:AU39)</f>
        <v>0</v>
      </c>
      <c r="AW39" s="29" t="n">
        <f aca="false">AT39+AU39</f>
        <v>0</v>
      </c>
      <c r="AY39" s="97" t="n">
        <v>37094</v>
      </c>
      <c r="AZ39" s="133" t="s">
        <v>89</v>
      </c>
      <c r="BA39" s="133" t="s">
        <v>89</v>
      </c>
      <c r="BB39" s="133" t="s">
        <v>89</v>
      </c>
      <c r="BC39" s="133" t="s">
        <v>89</v>
      </c>
      <c r="BD39" s="133" t="s">
        <v>89</v>
      </c>
      <c r="BG39" s="1" t="n">
        <v>332160</v>
      </c>
      <c r="BH39" s="1" t="n">
        <v>-366850</v>
      </c>
      <c r="BI39" s="1" t="n">
        <v>110570</v>
      </c>
      <c r="BJ39" s="1" t="n">
        <v>155435</v>
      </c>
      <c r="BK39" s="1" t="n">
        <f aca="false">(BG39-BI39)/1000</f>
        <v>221.59</v>
      </c>
      <c r="BL39" s="1" t="n">
        <f aca="false">(BH39+BJ39)/1000</f>
        <v>-211.415</v>
      </c>
    </row>
    <row r="40" customFormat="false" ht="15.75" hidden="false" customHeight="false" outlineLevel="0" collapsed="false">
      <c r="C40" s="97" t="n">
        <v>37095</v>
      </c>
      <c r="D40" s="112"/>
      <c r="E40" s="113"/>
      <c r="F40" s="24"/>
      <c r="G40" s="24"/>
      <c r="H40" s="24" t="n">
        <f aca="false">F40+G40</f>
        <v>0</v>
      </c>
      <c r="I40" s="128"/>
      <c r="J40" s="24"/>
      <c r="K40" s="24"/>
      <c r="L40" s="24" t="n">
        <f aca="false">J40+K40</f>
        <v>0</v>
      </c>
      <c r="M40" s="24" t="n">
        <f aca="false">'Page 2'!AN28</f>
        <v>0</v>
      </c>
      <c r="N40" s="24" t="n">
        <f aca="false">'Page 2'!AO28</f>
        <v>-0</v>
      </c>
      <c r="O40" s="24" t="n">
        <f aca="false">M40+N40</f>
        <v>0</v>
      </c>
      <c r="P40" s="24" t="n">
        <f aca="false">L40+O40</f>
        <v>0</v>
      </c>
      <c r="Q40" s="24" t="n">
        <f aca="false">H40+P40</f>
        <v>0</v>
      </c>
      <c r="R40" s="128"/>
      <c r="S40" s="129" t="n">
        <f aca="false">ABS(F40)+ABS(G40)+ABS(J40)+ABS(K40)+ABS(M40)+ABS(N40)</f>
        <v>0</v>
      </c>
      <c r="T40" s="152"/>
      <c r="U40" s="121"/>
      <c r="V40" s="121"/>
      <c r="W40" s="121"/>
      <c r="X40" s="121"/>
      <c r="Y40" s="153"/>
      <c r="Z40" s="24" t="n">
        <f aca="false">Q40+T40+U40+V40+W40+X40+Y40</f>
        <v>0</v>
      </c>
      <c r="AA40" s="24" t="n">
        <f aca="false">SUM(AI40:AJ40)</f>
        <v>0</v>
      </c>
      <c r="AB40" s="128"/>
      <c r="AC40" s="24" t="n">
        <f aca="false">AA40-Z40</f>
        <v>0</v>
      </c>
      <c r="AD40" s="128"/>
      <c r="AE40" s="132"/>
      <c r="AF40" s="132"/>
      <c r="AG40" s="120" t="n">
        <f aca="false">AF40-AE40</f>
        <v>0</v>
      </c>
      <c r="AH40" s="121" t="n">
        <f aca="false">AK40</f>
        <v>0</v>
      </c>
      <c r="AI40" s="123"/>
      <c r="AJ40" s="123"/>
      <c r="AK40" s="99" t="n">
        <f aca="false">AM40+AO40</f>
        <v>0</v>
      </c>
      <c r="AL40" s="159"/>
      <c r="AM40" s="137" t="n">
        <f aca="false">AL40-AL39</f>
        <v>0</v>
      </c>
      <c r="AN40" s="126"/>
      <c r="AO40" s="137" t="n">
        <f aca="false">AN40-AN39</f>
        <v>0</v>
      </c>
      <c r="AP40" s="138"/>
      <c r="AV40" s="61" t="n">
        <f aca="false">SUM(AS40:AU40)</f>
        <v>0</v>
      </c>
      <c r="AW40" s="29" t="n">
        <f aca="false">AT40+AU40</f>
        <v>0</v>
      </c>
      <c r="AY40" s="97" t="n">
        <v>37095</v>
      </c>
      <c r="AZ40" s="133" t="s">
        <v>89</v>
      </c>
      <c r="BA40" s="133" t="s">
        <v>89</v>
      </c>
      <c r="BB40" s="133" t="s">
        <v>89</v>
      </c>
      <c r="BC40" s="133" t="s">
        <v>89</v>
      </c>
      <c r="BD40" s="133" t="s">
        <v>89</v>
      </c>
      <c r="BG40" s="1" t="n">
        <v>288087</v>
      </c>
      <c r="BH40" s="1" t="n">
        <v>-328396</v>
      </c>
      <c r="BI40" s="1" t="n">
        <v>50388</v>
      </c>
      <c r="BJ40" s="1" t="n">
        <v>108601</v>
      </c>
      <c r="BK40" s="1" t="n">
        <f aca="false">(BG40-BI40)/1000</f>
        <v>237.699</v>
      </c>
      <c r="BL40" s="1" t="n">
        <f aca="false">(BH40+BJ40)/1000</f>
        <v>-219.795</v>
      </c>
    </row>
    <row r="41" customFormat="false" ht="15.75" hidden="false" customHeight="false" outlineLevel="0" collapsed="false">
      <c r="C41" s="97" t="n">
        <v>37096</v>
      </c>
      <c r="D41" s="112"/>
      <c r="E41" s="113"/>
      <c r="F41" s="24"/>
      <c r="G41" s="24"/>
      <c r="H41" s="24" t="n">
        <f aca="false">F41+G41</f>
        <v>0</v>
      </c>
      <c r="I41" s="135"/>
      <c r="J41" s="24"/>
      <c r="K41" s="24"/>
      <c r="L41" s="24" t="n">
        <f aca="false">J41+K41</f>
        <v>0</v>
      </c>
      <c r="M41" s="24" t="n">
        <f aca="false">'Page 2'!AN29</f>
        <v>0</v>
      </c>
      <c r="N41" s="24" t="n">
        <f aca="false">'Page 2'!AO29</f>
        <v>-0</v>
      </c>
      <c r="O41" s="24" t="n">
        <f aca="false">M41+N41</f>
        <v>0</v>
      </c>
      <c r="P41" s="24" t="n">
        <f aca="false">L41+O41</f>
        <v>0</v>
      </c>
      <c r="Q41" s="24" t="n">
        <f aca="false">H41+P41</f>
        <v>0</v>
      </c>
      <c r="R41" s="135"/>
      <c r="S41" s="129" t="n">
        <f aca="false">ABS(F41)+ABS(G41)+ABS(J41)+ABS(K41)+ABS(M41)+ABS(N41)</f>
        <v>0</v>
      </c>
      <c r="T41" s="152"/>
      <c r="U41" s="121"/>
      <c r="V41" s="121"/>
      <c r="W41" s="121"/>
      <c r="X41" s="121"/>
      <c r="Y41" s="153"/>
      <c r="Z41" s="24" t="n">
        <f aca="false">Q41+T41+U41+V41+W41+X41+Y41</f>
        <v>0</v>
      </c>
      <c r="AA41" s="24" t="n">
        <f aca="false">SUM(AI41:AJ41)</f>
        <v>0</v>
      </c>
      <c r="AB41" s="135"/>
      <c r="AC41" s="24" t="n">
        <f aca="false">AA41-Z41</f>
        <v>0</v>
      </c>
      <c r="AD41" s="135"/>
      <c r="AE41" s="132"/>
      <c r="AF41" s="132"/>
      <c r="AG41" s="120" t="n">
        <f aca="false">AF41-AE41</f>
        <v>0</v>
      </c>
      <c r="AH41" s="121" t="n">
        <f aca="false">AK41</f>
        <v>0</v>
      </c>
      <c r="AI41" s="122"/>
      <c r="AJ41" s="122"/>
      <c r="AK41" s="99" t="n">
        <f aca="false">AM41+AO41</f>
        <v>0</v>
      </c>
      <c r="AL41" s="159"/>
      <c r="AM41" s="137" t="n">
        <f aca="false">AL41-AL40</f>
        <v>0</v>
      </c>
      <c r="AN41" s="126"/>
      <c r="AO41" s="137" t="n">
        <f aca="false">AN41-AN40</f>
        <v>0</v>
      </c>
      <c r="AP41" s="138"/>
      <c r="AQ41" s="139"/>
      <c r="AR41" s="139"/>
      <c r="AS41" s="140"/>
      <c r="AT41" s="140"/>
      <c r="AU41" s="139"/>
      <c r="AV41" s="141" t="n">
        <f aca="false">SUM(AS41:AU41)</f>
        <v>0</v>
      </c>
      <c r="AW41" s="142" t="n">
        <f aca="false">AT41+AU41</f>
        <v>0</v>
      </c>
      <c r="AY41" s="97" t="n">
        <v>37096</v>
      </c>
      <c r="AZ41" s="133" t="s">
        <v>89</v>
      </c>
      <c r="BA41" s="133" t="s">
        <v>89</v>
      </c>
      <c r="BB41" s="133" t="s">
        <v>89</v>
      </c>
      <c r="BC41" s="133" t="s">
        <v>89</v>
      </c>
      <c r="BD41" s="133" t="s">
        <v>89</v>
      </c>
      <c r="BG41" s="1" t="n">
        <v>284384</v>
      </c>
      <c r="BH41" s="1" t="n">
        <v>-307325</v>
      </c>
      <c r="BI41" s="1" t="n">
        <v>46684</v>
      </c>
      <c r="BJ41" s="1" t="n">
        <v>88522</v>
      </c>
      <c r="BK41" s="1" t="n">
        <f aca="false">(BG41-BI41)/1000</f>
        <v>237.7</v>
      </c>
      <c r="BL41" s="1" t="n">
        <f aca="false">(BH41+BJ41)/1000</f>
        <v>-218.803</v>
      </c>
    </row>
    <row r="42" customFormat="false" ht="15.75" hidden="false" customHeight="false" outlineLevel="0" collapsed="false">
      <c r="C42" s="97" t="n">
        <v>37097</v>
      </c>
      <c r="D42" s="112"/>
      <c r="E42" s="113"/>
      <c r="F42" s="24"/>
      <c r="G42" s="24"/>
      <c r="H42" s="24" t="n">
        <f aca="false">F42+G42</f>
        <v>0</v>
      </c>
      <c r="I42" s="114"/>
      <c r="J42" s="24"/>
      <c r="K42" s="24"/>
      <c r="L42" s="24" t="n">
        <f aca="false">J42+K42</f>
        <v>0</v>
      </c>
      <c r="M42" s="24" t="n">
        <f aca="false">'Page 2'!AN30</f>
        <v>0</v>
      </c>
      <c r="N42" s="24" t="n">
        <f aca="false">'Page 2'!AO30</f>
        <v>-0</v>
      </c>
      <c r="O42" s="24" t="n">
        <f aca="false">M42+N42</f>
        <v>0</v>
      </c>
      <c r="P42" s="24" t="n">
        <f aca="false">L42+O42</f>
        <v>0</v>
      </c>
      <c r="Q42" s="24" t="n">
        <f aca="false">H42+P42</f>
        <v>0</v>
      </c>
      <c r="R42" s="114"/>
      <c r="S42" s="129" t="n">
        <f aca="false">ABS(F42)+ABS(G42)+ABS(J42)+ABS(K42)+ABS(M42)+ABS(N42)</f>
        <v>0</v>
      </c>
      <c r="T42" s="152"/>
      <c r="U42" s="121"/>
      <c r="V42" s="121"/>
      <c r="W42" s="121"/>
      <c r="X42" s="121"/>
      <c r="Y42" s="153"/>
      <c r="Z42" s="24" t="n">
        <f aca="false">Q42+T42+U42+V42+W42+X42+Y42</f>
        <v>0</v>
      </c>
      <c r="AA42" s="24" t="n">
        <f aca="false">SUM(AI42:AJ42)</f>
        <v>0</v>
      </c>
      <c r="AB42" s="114"/>
      <c r="AC42" s="24" t="n">
        <f aca="false">AA42-Z42</f>
        <v>0</v>
      </c>
      <c r="AD42" s="114"/>
      <c r="AE42" s="132"/>
      <c r="AF42" s="132"/>
      <c r="AG42" s="120" t="n">
        <f aca="false">AF42-AE42</f>
        <v>0</v>
      </c>
      <c r="AH42" s="121" t="n">
        <f aca="false">AK42</f>
        <v>0</v>
      </c>
      <c r="AI42" s="122"/>
      <c r="AJ42" s="122"/>
      <c r="AK42" s="99" t="n">
        <f aca="false">AM42+AO42</f>
        <v>0</v>
      </c>
      <c r="AL42" s="159"/>
      <c r="AM42" s="137" t="n">
        <f aca="false">AL42-AL41</f>
        <v>0</v>
      </c>
      <c r="AN42" s="126"/>
      <c r="AO42" s="137" t="n">
        <f aca="false">AN42-AN41</f>
        <v>0</v>
      </c>
      <c r="AP42" s="138"/>
      <c r="AQ42" s="139"/>
      <c r="AR42" s="139"/>
      <c r="AS42" s="140"/>
      <c r="AT42" s="140"/>
      <c r="AU42" s="139"/>
      <c r="AV42" s="141" t="n">
        <f aca="false">SUM(AS42:AU42)</f>
        <v>0</v>
      </c>
      <c r="AW42" s="142" t="n">
        <f aca="false">AT42+AU42</f>
        <v>0</v>
      </c>
      <c r="AY42" s="97" t="n">
        <v>37097</v>
      </c>
      <c r="AZ42" s="133" t="s">
        <v>89</v>
      </c>
      <c r="BA42" s="133" t="s">
        <v>89</v>
      </c>
      <c r="BB42" s="133" t="s">
        <v>89</v>
      </c>
      <c r="BC42" s="133" t="s">
        <v>89</v>
      </c>
      <c r="BD42" s="133" t="s">
        <v>89</v>
      </c>
      <c r="BG42" s="1" t="n">
        <v>257805</v>
      </c>
      <c r="BH42" s="1" t="n">
        <v>-405809</v>
      </c>
      <c r="BI42" s="161" t="n">
        <v>30726</v>
      </c>
      <c r="BJ42" s="162" t="n">
        <v>186002</v>
      </c>
      <c r="BK42" s="1" t="n">
        <f aca="false">(BG42-BI42)/1000</f>
        <v>227.079</v>
      </c>
      <c r="BL42" s="1" t="n">
        <f aca="false">(BH42+BJ42)/1000</f>
        <v>-219.807</v>
      </c>
    </row>
    <row r="43" customFormat="false" ht="15.75" hidden="false" customHeight="false" outlineLevel="0" collapsed="false">
      <c r="C43" s="97" t="n">
        <v>37098</v>
      </c>
      <c r="D43" s="112"/>
      <c r="E43" s="113"/>
      <c r="F43" s="24"/>
      <c r="G43" s="24"/>
      <c r="H43" s="24" t="n">
        <f aca="false">F43+G43</f>
        <v>0</v>
      </c>
      <c r="I43" s="114"/>
      <c r="J43" s="24"/>
      <c r="K43" s="24"/>
      <c r="L43" s="24" t="n">
        <f aca="false">J43+K43</f>
        <v>0</v>
      </c>
      <c r="M43" s="24" t="n">
        <f aca="false">'Page 2'!AN31</f>
        <v>0</v>
      </c>
      <c r="N43" s="24" t="n">
        <f aca="false">'Page 2'!AO31</f>
        <v>-0</v>
      </c>
      <c r="O43" s="24" t="n">
        <f aca="false">M43+N43</f>
        <v>0</v>
      </c>
      <c r="P43" s="24" t="n">
        <f aca="false">L43+O43</f>
        <v>0</v>
      </c>
      <c r="Q43" s="24" t="n">
        <f aca="false">H43+P43</f>
        <v>0</v>
      </c>
      <c r="R43" s="114"/>
      <c r="S43" s="129" t="n">
        <f aca="false">ABS(F43)+ABS(G43)+ABS(J43)+ABS(K43)+ABS(M43)+ABS(N43)</f>
        <v>0</v>
      </c>
      <c r="T43" s="152"/>
      <c r="U43" s="121"/>
      <c r="V43" s="121"/>
      <c r="W43" s="121"/>
      <c r="X43" s="121"/>
      <c r="Y43" s="153"/>
      <c r="Z43" s="24" t="n">
        <f aca="false">Q43+T43+U43+V43+W43+X43+Y43</f>
        <v>0</v>
      </c>
      <c r="AA43" s="24" t="n">
        <f aca="false">SUM(AI43:AJ43)</f>
        <v>0</v>
      </c>
      <c r="AB43" s="114"/>
      <c r="AC43" s="24" t="n">
        <f aca="false">AA43-Z43</f>
        <v>0</v>
      </c>
      <c r="AD43" s="146"/>
      <c r="AE43" s="132"/>
      <c r="AF43" s="132"/>
      <c r="AG43" s="120" t="n">
        <f aca="false">AF43-AE43</f>
        <v>0</v>
      </c>
      <c r="AH43" s="121" t="n">
        <f aca="false">AK43</f>
        <v>0</v>
      </c>
      <c r="AI43" s="123"/>
      <c r="AJ43" s="123"/>
      <c r="AK43" s="99" t="n">
        <f aca="false">AM43+AO43</f>
        <v>0</v>
      </c>
      <c r="AL43" s="159"/>
      <c r="AM43" s="137" t="n">
        <f aca="false">AL43-AL42</f>
        <v>0</v>
      </c>
      <c r="AN43" s="126"/>
      <c r="AO43" s="137" t="n">
        <f aca="false">AN43-AN42</f>
        <v>0</v>
      </c>
      <c r="AP43" s="138"/>
      <c r="AV43" s="61" t="n">
        <f aca="false">SUM(AS43:AU43)</f>
        <v>0</v>
      </c>
      <c r="AW43" s="29" t="n">
        <f aca="false">AT43+AU43</f>
        <v>0</v>
      </c>
      <c r="AY43" s="97" t="n">
        <v>37098</v>
      </c>
      <c r="AZ43" s="133" t="s">
        <v>89</v>
      </c>
      <c r="BA43" s="133" t="s">
        <v>89</v>
      </c>
      <c r="BB43" s="133" t="s">
        <v>89</v>
      </c>
      <c r="BC43" s="133" t="s">
        <v>89</v>
      </c>
      <c r="BD43" s="133" t="s">
        <v>89</v>
      </c>
    </row>
    <row r="44" customFormat="false" ht="15.75" hidden="false" customHeight="false" outlineLevel="0" collapsed="false">
      <c r="C44" s="97" t="n">
        <v>37099</v>
      </c>
      <c r="D44" s="112"/>
      <c r="E44" s="113"/>
      <c r="F44" s="24"/>
      <c r="G44" s="24"/>
      <c r="H44" s="24" t="n">
        <f aca="false">F44+G44</f>
        <v>0</v>
      </c>
      <c r="I44" s="147" t="n">
        <f aca="false">SUM(H38:H44)/1000</f>
        <v>0</v>
      </c>
      <c r="J44" s="24"/>
      <c r="K44" s="24"/>
      <c r="L44" s="24" t="n">
        <f aca="false">J44+K44</f>
        <v>0</v>
      </c>
      <c r="M44" s="24" t="n">
        <f aca="false">'Page 2'!AN32</f>
        <v>0</v>
      </c>
      <c r="N44" s="24" t="n">
        <f aca="false">'Page 2'!AO32</f>
        <v>-0</v>
      </c>
      <c r="O44" s="24" t="n">
        <f aca="false">M44+N44</f>
        <v>0</v>
      </c>
      <c r="P44" s="24" t="n">
        <f aca="false">L44+O44</f>
        <v>0</v>
      </c>
      <c r="Q44" s="24" t="n">
        <f aca="false">H44+P44</f>
        <v>0</v>
      </c>
      <c r="R44" s="163" t="n">
        <f aca="false">SUM(Q38:Q44)/1000</f>
        <v>0</v>
      </c>
      <c r="S44" s="129" t="n">
        <f aca="false">ABS(F44)+ABS(G44)+ABS(J44)+ABS(K44)+ABS(M44)+ABS(N44)</f>
        <v>0</v>
      </c>
      <c r="T44" s="152"/>
      <c r="U44" s="121"/>
      <c r="V44" s="121"/>
      <c r="W44" s="121"/>
      <c r="X44" s="121"/>
      <c r="Y44" s="153"/>
      <c r="Z44" s="24" t="n">
        <f aca="false">Q44+T44+U44+V44+W44+X44+Y44</f>
        <v>0</v>
      </c>
      <c r="AA44" s="24" t="n">
        <f aca="false">SUM(AI44:AJ44)</f>
        <v>0</v>
      </c>
      <c r="AB44" s="147" t="n">
        <f aca="false">SUM(AA38:AA44)/1000</f>
        <v>0</v>
      </c>
      <c r="AC44" s="24" t="n">
        <f aca="false">AA44-Z44</f>
        <v>0</v>
      </c>
      <c r="AD44" s="147" t="n">
        <f aca="false">SUM(AC38:AC44)/1000</f>
        <v>0</v>
      </c>
      <c r="AE44" s="132"/>
      <c r="AF44" s="132"/>
      <c r="AG44" s="120" t="n">
        <f aca="false">AF44-AE44</f>
        <v>0</v>
      </c>
      <c r="AH44" s="164"/>
      <c r="AI44" s="123"/>
      <c r="AJ44" s="123"/>
      <c r="AK44" s="99"/>
      <c r="AL44" s="159"/>
      <c r="AM44" s="165"/>
      <c r="AN44" s="126"/>
      <c r="AO44" s="159"/>
      <c r="AP44" s="138"/>
      <c r="AS44" s="123"/>
      <c r="AV44" s="61" t="n">
        <f aca="false">SUM(AS44:AU44)</f>
        <v>0</v>
      </c>
      <c r="AW44" s="29" t="n">
        <f aca="false">AT44+AU44</f>
        <v>0</v>
      </c>
      <c r="AY44" s="97" t="n">
        <v>37099</v>
      </c>
      <c r="AZ44" s="133" t="s">
        <v>89</v>
      </c>
      <c r="BA44" s="133" t="s">
        <v>89</v>
      </c>
      <c r="BB44" s="133" t="s">
        <v>89</v>
      </c>
      <c r="BC44" s="133" t="s">
        <v>89</v>
      </c>
      <c r="BD44" s="133" t="s">
        <v>89</v>
      </c>
    </row>
    <row r="45" customFormat="false" ht="15.75" hidden="false" customHeight="false" outlineLevel="0" collapsed="false">
      <c r="C45" s="97" t="n">
        <v>37100</v>
      </c>
      <c r="D45" s="112"/>
      <c r="E45" s="113"/>
      <c r="F45" s="15"/>
      <c r="G45" s="15"/>
      <c r="H45" s="15" t="n">
        <f aca="false">F45+G45</f>
        <v>0</v>
      </c>
      <c r="I45" s="128" t="s">
        <v>90</v>
      </c>
      <c r="J45" s="15"/>
      <c r="K45" s="15"/>
      <c r="L45" s="15" t="n">
        <f aca="false">J45+K45</f>
        <v>0</v>
      </c>
      <c r="M45" s="15" t="n">
        <f aca="false">'Page 2'!AN33</f>
        <v>0</v>
      </c>
      <c r="N45" s="15" t="n">
        <f aca="false">'Page 2'!AO33</f>
        <v>-0</v>
      </c>
      <c r="O45" s="15" t="n">
        <f aca="false">M45+N45</f>
        <v>0</v>
      </c>
      <c r="P45" s="15" t="n">
        <f aca="false">L45+O45</f>
        <v>0</v>
      </c>
      <c r="Q45" s="15" t="n">
        <f aca="false">H45+P45</f>
        <v>0</v>
      </c>
      <c r="R45" s="128" t="s">
        <v>90</v>
      </c>
      <c r="S45" s="115" t="n">
        <f aca="false">ABS(F45)+ABS(G45)+ABS(J45)+ABS(K45)+ABS(M45)+ABS(N45)</f>
        <v>0</v>
      </c>
      <c r="T45" s="116"/>
      <c r="U45" s="117"/>
      <c r="V45" s="117"/>
      <c r="W45" s="117"/>
      <c r="X45" s="117"/>
      <c r="Y45" s="150"/>
      <c r="Z45" s="15" t="n">
        <f aca="false">Q45+T45+U45+V45+W45+X45+Y45</f>
        <v>0</v>
      </c>
      <c r="AA45" s="15" t="n">
        <f aca="false">SUM(AI45:AJ45)</f>
        <v>0</v>
      </c>
      <c r="AB45" s="128" t="s">
        <v>90</v>
      </c>
      <c r="AC45" s="15" t="n">
        <f aca="false">AA45-Z45</f>
        <v>0</v>
      </c>
      <c r="AD45" s="128" t="s">
        <v>90</v>
      </c>
      <c r="AE45" s="119"/>
      <c r="AF45" s="119"/>
      <c r="AG45" s="120" t="n">
        <f aca="false">AF45-AE45</f>
        <v>0</v>
      </c>
      <c r="AH45" s="121"/>
      <c r="AI45" s="122"/>
      <c r="AJ45" s="123"/>
      <c r="AK45" s="99"/>
      <c r="AL45" s="159"/>
      <c r="AM45" s="165"/>
      <c r="AN45" s="126"/>
      <c r="AO45" s="159"/>
      <c r="AP45" s="138"/>
      <c r="AS45" s="123"/>
      <c r="AV45" s="61" t="n">
        <f aca="false">SUM(AS45:AU45)</f>
        <v>0</v>
      </c>
      <c r="AW45" s="29" t="n">
        <f aca="false">AT45+AU45</f>
        <v>0</v>
      </c>
      <c r="AX45" s="123"/>
      <c r="AY45" s="97" t="n">
        <v>37100</v>
      </c>
      <c r="AZ45" s="133" t="s">
        <v>89</v>
      </c>
      <c r="BA45" s="133" t="s">
        <v>89</v>
      </c>
      <c r="BB45" s="133" t="s">
        <v>89</v>
      </c>
      <c r="BC45" s="127" t="s">
        <v>88</v>
      </c>
      <c r="BD45" s="127" t="s">
        <v>88</v>
      </c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</row>
    <row r="46" customFormat="false" ht="15.75" hidden="false" customHeight="false" outlineLevel="0" collapsed="false">
      <c r="C46" s="97" t="n">
        <v>37101</v>
      </c>
      <c r="D46" s="112"/>
      <c r="E46" s="113"/>
      <c r="F46" s="15"/>
      <c r="G46" s="15"/>
      <c r="H46" s="15" t="n">
        <f aca="false">F46+G46</f>
        <v>0</v>
      </c>
      <c r="I46" s="135" t="n">
        <f aca="false">I44-I37</f>
        <v>0</v>
      </c>
      <c r="J46" s="15"/>
      <c r="K46" s="15"/>
      <c r="L46" s="15" t="n">
        <f aca="false">J46+K46</f>
        <v>0</v>
      </c>
      <c r="M46" s="15" t="n">
        <f aca="false">'Page 2'!AN34</f>
        <v>0</v>
      </c>
      <c r="N46" s="15" t="n">
        <f aca="false">'Page 2'!AO34</f>
        <v>-0</v>
      </c>
      <c r="O46" s="15" t="n">
        <f aca="false">M46+N46</f>
        <v>0</v>
      </c>
      <c r="P46" s="15" t="n">
        <f aca="false">L46+O46</f>
        <v>0</v>
      </c>
      <c r="Q46" s="15" t="n">
        <f aca="false">H46+P46</f>
        <v>0</v>
      </c>
      <c r="R46" s="135" t="n">
        <f aca="false">R44-R37</f>
        <v>0</v>
      </c>
      <c r="S46" s="115" t="n">
        <f aca="false">ABS(F46)+ABS(G46)+ABS(J46)+ABS(K46)+ABS(M46)+ABS(N46)</f>
        <v>0</v>
      </c>
      <c r="T46" s="116"/>
      <c r="U46" s="117"/>
      <c r="V46" s="117"/>
      <c r="W46" s="117"/>
      <c r="X46" s="117"/>
      <c r="Y46" s="150"/>
      <c r="Z46" s="15" t="n">
        <f aca="false">Q46+T46+U46+V46+W46+X46+Y46</f>
        <v>0</v>
      </c>
      <c r="AA46" s="15" t="n">
        <f aca="false">SUM(AI46:AJ46)</f>
        <v>0</v>
      </c>
      <c r="AB46" s="135" t="n">
        <f aca="false">AB44-AB37</f>
        <v>0</v>
      </c>
      <c r="AC46" s="15" t="n">
        <f aca="false">AA46-Z46</f>
        <v>0</v>
      </c>
      <c r="AD46" s="135" t="n">
        <f aca="false">AD44-AD37</f>
        <v>0</v>
      </c>
      <c r="AE46" s="119"/>
      <c r="AF46" s="119"/>
      <c r="AG46" s="120" t="n">
        <f aca="false">AF46-AE46</f>
        <v>0</v>
      </c>
      <c r="AH46" s="121"/>
      <c r="AI46" s="122"/>
      <c r="AJ46" s="123"/>
      <c r="AK46" s="99"/>
      <c r="AL46" s="159"/>
      <c r="AM46" s="165"/>
      <c r="AN46" s="166"/>
      <c r="AO46" s="159"/>
      <c r="AP46" s="138"/>
      <c r="AS46" s="123"/>
      <c r="AT46" s="123"/>
      <c r="AX46" s="123"/>
      <c r="AY46" s="97" t="n">
        <v>37101</v>
      </c>
      <c r="AZ46" s="133" t="s">
        <v>89</v>
      </c>
      <c r="BA46" s="133" t="s">
        <v>89</v>
      </c>
      <c r="BB46" s="133" t="s">
        <v>89</v>
      </c>
      <c r="BC46" s="133" t="s">
        <v>89</v>
      </c>
      <c r="BD46" s="133" t="s">
        <v>89</v>
      </c>
      <c r="BE46" s="123"/>
      <c r="BF46" s="123"/>
      <c r="BG46" s="123"/>
      <c r="BH46" s="123"/>
      <c r="BI46" s="123"/>
      <c r="BJ46" s="123"/>
      <c r="BK46" s="123"/>
      <c r="BL46" s="123"/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</row>
    <row r="47" customFormat="false" ht="15.75" hidden="false" customHeight="false" outlineLevel="0" collapsed="false">
      <c r="C47" s="97" t="n">
        <v>37102</v>
      </c>
      <c r="D47" s="112"/>
      <c r="E47" s="167"/>
      <c r="F47" s="24"/>
      <c r="G47" s="24"/>
      <c r="H47" s="24" t="n">
        <f aca="false">F47+G47</f>
        <v>0</v>
      </c>
      <c r="I47" s="128"/>
      <c r="J47" s="121"/>
      <c r="K47" s="121"/>
      <c r="L47" s="24" t="n">
        <f aca="false">J47+K47</f>
        <v>0</v>
      </c>
      <c r="M47" s="121" t="n">
        <f aca="false">'Page 2'!AN35</f>
        <v>0</v>
      </c>
      <c r="N47" s="121" t="n">
        <f aca="false">'Page 2'!AO35</f>
        <v>-0</v>
      </c>
      <c r="O47" s="24" t="n">
        <f aca="false">M47+N47</f>
        <v>0</v>
      </c>
      <c r="P47" s="24" t="n">
        <f aca="false">L47+O47</f>
        <v>0</v>
      </c>
      <c r="Q47" s="24" t="n">
        <f aca="false">H47+P47</f>
        <v>0</v>
      </c>
      <c r="R47" s="128"/>
      <c r="S47" s="129" t="n">
        <f aca="false">ABS(F47)+ABS(G47)+ABS(J47)+ABS(K47)+ABS(M47)+ABS(N47)</f>
        <v>0</v>
      </c>
      <c r="T47" s="130"/>
      <c r="U47" s="24"/>
      <c r="V47" s="24"/>
      <c r="W47" s="24"/>
      <c r="X47" s="121"/>
      <c r="Y47" s="153"/>
      <c r="Z47" s="24" t="n">
        <f aca="false">Q47+T47+U47+V47+W47+X47+Y47</f>
        <v>0</v>
      </c>
      <c r="AA47" s="24" t="n">
        <f aca="false">SUM(AI47:AJ47)</f>
        <v>0</v>
      </c>
      <c r="AB47" s="146"/>
      <c r="AC47" s="24" t="n">
        <f aca="false">AA47-Z47</f>
        <v>0</v>
      </c>
      <c r="AD47" s="146"/>
      <c r="AE47" s="132"/>
      <c r="AF47" s="132"/>
      <c r="AG47" s="120" t="n">
        <f aca="false">AF47-AE47</f>
        <v>0</v>
      </c>
      <c r="AH47" s="164"/>
      <c r="AI47" s="123"/>
      <c r="AJ47" s="123"/>
      <c r="AK47" s="99"/>
      <c r="AL47" s="159"/>
      <c r="AM47" s="165"/>
      <c r="AN47" s="126"/>
      <c r="AO47" s="159"/>
      <c r="AP47" s="138"/>
      <c r="AS47" s="123"/>
      <c r="AT47" s="123"/>
      <c r="AX47" s="123"/>
      <c r="AY47" s="97" t="n">
        <v>37102</v>
      </c>
      <c r="AZ47" s="133" t="s">
        <v>89</v>
      </c>
      <c r="BA47" s="133" t="s">
        <v>89</v>
      </c>
      <c r="BB47" s="133" t="s">
        <v>89</v>
      </c>
      <c r="BC47" s="133" t="s">
        <v>89</v>
      </c>
      <c r="BD47" s="133" t="s">
        <v>89</v>
      </c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</row>
    <row r="48" customFormat="false" ht="15.75" hidden="false" customHeight="false" outlineLevel="0" collapsed="false">
      <c r="C48" s="97" t="n">
        <v>37103</v>
      </c>
      <c r="D48" s="112"/>
      <c r="E48" s="167"/>
      <c r="F48" s="24"/>
      <c r="G48" s="24"/>
      <c r="H48" s="24" t="n">
        <f aca="false">F48+G48</f>
        <v>0</v>
      </c>
      <c r="I48" s="135"/>
      <c r="J48" s="121"/>
      <c r="K48" s="121"/>
      <c r="L48" s="24" t="n">
        <f aca="false">J48+K48</f>
        <v>0</v>
      </c>
      <c r="M48" s="121" t="n">
        <f aca="false">'Page 2'!AN36</f>
        <v>0</v>
      </c>
      <c r="N48" s="121" t="n">
        <f aca="false">'Page 2'!AO36</f>
        <v>-0</v>
      </c>
      <c r="O48" s="24" t="n">
        <f aca="false">M48+N48</f>
        <v>0</v>
      </c>
      <c r="P48" s="24" t="n">
        <f aca="false">L48+O48</f>
        <v>0</v>
      </c>
      <c r="Q48" s="24" t="n">
        <f aca="false">H48+P48</f>
        <v>0</v>
      </c>
      <c r="R48" s="135"/>
      <c r="S48" s="129" t="n">
        <f aca="false">ABS(F48)+ABS(G48)+ABS(J48)+ABS(K48)+ABS(M48)+ABS(N48)</f>
        <v>0</v>
      </c>
      <c r="T48" s="130"/>
      <c r="U48" s="121"/>
      <c r="V48" s="121"/>
      <c r="W48" s="121"/>
      <c r="X48" s="121"/>
      <c r="Y48" s="153"/>
      <c r="Z48" s="24" t="n">
        <f aca="false">Q48+T48+U48+V48+W48+X48+Y48</f>
        <v>0</v>
      </c>
      <c r="AA48" s="24" t="n">
        <f aca="false">SUM(AI48:AJ48)</f>
        <v>0</v>
      </c>
      <c r="AB48" s="168"/>
      <c r="AC48" s="24" t="n">
        <f aca="false">AA48-Z48</f>
        <v>0</v>
      </c>
      <c r="AD48" s="168"/>
      <c r="AE48" s="132"/>
      <c r="AF48" s="132"/>
      <c r="AG48" s="120" t="n">
        <f aca="false">AF48-AE48</f>
        <v>0</v>
      </c>
      <c r="AH48" s="121"/>
      <c r="AI48" s="122"/>
      <c r="AJ48" s="122"/>
      <c r="AK48" s="169"/>
      <c r="AL48" s="159"/>
      <c r="AM48" s="165"/>
      <c r="AN48" s="126"/>
      <c r="AO48" s="159"/>
      <c r="AP48" s="138"/>
      <c r="AQ48" s="139"/>
      <c r="AR48" s="139"/>
      <c r="AS48" s="170"/>
      <c r="AT48" s="170"/>
      <c r="AU48" s="139"/>
      <c r="AV48" s="139"/>
      <c r="AW48" s="139"/>
      <c r="AX48" s="123"/>
      <c r="AY48" s="97" t="n">
        <v>37103</v>
      </c>
      <c r="AZ48" s="133" t="s">
        <v>89</v>
      </c>
      <c r="BA48" s="133" t="s">
        <v>89</v>
      </c>
      <c r="BB48" s="133" t="s">
        <v>89</v>
      </c>
      <c r="BC48" s="133" t="s">
        <v>89</v>
      </c>
      <c r="BD48" s="133" t="s">
        <v>89</v>
      </c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</row>
    <row r="49" customFormat="false" ht="16.5" hidden="false" customHeight="false" outlineLevel="0" collapsed="false">
      <c r="C49" s="171"/>
      <c r="D49" s="0"/>
      <c r="E49" s="11"/>
      <c r="F49" s="172" t="n">
        <f aca="false">SUM(F18:F48)</f>
        <v>3125.757</v>
      </c>
      <c r="G49" s="172" t="n">
        <f aca="false">SUM(G18:G48)</f>
        <v>-95.464</v>
      </c>
      <c r="H49" s="172" t="n">
        <f aca="false">SUM(H18:H48)</f>
        <v>3030.293</v>
      </c>
      <c r="J49" s="172" t="n">
        <f aca="false">SUM(J18:J48)</f>
        <v>2019.703</v>
      </c>
      <c r="K49" s="172" t="n">
        <f aca="false">SUM(K18:K48)</f>
        <v>-1248.271</v>
      </c>
      <c r="L49" s="172" t="n">
        <f aca="false">SUM(L18:L48)</f>
        <v>771.432</v>
      </c>
      <c r="M49" s="172" t="n">
        <f aca="false">SUM(M18:M48)</f>
        <v>280.154</v>
      </c>
      <c r="N49" s="172" t="n">
        <f aca="false">SUM(N18:N48)</f>
        <v>-1087.815</v>
      </c>
      <c r="O49" s="172" t="n">
        <f aca="false">SUM(O18:O48)</f>
        <v>-807.661</v>
      </c>
      <c r="P49" s="172" t="n">
        <f aca="false">SUM(P18:P48)</f>
        <v>-36.2289999999999</v>
      </c>
      <c r="Q49" s="172" t="n">
        <f aca="false">SUM(Q18:Q48)</f>
        <v>2994.064</v>
      </c>
      <c r="R49" s="13"/>
      <c r="S49" s="173"/>
      <c r="T49" s="172" t="n">
        <f aca="false">SUM(T18:T48)</f>
        <v>0</v>
      </c>
      <c r="U49" s="172" t="n">
        <f aca="false">SUM(U18:U48)</f>
        <v>0</v>
      </c>
      <c r="V49" s="172" t="n">
        <f aca="false">SUM(V18:V48)</f>
        <v>-13.5</v>
      </c>
      <c r="W49" s="172" t="n">
        <f aca="false">SUM(W18:W48)</f>
        <v>0</v>
      </c>
      <c r="X49" s="172" t="n">
        <f aca="false">SUM(X18:X48)</f>
        <v>0</v>
      </c>
      <c r="Y49" s="172" t="n">
        <f aca="false">SUM(Y18:Y48)</f>
        <v>-725.805</v>
      </c>
      <c r="Z49" s="172" t="n">
        <f aca="false">SUM(Z18:Z48)</f>
        <v>2254.759</v>
      </c>
      <c r="AA49" s="172" t="n">
        <f aca="false">SUM(AA18:AA48)</f>
        <v>2421.9</v>
      </c>
      <c r="AB49" s="13"/>
      <c r="AC49" s="172" t="n">
        <f aca="false">SUM(AC18:AC48)</f>
        <v>167.141</v>
      </c>
      <c r="AD49" s="172"/>
      <c r="AE49" s="172"/>
      <c r="AF49" s="172"/>
      <c r="AG49" s="120" t="n">
        <f aca="false">AF49-AE49</f>
        <v>0</v>
      </c>
      <c r="AH49" s="172" t="n">
        <f aca="false">SUM(AH18:AH48)</f>
        <v>-227.2</v>
      </c>
      <c r="AI49" s="172" t="n">
        <f aca="false">SUM(AI18:AI48)</f>
        <v>2421.9</v>
      </c>
      <c r="AJ49" s="172"/>
      <c r="AK49" s="99"/>
      <c r="AL49" s="136"/>
      <c r="AM49" s="174"/>
      <c r="AN49" s="126"/>
      <c r="AO49" s="126"/>
      <c r="AP49" s="7"/>
      <c r="AQ49" s="175" t="n">
        <f aca="false">SUM(AQ18:AQ48)</f>
        <v>0</v>
      </c>
      <c r="AR49" s="175" t="n">
        <f aca="false">SUM(AR18:AR48)</f>
        <v>0</v>
      </c>
      <c r="AS49" s="175" t="n">
        <f aca="false">SUM(AS18:AS48)</f>
        <v>0</v>
      </c>
      <c r="AT49" s="175" t="n">
        <f aca="false">SUM(AT18:AT48)</f>
        <v>0</v>
      </c>
      <c r="AU49" s="175" t="n">
        <f aca="false">SUM(AU18:AU48)</f>
        <v>0</v>
      </c>
      <c r="AV49" s="175" t="n">
        <f aca="false">SUM(AV18:AV48)</f>
        <v>0</v>
      </c>
      <c r="AW49" s="175" t="n">
        <f aca="false">SUM(AW18:AW48)</f>
        <v>0</v>
      </c>
      <c r="AX49" s="175" t="n">
        <f aca="false">SUM(AX18:AX48)</f>
        <v>0</v>
      </c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</row>
    <row r="50" customFormat="false" ht="15.75" hidden="false" customHeight="false" outlineLevel="0" collapsed="false">
      <c r="A50" s="11"/>
      <c r="B50" s="11"/>
      <c r="C50" s="96"/>
      <c r="D50" s="0"/>
      <c r="E50" s="11"/>
      <c r="F50" s="99"/>
      <c r="G50" s="123"/>
      <c r="H50" s="123"/>
      <c r="I50" s="12"/>
      <c r="J50" s="99"/>
      <c r="P50" s="11"/>
      <c r="Q50" s="99"/>
      <c r="R50" s="13"/>
      <c r="S50" s="176" t="n">
        <f aca="false">SUM(S18:S49)</f>
        <v>7857.164</v>
      </c>
      <c r="T50" s="99"/>
      <c r="AA50" s="177"/>
      <c r="AB50" s="178"/>
      <c r="AE50" s="179" t="n">
        <v>2.7875</v>
      </c>
      <c r="AF50" s="180"/>
      <c r="AI50" s="11"/>
      <c r="AJ50" s="11"/>
      <c r="AK50" s="11"/>
      <c r="AL50" s="124"/>
      <c r="AM50" s="14"/>
      <c r="AN50" s="126"/>
      <c r="AO50" s="181"/>
      <c r="AP50" s="8"/>
      <c r="AS50" s="123"/>
      <c r="AT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</row>
    <row r="51" customFormat="false" ht="15.75" hidden="false" customHeight="false" outlineLevel="0" collapsed="false">
      <c r="A51" s="11"/>
      <c r="B51" s="11"/>
      <c r="C51" s="11"/>
      <c r="D51" s="11"/>
      <c r="E51" s="11"/>
      <c r="F51" s="182" t="s">
        <v>42</v>
      </c>
      <c r="G51" s="183"/>
      <c r="H51" s="184"/>
      <c r="I51" s="12"/>
      <c r="J51" s="185"/>
      <c r="K51" s="185"/>
      <c r="L51" s="186"/>
      <c r="M51" s="186"/>
      <c r="N51" s="186"/>
      <c r="O51" s="186"/>
      <c r="P51" s="11"/>
      <c r="Q51" s="187"/>
      <c r="R51" s="173"/>
      <c r="S51" s="173"/>
      <c r="T51" s="187"/>
      <c r="U51" s="188"/>
      <c r="V51" s="188"/>
      <c r="W51" s="188"/>
      <c r="X51" s="187"/>
      <c r="Y51" s="187"/>
      <c r="AF51" s="16"/>
      <c r="AI51" s="11"/>
      <c r="AJ51" s="11"/>
      <c r="AK51" s="11"/>
      <c r="AL51" s="11"/>
      <c r="AM51" s="14"/>
      <c r="AN51" s="126"/>
      <c r="AP51" s="8"/>
      <c r="AS51" s="123"/>
      <c r="AT51" s="123"/>
      <c r="AX51" s="123"/>
      <c r="AY51" s="123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</row>
    <row r="52" customFormat="false" ht="15.75" hidden="false" customHeight="false" outlineLevel="0" collapsed="false">
      <c r="A52" s="46"/>
      <c r="B52" s="11"/>
      <c r="C52" s="189" t="s">
        <v>96</v>
      </c>
      <c r="D52" s="17"/>
      <c r="E52" s="17"/>
      <c r="F52" s="190" t="s">
        <v>97</v>
      </c>
      <c r="G52" s="191" t="s">
        <v>97</v>
      </c>
      <c r="H52" s="191"/>
      <c r="I52" s="12"/>
      <c r="J52" s="191" t="s">
        <v>97</v>
      </c>
      <c r="K52" s="191"/>
      <c r="L52" s="191"/>
      <c r="M52" s="191"/>
      <c r="N52" s="191"/>
      <c r="O52" s="191"/>
      <c r="P52" s="11"/>
      <c r="Q52" s="187" t="s">
        <v>98</v>
      </c>
      <c r="R52" s="173"/>
      <c r="S52" s="173"/>
      <c r="T52" s="190" t="s">
        <v>97</v>
      </c>
      <c r="U52" s="192"/>
      <c r="V52" s="192"/>
      <c r="W52" s="192"/>
      <c r="X52" s="190" t="s">
        <v>97</v>
      </c>
      <c r="Y52" s="193"/>
      <c r="Z52" s="187" t="s">
        <v>35</v>
      </c>
      <c r="AA52" s="187" t="s">
        <v>36</v>
      </c>
      <c r="AB52" s="173"/>
      <c r="AC52" s="194" t="s">
        <v>99</v>
      </c>
      <c r="AD52" s="194"/>
      <c r="AF52" s="16"/>
      <c r="AI52" s="11"/>
      <c r="AJ52" s="11"/>
      <c r="AK52" s="11"/>
      <c r="AL52" s="11"/>
      <c r="AM52" s="14"/>
      <c r="AS52" s="123"/>
      <c r="AT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</row>
    <row r="53" customFormat="false" ht="15.75" hidden="false" customHeight="false" outlineLevel="0" collapsed="false">
      <c r="A53" s="46"/>
      <c r="B53" s="11"/>
      <c r="C53" s="195" t="s">
        <v>100</v>
      </c>
      <c r="D53" s="96"/>
      <c r="E53" s="96"/>
      <c r="F53" s="25" t="n">
        <v>8.953</v>
      </c>
      <c r="G53" s="25" t="n">
        <v>0</v>
      </c>
      <c r="H53" s="25" t="n">
        <f aca="false">F53+G53</f>
        <v>8.953</v>
      </c>
      <c r="J53" s="25" t="n">
        <v>5.914</v>
      </c>
      <c r="K53" s="25" t="n">
        <v>-4.373</v>
      </c>
      <c r="L53" s="25" t="n">
        <f aca="false">J53+K53</f>
        <v>1.541</v>
      </c>
      <c r="M53" s="25"/>
      <c r="N53" s="25"/>
      <c r="O53" s="25"/>
      <c r="P53" s="25" t="n">
        <f aca="false">J53+K53</f>
        <v>1.541</v>
      </c>
      <c r="Q53" s="25" t="n">
        <f aca="false">H53+P53</f>
        <v>10.494</v>
      </c>
      <c r="R53" s="13"/>
      <c r="S53" s="13"/>
      <c r="T53" s="25" t="n">
        <v>0</v>
      </c>
      <c r="U53" s="164" t="n">
        <v>0</v>
      </c>
      <c r="V53" s="164" t="n">
        <v>0</v>
      </c>
      <c r="W53" s="164" t="n">
        <v>0</v>
      </c>
      <c r="X53" s="196" t="n">
        <v>0</v>
      </c>
      <c r="Y53" s="197" t="n">
        <v>-2.5</v>
      </c>
      <c r="Z53" s="172" t="n">
        <f aca="false">Q53+T53+U53+V53+W53+X53+Y53</f>
        <v>7.994</v>
      </c>
      <c r="AA53" s="198" t="n">
        <v>8.008</v>
      </c>
      <c r="AC53" s="199" t="n">
        <f aca="false">AC10+AC49+T49+U49+V49+X49</f>
        <v>12899.641</v>
      </c>
      <c r="AD53" s="99"/>
      <c r="AF53" s="16"/>
      <c r="AI53" s="11"/>
      <c r="AJ53" s="11"/>
      <c r="AK53" s="11"/>
      <c r="AL53" s="11"/>
      <c r="AM53" s="14"/>
      <c r="AS53" s="123"/>
      <c r="AT53" s="123"/>
      <c r="AX53" s="123"/>
      <c r="AY53" s="12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</row>
    <row r="54" customFormat="false" ht="16.5" hidden="false" customHeight="false" outlineLevel="0" collapsed="false">
      <c r="A54" s="47"/>
      <c r="C54" s="47"/>
      <c r="D54" s="47"/>
      <c r="E54" s="200"/>
      <c r="F54" s="201"/>
      <c r="G54" s="154"/>
      <c r="I54" s="202" t="s">
        <v>101</v>
      </c>
      <c r="J54" s="203"/>
      <c r="K54" s="25"/>
      <c r="L54" s="25"/>
      <c r="M54" s="25"/>
      <c r="N54" s="25"/>
      <c r="O54" s="25"/>
      <c r="P54" s="25"/>
      <c r="Q54" s="202" t="s">
        <v>101</v>
      </c>
      <c r="R54" s="202"/>
      <c r="X54" s="174"/>
      <c r="Y54" s="174"/>
      <c r="AA54" s="172"/>
      <c r="AB54" s="13"/>
      <c r="AC54" s="204"/>
      <c r="AD54" s="204"/>
      <c r="AQ54" s="8" t="n">
        <f aca="false">AQ49+AQ67</f>
        <v>0</v>
      </c>
      <c r="AR54" s="8" t="n">
        <f aca="false">AR49+AR67</f>
        <v>0</v>
      </c>
      <c r="AS54" s="123"/>
      <c r="AT54" s="123"/>
      <c r="AX54" s="123"/>
      <c r="AY54" s="123"/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</row>
    <row r="55" customFormat="false" ht="18.75" hidden="false" customHeight="false" outlineLevel="0" collapsed="false">
      <c r="A55" s="47"/>
      <c r="C55" s="47" t="s">
        <v>102</v>
      </c>
      <c r="E55" s="47"/>
      <c r="F55" s="205" t="n">
        <f aca="false">SUM(F19:F20,F22:F23,F26:F30,F33:F37,F40:F44,F47:F48)/$C$2</f>
        <v>338.9472</v>
      </c>
      <c r="G55" s="205" t="n">
        <f aca="false">SUM(G19:G20,G22:G23,G26:G30,G33:G37,G40:G44,G47:G48)/$C$2</f>
        <v>-9.9058</v>
      </c>
      <c r="H55" s="205" t="n">
        <f aca="false">SUM(H19:H20,H22:H23,H26:H30,H33:H37,H40:H44,H47:H48)/$C$2</f>
        <v>329.0414</v>
      </c>
      <c r="I55" s="206" t="n">
        <f aca="false">H55/H57</f>
        <v>1.13931457611974</v>
      </c>
      <c r="J55" s="205" t="n">
        <f aca="false">SUM(J19:J20,J22:J23,J26:J30,J33:J37,J40:J44,J47:J48)/$C$2</f>
        <v>223.7676</v>
      </c>
      <c r="K55" s="205" t="n">
        <f aca="false">SUM(K19:K20,K22:K23,K26:K30,K33:K37,K40:K44,K47:K48)/$C$2</f>
        <v>-139.388</v>
      </c>
      <c r="L55" s="205" t="n">
        <f aca="false">SUM(L19:L20,L22:L23,L26:L30,L33:L37,L40:L44,L47:L48)/$C$2</f>
        <v>84.3796</v>
      </c>
      <c r="M55" s="48"/>
      <c r="N55" s="48"/>
      <c r="O55" s="48"/>
      <c r="P55" s="205" t="n">
        <f aca="false">SUM(P19:P20,P22:P23,P26:P30,P33:P37,P40:P44,P47:P48)/$C$2</f>
        <v>-31.0868</v>
      </c>
      <c r="Q55" s="206" t="n">
        <f aca="false">ABS(P55/P57)</f>
        <v>0.625367164179104</v>
      </c>
      <c r="R55" s="206"/>
      <c r="S55" s="206"/>
      <c r="X55" s="154"/>
      <c r="Y55" s="174"/>
      <c r="Z55" s="207"/>
      <c r="AA55" s="205" t="n">
        <f aca="false">SUM(AA19:AA20,AA22:AA23,AA26:AA30,AA33:AA37,AA40:AA44,AA47:AA48)/$C$2</f>
        <v>263.3</v>
      </c>
      <c r="AB55" s="206" t="n">
        <f aca="false">AA55/AA57</f>
        <v>1.01926823176823</v>
      </c>
      <c r="AC55" s="205" t="n">
        <f aca="false">SUM(AC19:AC20,AC22:AC23,AC26:AC30,AC33:AC37,AC40:AC44,AC47:AC48)/$C$2</f>
        <v>47.4904</v>
      </c>
      <c r="AD55" s="208"/>
      <c r="AS55" s="123"/>
      <c r="AT55" s="123"/>
      <c r="AX55" s="123"/>
      <c r="AY55" s="123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</row>
    <row r="56" customFormat="false" ht="18.75" hidden="false" customHeight="false" outlineLevel="0" collapsed="false">
      <c r="A56" s="47"/>
      <c r="C56" s="47" t="s">
        <v>103</v>
      </c>
      <c r="D56" s="47"/>
      <c r="E56" s="47"/>
      <c r="F56" s="209" t="n">
        <f aca="false">SUM(F18,F21,F24:F25,F31:F32,F38:F39,F45:F46)/$C$3</f>
        <v>357.75525</v>
      </c>
      <c r="G56" s="209" t="n">
        <f aca="false">SUM(G18,G21,G24:G25,G31:G32,G38:G39,G45:G46)/$C$3</f>
        <v>-11.48375</v>
      </c>
      <c r="H56" s="209" t="n">
        <f aca="false">SUM(H18,H21,H24:H25,H31:H32,H38:H39,H45:H46)/$C$3</f>
        <v>346.2715</v>
      </c>
      <c r="I56" s="206" t="n">
        <f aca="false">H56/H57</f>
        <v>1.19897425443985</v>
      </c>
      <c r="J56" s="209" t="n">
        <f aca="false">SUM(J18,J21,J24:J25,J31:J32,J38:J39,J45:J46)/$C$3</f>
        <v>225.21625</v>
      </c>
      <c r="K56" s="209" t="n">
        <f aca="false">SUM(K18,K21,K24:K25,K31:K32,K38:K39,K45:K46)/$C$3</f>
        <v>-137.83275</v>
      </c>
      <c r="L56" s="209" t="n">
        <f aca="false">SUM(L18,L21,L24:L25,L31:L32,L38:L39,L45:L46)/$C$3</f>
        <v>87.3835</v>
      </c>
      <c r="M56" s="8"/>
      <c r="N56" s="8"/>
      <c r="O56" s="8"/>
      <c r="P56" s="209" t="n">
        <f aca="false">SUM(P18,P21,P24:P25,P31:P32,P38:P39,P45:P46)/$C$3</f>
        <v>29.80125</v>
      </c>
      <c r="Q56" s="206" t="n">
        <f aca="false">P56/P57</f>
        <v>0.599506002595717</v>
      </c>
      <c r="R56" s="206"/>
      <c r="S56" s="206"/>
      <c r="X56" s="174"/>
      <c r="Y56" s="174"/>
      <c r="Z56" s="207"/>
      <c r="AA56" s="209" t="n">
        <f aca="false">SUM(AA18,AA21,AA24:AA25,AA31:AA32,AA38:AA39,AA45:AA46)/$C$3</f>
        <v>276.35</v>
      </c>
      <c r="AB56" s="206" t="n">
        <f aca="false">AA56/AA57</f>
        <v>1.06978646353646</v>
      </c>
      <c r="AC56" s="209" t="n">
        <f aca="false">SUM(AC18,AC21,AC24:AC25,AC31:AC32,AC38:AC39,AC45:AC46)/$C$3</f>
        <v>-17.57775</v>
      </c>
      <c r="AD56" s="210"/>
      <c r="AP56" s="211" t="s">
        <v>11</v>
      </c>
      <c r="AS56" s="123"/>
      <c r="AT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</row>
    <row r="57" customFormat="false" ht="18.75" hidden="false" customHeight="false" outlineLevel="0" collapsed="false">
      <c r="A57" s="47"/>
      <c r="C57" s="212" t="s">
        <v>104</v>
      </c>
      <c r="D57" s="212"/>
      <c r="E57" s="212"/>
      <c r="F57" s="213" t="n">
        <f aca="false">F15</f>
        <v>288.806451612903</v>
      </c>
      <c r="G57" s="213" t="n">
        <f aca="false">G15</f>
        <v>0</v>
      </c>
      <c r="H57" s="213" t="n">
        <f aca="false">H15</f>
        <v>288.806451612903</v>
      </c>
      <c r="I57" s="214"/>
      <c r="J57" s="213" t="n">
        <f aca="false">J15</f>
        <v>190.774193548387</v>
      </c>
      <c r="K57" s="213" t="n">
        <f aca="false">K15</f>
        <v>-141.064516129032</v>
      </c>
      <c r="L57" s="213" t="n">
        <f aca="false">L15</f>
        <v>49.7096774193548</v>
      </c>
      <c r="M57" s="213"/>
      <c r="N57" s="213"/>
      <c r="O57" s="213"/>
      <c r="P57" s="213" t="n">
        <f aca="false">P15</f>
        <v>49.7096774193548</v>
      </c>
      <c r="Q57" s="215"/>
      <c r="R57" s="216"/>
      <c r="S57" s="216"/>
      <c r="T57" s="217"/>
      <c r="U57" s="217"/>
      <c r="V57" s="217"/>
      <c r="W57" s="217"/>
      <c r="X57" s="217"/>
      <c r="Y57" s="218"/>
      <c r="Z57" s="217"/>
      <c r="AA57" s="213" t="n">
        <f aca="false">AA15</f>
        <v>258.322580645161</v>
      </c>
      <c r="AB57" s="219"/>
      <c r="AC57" s="213" t="n">
        <f aca="false">AC15</f>
        <v>0</v>
      </c>
      <c r="AD57" s="215"/>
      <c r="AP57" s="1" t="s">
        <v>105</v>
      </c>
      <c r="AS57" s="123"/>
      <c r="AT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</row>
    <row r="58" customFormat="false" ht="15.75" hidden="false" customHeight="false" outlineLevel="0" collapsed="false">
      <c r="A58" s="47"/>
      <c r="C58" s="47"/>
      <c r="D58" s="47"/>
      <c r="E58" s="47"/>
      <c r="F58" s="47"/>
      <c r="J58" s="203"/>
      <c r="K58" s="25"/>
      <c r="L58" s="25"/>
      <c r="M58" s="25"/>
      <c r="N58" s="25"/>
      <c r="O58" s="25"/>
      <c r="P58" s="25"/>
      <c r="Z58" s="178" t="s">
        <v>106</v>
      </c>
      <c r="AB58" s="1"/>
      <c r="AC58" s="1" t="n">
        <f aca="false">COUNTIF(AC18:AC48,"&gt;50")</f>
        <v>3</v>
      </c>
      <c r="AD58" s="204"/>
      <c r="AP58" s="1" t="s">
        <v>107</v>
      </c>
      <c r="AQ58" s="8" t="n">
        <f aca="false">AQ56-AQ57</f>
        <v>0</v>
      </c>
      <c r="AR58" s="8" t="n">
        <f aca="false">AR56-AR57</f>
        <v>0</v>
      </c>
      <c r="AS58" s="123"/>
      <c r="AT58" s="123"/>
      <c r="AX58" s="123"/>
      <c r="AY58" s="123"/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/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</row>
    <row r="59" customFormat="false" ht="15" hidden="false" customHeight="false" outlineLevel="0" collapsed="false">
      <c r="P59" s="25"/>
      <c r="S59" s="220" t="n">
        <f aca="false">S50+AQ67+(ABS(AR67))</f>
        <v>7857.164</v>
      </c>
      <c r="Z59" s="3" t="s">
        <v>108</v>
      </c>
      <c r="AB59" s="1"/>
      <c r="AC59" s="1" t="n">
        <f aca="false">COUNTIF(AC18:AC48,"&lt;-50")</f>
        <v>2</v>
      </c>
      <c r="AG59" s="221"/>
      <c r="AH59" s="222"/>
      <c r="AP59" s="211" t="s">
        <v>12</v>
      </c>
      <c r="AS59" s="123"/>
      <c r="AT59" s="123"/>
      <c r="AX59" s="123"/>
      <c r="AY59" s="123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</row>
    <row r="60" customFormat="false" ht="15" hidden="false" customHeight="false" outlineLevel="0" collapsed="false">
      <c r="P60" s="25"/>
      <c r="Z60" s="3"/>
      <c r="AB60" s="1"/>
      <c r="AG60" s="221"/>
      <c r="AH60" s="222"/>
      <c r="AP60" s="1" t="s">
        <v>105</v>
      </c>
      <c r="AS60" s="123"/>
      <c r="AT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</row>
    <row r="61" customFormat="false" ht="15" hidden="false" customHeight="false" outlineLevel="0" collapsed="false">
      <c r="P61" s="25"/>
      <c r="Z61" s="3"/>
      <c r="AB61" s="1"/>
      <c r="AG61" s="221"/>
      <c r="AH61" s="222"/>
      <c r="AP61" s="1" t="s">
        <v>107</v>
      </c>
      <c r="AQ61" s="8" t="n">
        <f aca="false">AQ59-AQ60</f>
        <v>0</v>
      </c>
      <c r="AR61" s="8" t="n">
        <f aca="false">AR59-AR60</f>
        <v>0</v>
      </c>
      <c r="AS61" s="123"/>
      <c r="AT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</row>
    <row r="62" customFormat="false" ht="15" hidden="false" customHeight="false" outlineLevel="0" collapsed="false">
      <c r="P62" s="25"/>
      <c r="Z62" s="3"/>
      <c r="AB62" s="1"/>
      <c r="AG62" s="221"/>
      <c r="AH62" s="222"/>
      <c r="AP62" s="1" t="s">
        <v>13</v>
      </c>
      <c r="AS62" s="123"/>
      <c r="AT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</row>
    <row r="63" customFormat="false" ht="15" hidden="false" customHeight="false" outlineLevel="0" collapsed="false">
      <c r="P63" s="25"/>
      <c r="Z63" s="3"/>
      <c r="AB63" s="1"/>
      <c r="AG63" s="221"/>
      <c r="AH63" s="222"/>
      <c r="AP63" s="1" t="s">
        <v>105</v>
      </c>
      <c r="AS63" s="123"/>
      <c r="AT63" s="123"/>
      <c r="AX63" s="123"/>
      <c r="AY63" s="123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</row>
    <row r="64" customFormat="false" ht="15" hidden="false" customHeight="false" outlineLevel="0" collapsed="false">
      <c r="P64" s="25"/>
      <c r="Z64" s="3"/>
      <c r="AB64" s="1"/>
      <c r="AG64" s="221"/>
      <c r="AH64" s="222"/>
      <c r="AP64" s="1" t="s">
        <v>107</v>
      </c>
      <c r="AQ64" s="8" t="n">
        <f aca="false">AQ62-AQ63</f>
        <v>0</v>
      </c>
      <c r="AR64" s="8" t="n">
        <f aca="false">AR62-AR63</f>
        <v>0</v>
      </c>
      <c r="AS64" s="123"/>
      <c r="AT64" s="123"/>
      <c r="AX64" s="123"/>
      <c r="AY64" s="123"/>
      <c r="AZ64" s="123"/>
      <c r="BA64" s="123"/>
      <c r="BB64" s="123"/>
      <c r="BC64" s="123"/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</row>
    <row r="65" customFormat="false" ht="15" hidden="false" customHeight="false" outlineLevel="0" collapsed="false">
      <c r="P65" s="25"/>
      <c r="Z65" s="3"/>
      <c r="AB65" s="1"/>
      <c r="AG65" s="221"/>
      <c r="AH65" s="222"/>
      <c r="AS65" s="123"/>
      <c r="AT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</row>
    <row r="66" customFormat="false" ht="15" hidden="false" customHeight="false" outlineLevel="0" collapsed="false">
      <c r="P66" s="25"/>
      <c r="Z66" s="3"/>
      <c r="AB66" s="1"/>
      <c r="AG66" s="221"/>
      <c r="AH66" s="222"/>
      <c r="AS66" s="123"/>
      <c r="AT66" s="123"/>
      <c r="AX66" s="123"/>
      <c r="AY66" s="123"/>
      <c r="AZ66" s="123"/>
      <c r="BA66" s="123"/>
      <c r="BB66" s="123"/>
      <c r="BC66" s="123"/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</row>
    <row r="67" customFormat="false" ht="15" hidden="false" customHeight="false" outlineLevel="0" collapsed="false">
      <c r="P67" s="25"/>
      <c r="Z67" s="3"/>
      <c r="AB67" s="1"/>
      <c r="AG67" s="221"/>
      <c r="AH67" s="222"/>
      <c r="AQ67" s="8" t="n">
        <f aca="false">AQ57+AQ60+AQ63</f>
        <v>0</v>
      </c>
      <c r="AR67" s="8" t="n">
        <f aca="false">AR57+AR60+AR63</f>
        <v>0</v>
      </c>
      <c r="AS67" s="123"/>
      <c r="AT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23"/>
      <c r="BS67" s="123"/>
      <c r="BT67" s="123"/>
      <c r="BU67" s="123"/>
      <c r="BV67" s="123"/>
    </row>
    <row r="68" customFormat="false" ht="15" hidden="false" customHeight="false" outlineLevel="0" collapsed="false">
      <c r="P68" s="25"/>
      <c r="Z68" s="3"/>
      <c r="AB68" s="1"/>
      <c r="AG68" s="221"/>
      <c r="AH68" s="222"/>
      <c r="AS68" s="123"/>
      <c r="AT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  <c r="BH68" s="123"/>
      <c r="BI68" s="123"/>
      <c r="BJ68" s="123"/>
      <c r="BK68" s="123"/>
      <c r="BL68" s="123"/>
      <c r="BM68" s="123"/>
      <c r="BN68" s="123"/>
      <c r="BO68" s="123"/>
      <c r="BP68" s="123"/>
      <c r="BQ68" s="123"/>
      <c r="BR68" s="123"/>
      <c r="BS68" s="123"/>
      <c r="BT68" s="123"/>
      <c r="BU68" s="123"/>
      <c r="BV68" s="123"/>
    </row>
    <row r="69" customFormat="false" ht="15" hidden="false" customHeight="false" outlineLevel="0" collapsed="false">
      <c r="P69" s="25"/>
      <c r="Z69" s="3"/>
      <c r="AB69" s="1"/>
      <c r="AG69" s="221"/>
      <c r="AH69" s="222"/>
      <c r="AS69" s="123"/>
      <c r="AT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</row>
    <row r="70" customFormat="false" ht="15" hidden="false" customHeight="false" outlineLevel="0" collapsed="false">
      <c r="P70" s="25"/>
      <c r="Z70" s="3"/>
      <c r="AB70" s="1"/>
      <c r="AG70" s="221"/>
      <c r="AH70" s="222"/>
      <c r="AS70" s="123"/>
      <c r="AT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</row>
    <row r="71" customFormat="false" ht="15" hidden="false" customHeight="false" outlineLevel="0" collapsed="false">
      <c r="P71" s="25"/>
      <c r="Z71" s="3"/>
      <c r="AB71" s="1"/>
      <c r="AG71" s="221"/>
      <c r="AH71" s="222"/>
      <c r="AS71" s="123"/>
      <c r="AT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  <c r="BH71" s="123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3"/>
    </row>
    <row r="72" customFormat="false" ht="15" hidden="false" customHeight="false" outlineLevel="0" collapsed="false">
      <c r="P72" s="25"/>
      <c r="Z72" s="3"/>
      <c r="AB72" s="1"/>
      <c r="AG72" s="221"/>
      <c r="AH72" s="222"/>
      <c r="AS72" s="123"/>
      <c r="AT72" s="123"/>
      <c r="AX72" s="123"/>
      <c r="AY72" s="123"/>
      <c r="AZ72" s="123"/>
      <c r="BA72" s="123"/>
      <c r="BB72" s="123"/>
      <c r="BC72" s="123"/>
      <c r="BD72" s="123"/>
      <c r="BE72" s="123"/>
      <c r="BF72" s="123"/>
      <c r="BG72" s="123"/>
      <c r="BH72" s="123"/>
      <c r="BI72" s="123"/>
      <c r="BJ72" s="123"/>
      <c r="BK72" s="123"/>
      <c r="BL72" s="123"/>
      <c r="BM72" s="123"/>
      <c r="BN72" s="123"/>
      <c r="BO72" s="123"/>
      <c r="BP72" s="123"/>
      <c r="BQ72" s="123"/>
      <c r="BR72" s="123"/>
      <c r="BS72" s="123"/>
      <c r="BT72" s="123"/>
      <c r="BU72" s="123"/>
      <c r="BV72" s="123"/>
    </row>
    <row r="73" customFormat="false" ht="15" hidden="false" customHeight="false" outlineLevel="0" collapsed="false">
      <c r="P73" s="25"/>
      <c r="Z73" s="3"/>
      <c r="AB73" s="1"/>
      <c r="AG73" s="221"/>
      <c r="AH73" s="222"/>
      <c r="AS73" s="123"/>
      <c r="AT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123"/>
      <c r="BR73" s="123"/>
      <c r="BS73" s="123"/>
      <c r="BT73" s="123"/>
      <c r="BU73" s="123"/>
      <c r="BV73" s="123"/>
    </row>
    <row r="74" customFormat="false" ht="15" hidden="false" customHeight="false" outlineLevel="0" collapsed="false">
      <c r="P74" s="25"/>
      <c r="Z74" s="3"/>
      <c r="AB74" s="1"/>
      <c r="AG74" s="221"/>
      <c r="AH74" s="222"/>
      <c r="AS74" s="123"/>
      <c r="AT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  <c r="BH74" s="123"/>
      <c r="BI74" s="123"/>
      <c r="BJ74" s="123"/>
      <c r="BK74" s="123"/>
      <c r="BL74" s="123"/>
      <c r="BM74" s="123"/>
      <c r="BN74" s="123"/>
      <c r="BO74" s="123"/>
      <c r="BP74" s="123"/>
      <c r="BQ74" s="123"/>
      <c r="BR74" s="123"/>
      <c r="BS74" s="123"/>
      <c r="BT74" s="123"/>
      <c r="BU74" s="123"/>
      <c r="BV74" s="123"/>
    </row>
    <row r="75" customFormat="false" ht="15" hidden="false" customHeight="false" outlineLevel="0" collapsed="false">
      <c r="P75" s="25"/>
      <c r="Z75" s="3"/>
      <c r="AB75" s="1"/>
      <c r="AG75" s="221"/>
      <c r="AH75" s="222"/>
      <c r="AS75" s="123"/>
      <c r="AT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  <c r="BH75" s="123"/>
      <c r="BI75" s="123"/>
      <c r="BJ75" s="123"/>
      <c r="BK75" s="123"/>
      <c r="BL75" s="123"/>
      <c r="BM75" s="123"/>
      <c r="BN75" s="123"/>
      <c r="BO75" s="123"/>
      <c r="BP75" s="123"/>
      <c r="BQ75" s="123"/>
      <c r="BR75" s="123"/>
      <c r="BS75" s="123"/>
      <c r="BT75" s="123"/>
      <c r="BU75" s="123"/>
      <c r="BV75" s="123"/>
    </row>
    <row r="76" customFormat="false" ht="15" hidden="false" customHeight="false" outlineLevel="0" collapsed="false">
      <c r="P76" s="25"/>
      <c r="Z76" s="3"/>
      <c r="AB76" s="1"/>
      <c r="AG76" s="221"/>
      <c r="AH76" s="222"/>
      <c r="AS76" s="123"/>
      <c r="AT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3"/>
      <c r="BV76" s="123"/>
    </row>
    <row r="77" customFormat="false" ht="15" hidden="false" customHeight="false" outlineLevel="0" collapsed="false">
      <c r="P77" s="25"/>
      <c r="Z77" s="3"/>
      <c r="AB77" s="1"/>
      <c r="AG77" s="221"/>
      <c r="AH77" s="222"/>
      <c r="AS77" s="123"/>
      <c r="AT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  <c r="BO77" s="123"/>
      <c r="BP77" s="123"/>
      <c r="BQ77" s="123"/>
      <c r="BR77" s="123"/>
      <c r="BS77" s="123"/>
      <c r="BT77" s="123"/>
      <c r="BU77" s="123"/>
      <c r="BV77" s="123"/>
    </row>
    <row r="78" customFormat="false" ht="15" hidden="false" customHeight="false" outlineLevel="0" collapsed="false">
      <c r="AG78" s="221"/>
      <c r="AH78" s="222"/>
      <c r="AS78" s="123"/>
      <c r="AT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</row>
    <row r="79" customFormat="false" ht="15" hidden="false" customHeight="false" outlineLevel="0" collapsed="false">
      <c r="AG79" s="221"/>
      <c r="AH79" s="222"/>
      <c r="AS79" s="123"/>
      <c r="AT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  <c r="BO79" s="123"/>
      <c r="BP79" s="123"/>
      <c r="BQ79" s="123"/>
      <c r="BR79" s="123"/>
      <c r="BS79" s="123"/>
      <c r="BT79" s="123"/>
      <c r="BU79" s="123"/>
      <c r="BV79" s="123"/>
    </row>
    <row r="80" customFormat="false" ht="15" hidden="false" customHeight="false" outlineLevel="0" collapsed="false">
      <c r="AG80" s="221"/>
      <c r="AH80" s="222"/>
      <c r="AS80" s="123"/>
      <c r="AT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</row>
    <row r="81" customFormat="false" ht="15" hidden="false" customHeight="false" outlineLevel="0" collapsed="false">
      <c r="AG81" s="221"/>
      <c r="AH81" s="222"/>
      <c r="AS81" s="123"/>
      <c r="AT81" s="123"/>
      <c r="AX81" s="123"/>
      <c r="AY81" s="123"/>
      <c r="AZ81" s="123"/>
      <c r="BA81" s="123"/>
      <c r="BB81" s="123"/>
      <c r="BC81" s="123"/>
      <c r="BD81" s="123"/>
      <c r="BE81" s="123"/>
      <c r="BF81" s="123"/>
      <c r="BG81" s="123"/>
      <c r="BH81" s="123"/>
      <c r="BI81" s="123"/>
      <c r="BJ81" s="123"/>
      <c r="BK81" s="123"/>
      <c r="BL81" s="123"/>
      <c r="BM81" s="123"/>
      <c r="BN81" s="123"/>
      <c r="BO81" s="123"/>
      <c r="BP81" s="123"/>
      <c r="BQ81" s="123"/>
      <c r="BR81" s="123"/>
      <c r="BS81" s="123"/>
      <c r="BT81" s="123"/>
      <c r="BU81" s="123"/>
      <c r="BV81" s="123"/>
    </row>
    <row r="82" customFormat="false" ht="15" hidden="false" customHeight="false" outlineLevel="0" collapsed="false">
      <c r="AG82" s="221"/>
      <c r="AH82" s="222"/>
      <c r="AS82" s="123"/>
      <c r="AT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  <c r="BH82" s="123"/>
      <c r="BI82" s="123"/>
      <c r="BJ82" s="123"/>
      <c r="BK82" s="123"/>
      <c r="BL82" s="123"/>
      <c r="BM82" s="123"/>
      <c r="BN82" s="123"/>
      <c r="BO82" s="123"/>
      <c r="BP82" s="123"/>
      <c r="BQ82" s="123"/>
      <c r="BR82" s="123"/>
      <c r="BS82" s="123"/>
      <c r="BT82" s="123"/>
      <c r="BU82" s="123"/>
      <c r="BV82" s="123"/>
    </row>
    <row r="83" customFormat="false" ht="15" hidden="false" customHeight="false" outlineLevel="0" collapsed="false">
      <c r="AG83" s="221"/>
      <c r="AH83" s="222"/>
      <c r="AS83" s="123"/>
      <c r="AT83" s="123"/>
      <c r="AX83" s="123"/>
      <c r="AY83" s="123"/>
      <c r="AZ83" s="123"/>
      <c r="BA83" s="123"/>
      <c r="BB83" s="123"/>
      <c r="BC83" s="123"/>
      <c r="BD83" s="123"/>
      <c r="BE83" s="123"/>
      <c r="BF83" s="123"/>
      <c r="BG83" s="123"/>
      <c r="BH83" s="123"/>
      <c r="BI83" s="123"/>
      <c r="BJ83" s="123"/>
      <c r="BK83" s="123"/>
      <c r="BL83" s="123"/>
      <c r="BM83" s="123"/>
      <c r="BN83" s="123"/>
      <c r="BO83" s="123"/>
      <c r="BP83" s="123"/>
      <c r="BQ83" s="123"/>
      <c r="BR83" s="123"/>
      <c r="BS83" s="123"/>
      <c r="BT83" s="123"/>
      <c r="BU83" s="123"/>
      <c r="BV83" s="123"/>
    </row>
    <row r="84" customFormat="false" ht="15" hidden="false" customHeight="false" outlineLevel="0" collapsed="false">
      <c r="AG84" s="221"/>
      <c r="AH84" s="222"/>
      <c r="AS84" s="123"/>
      <c r="AT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  <c r="BO84" s="123"/>
      <c r="BP84" s="123"/>
      <c r="BQ84" s="123"/>
      <c r="BR84" s="123"/>
      <c r="BS84" s="123"/>
      <c r="BT84" s="123"/>
      <c r="BU84" s="123"/>
      <c r="BV84" s="123"/>
    </row>
    <row r="85" customFormat="false" ht="15" hidden="false" customHeight="false" outlineLevel="0" collapsed="false">
      <c r="AG85" s="221"/>
      <c r="AH85" s="222"/>
      <c r="AS85" s="123"/>
      <c r="AT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  <c r="BO85" s="123"/>
      <c r="BP85" s="123"/>
      <c r="BQ85" s="123"/>
      <c r="BR85" s="123"/>
      <c r="BS85" s="123"/>
      <c r="BT85" s="123"/>
      <c r="BU85" s="123"/>
      <c r="BV85" s="123"/>
    </row>
    <row r="86" customFormat="false" ht="15" hidden="false" customHeight="false" outlineLevel="0" collapsed="false">
      <c r="AG86" s="221"/>
      <c r="AH86" s="222"/>
      <c r="AS86" s="123"/>
      <c r="AT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  <c r="BH86" s="123"/>
      <c r="BI86" s="123"/>
      <c r="BJ86" s="123"/>
      <c r="BK86" s="123"/>
      <c r="BL86" s="123"/>
      <c r="BM86" s="123"/>
      <c r="BN86" s="123"/>
      <c r="BO86" s="123"/>
      <c r="BP86" s="123"/>
      <c r="BQ86" s="123"/>
      <c r="BR86" s="123"/>
      <c r="BS86" s="123"/>
      <c r="BT86" s="123"/>
      <c r="BU86" s="123"/>
      <c r="BV86" s="123"/>
    </row>
    <row r="87" customFormat="false" ht="15" hidden="false" customHeight="false" outlineLevel="0" collapsed="false">
      <c r="AG87" s="221"/>
      <c r="AH87" s="222"/>
      <c r="AS87" s="123"/>
      <c r="AT87" s="123"/>
      <c r="AX87" s="123"/>
      <c r="AY87" s="123"/>
      <c r="AZ87" s="123"/>
      <c r="BA87" s="123"/>
      <c r="BB87" s="123"/>
      <c r="BC87" s="123"/>
      <c r="BD87" s="123"/>
      <c r="BE87" s="123"/>
      <c r="BF87" s="123"/>
      <c r="BG87" s="123"/>
      <c r="BH87" s="123"/>
      <c r="BI87" s="123"/>
      <c r="BJ87" s="123"/>
      <c r="BK87" s="123"/>
      <c r="BL87" s="123"/>
      <c r="BM87" s="123"/>
      <c r="BN87" s="123"/>
      <c r="BO87" s="123"/>
      <c r="BP87" s="123"/>
      <c r="BQ87" s="123"/>
      <c r="BR87" s="123"/>
      <c r="BS87" s="123"/>
      <c r="BT87" s="123"/>
      <c r="BU87" s="123"/>
      <c r="BV87" s="123"/>
    </row>
    <row r="88" customFormat="false" ht="15" hidden="false" customHeight="false" outlineLevel="0" collapsed="false">
      <c r="AG88" s="221"/>
      <c r="AH88" s="222"/>
      <c r="AS88" s="123"/>
      <c r="AT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  <c r="BT88" s="123"/>
      <c r="BU88" s="123"/>
      <c r="BV88" s="123"/>
    </row>
    <row r="89" customFormat="false" ht="15" hidden="false" customHeight="false" outlineLevel="0" collapsed="false">
      <c r="AG89" s="221"/>
      <c r="AH89" s="222"/>
      <c r="AS89" s="123"/>
      <c r="AT89" s="123"/>
      <c r="AX89" s="123"/>
      <c r="AY89" s="123"/>
      <c r="AZ89" s="123"/>
      <c r="BA89" s="123"/>
      <c r="BB89" s="123"/>
      <c r="BC89" s="123"/>
      <c r="BD89" s="123"/>
      <c r="BE89" s="123"/>
      <c r="BF89" s="123"/>
      <c r="BG89" s="123"/>
      <c r="BH89" s="123"/>
      <c r="BI89" s="123"/>
      <c r="BJ89" s="123"/>
      <c r="BK89" s="123"/>
      <c r="BL89" s="123"/>
      <c r="BM89" s="123"/>
      <c r="BN89" s="123"/>
      <c r="BO89" s="123"/>
      <c r="BP89" s="123"/>
      <c r="BQ89" s="123"/>
      <c r="BR89" s="123"/>
      <c r="BS89" s="123"/>
      <c r="BT89" s="123"/>
      <c r="BU89" s="123"/>
      <c r="BV89" s="123"/>
    </row>
    <row r="90" customFormat="false" ht="15" hidden="false" customHeight="false" outlineLevel="0" collapsed="false">
      <c r="AG90" s="221"/>
      <c r="AH90" s="222"/>
      <c r="AS90" s="123"/>
      <c r="AT90" s="123"/>
      <c r="AX90" s="123"/>
      <c r="AY90" s="123"/>
      <c r="AZ90" s="123"/>
      <c r="BA90" s="123"/>
      <c r="BB90" s="123"/>
      <c r="BC90" s="123"/>
      <c r="BD90" s="123"/>
      <c r="BE90" s="123"/>
      <c r="BF90" s="123"/>
      <c r="BG90" s="123"/>
      <c r="BH90" s="123"/>
      <c r="BI90" s="123"/>
      <c r="BJ90" s="123"/>
      <c r="BK90" s="123"/>
      <c r="BL90" s="123"/>
      <c r="BM90" s="123"/>
      <c r="BN90" s="123"/>
      <c r="BO90" s="123"/>
      <c r="BP90" s="123"/>
      <c r="BQ90" s="123"/>
      <c r="BR90" s="123"/>
      <c r="BS90" s="123"/>
      <c r="BT90" s="123"/>
      <c r="BU90" s="123"/>
      <c r="BV90" s="123"/>
    </row>
    <row r="91" customFormat="false" ht="15" hidden="false" customHeight="false" outlineLevel="0" collapsed="false">
      <c r="AG91" s="221"/>
      <c r="AH91" s="222"/>
      <c r="AS91" s="123"/>
      <c r="AT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  <c r="BH91" s="123"/>
      <c r="BI91" s="123"/>
      <c r="BJ91" s="123"/>
      <c r="BK91" s="123"/>
      <c r="BL91" s="123"/>
      <c r="BM91" s="123"/>
      <c r="BN91" s="123"/>
      <c r="BO91" s="123"/>
      <c r="BP91" s="123"/>
      <c r="BQ91" s="123"/>
      <c r="BR91" s="123"/>
      <c r="BS91" s="123"/>
      <c r="BT91" s="123"/>
      <c r="BU91" s="123"/>
      <c r="BV91" s="123"/>
    </row>
    <row r="92" customFormat="false" ht="15" hidden="false" customHeight="false" outlineLevel="0" collapsed="false">
      <c r="F92" s="1" t="s">
        <v>109</v>
      </c>
      <c r="AG92" s="221"/>
      <c r="AH92" s="222"/>
      <c r="AS92" s="123"/>
      <c r="AT92" s="123"/>
      <c r="AX92" s="123"/>
      <c r="AY92" s="123"/>
      <c r="AZ92" s="123"/>
      <c r="BA92" s="123"/>
      <c r="BB92" s="123"/>
      <c r="BC92" s="123"/>
      <c r="BD92" s="123"/>
      <c r="BE92" s="123"/>
      <c r="BF92" s="123"/>
      <c r="BG92" s="123"/>
      <c r="BH92" s="123"/>
      <c r="BI92" s="123"/>
      <c r="BJ92" s="123"/>
      <c r="BK92" s="123"/>
      <c r="BL92" s="123"/>
      <c r="BM92" s="123"/>
      <c r="BN92" s="123"/>
      <c r="BO92" s="123"/>
      <c r="BP92" s="123"/>
      <c r="BQ92" s="123"/>
      <c r="BR92" s="123"/>
      <c r="BS92" s="123"/>
      <c r="BT92" s="123"/>
      <c r="BU92" s="123"/>
      <c r="BV92" s="123"/>
    </row>
    <row r="93" customFormat="false" ht="15" hidden="false" customHeight="false" outlineLevel="0" collapsed="false">
      <c r="AG93" s="221"/>
      <c r="AH93" s="222"/>
      <c r="AS93" s="123"/>
      <c r="AT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123"/>
      <c r="BL93" s="123"/>
      <c r="BM93" s="123"/>
      <c r="BN93" s="123"/>
      <c r="BO93" s="123"/>
      <c r="BP93" s="123"/>
      <c r="BQ93" s="123"/>
      <c r="BR93" s="123"/>
      <c r="BS93" s="123"/>
      <c r="BT93" s="123"/>
      <c r="BU93" s="123"/>
      <c r="BV93" s="123"/>
    </row>
    <row r="94" customFormat="false" ht="15" hidden="false" customHeight="false" outlineLevel="0" collapsed="false">
      <c r="F94" s="1" t="s">
        <v>110</v>
      </c>
      <c r="G94" s="1" t="s">
        <v>111</v>
      </c>
      <c r="H94" s="1" t="s">
        <v>112</v>
      </c>
      <c r="AG94" s="221"/>
      <c r="AH94" s="222"/>
      <c r="AS94" s="123"/>
      <c r="AT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123"/>
      <c r="BL94" s="123"/>
      <c r="BM94" s="123"/>
      <c r="BN94" s="123"/>
      <c r="BO94" s="123"/>
      <c r="BP94" s="123"/>
      <c r="BQ94" s="123"/>
      <c r="BR94" s="123"/>
      <c r="BS94" s="123"/>
      <c r="BT94" s="123"/>
      <c r="BU94" s="123"/>
      <c r="BV94" s="123"/>
    </row>
    <row r="95" customFormat="false" ht="15" hidden="false" customHeight="false" outlineLevel="0" collapsed="false">
      <c r="D95" s="177" t="s">
        <v>113</v>
      </c>
      <c r="F95" s="223" t="n">
        <v>3074</v>
      </c>
      <c r="G95" s="223" t="s">
        <v>114</v>
      </c>
      <c r="H95" s="223" t="s">
        <v>114</v>
      </c>
      <c r="I95" s="224"/>
      <c r="AG95" s="221"/>
      <c r="AH95" s="222"/>
      <c r="AS95" s="123"/>
      <c r="AT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</row>
    <row r="96" customFormat="false" ht="15" hidden="false" customHeight="false" outlineLevel="0" collapsed="false">
      <c r="A96" s="11"/>
      <c r="B96" s="11"/>
      <c r="D96" s="177" t="s">
        <v>115</v>
      </c>
      <c r="F96" s="223" t="n">
        <v>3074</v>
      </c>
      <c r="G96" s="223" t="s">
        <v>114</v>
      </c>
      <c r="H96" s="223" t="s">
        <v>116</v>
      </c>
      <c r="I96" s="224"/>
      <c r="AI96" s="11"/>
      <c r="AJ96" s="11"/>
      <c r="AS96" s="123"/>
      <c r="AT96" s="123"/>
      <c r="AX96" s="123"/>
      <c r="AY96" s="123"/>
      <c r="AZ96" s="123"/>
      <c r="BA96" s="123"/>
      <c r="BB96" s="123"/>
      <c r="BC96" s="123"/>
      <c r="BD96" s="123"/>
      <c r="BE96" s="123"/>
      <c r="BF96" s="123"/>
      <c r="BG96" s="123"/>
      <c r="BH96" s="123"/>
      <c r="BI96" s="123"/>
      <c r="BJ96" s="123"/>
      <c r="BK96" s="123"/>
      <c r="BL96" s="123"/>
      <c r="BM96" s="123"/>
      <c r="BN96" s="123"/>
      <c r="BO96" s="123"/>
      <c r="BP96" s="123"/>
      <c r="BQ96" s="123"/>
      <c r="BR96" s="123"/>
      <c r="BS96" s="123"/>
      <c r="BT96" s="123"/>
      <c r="BU96" s="123"/>
      <c r="BV96" s="123"/>
    </row>
    <row r="97" customFormat="false" ht="15" hidden="false" customHeight="false" outlineLevel="0" collapsed="false">
      <c r="A97" s="11"/>
      <c r="B97" s="11"/>
      <c r="D97" s="177" t="s">
        <v>117</v>
      </c>
      <c r="F97" s="223"/>
      <c r="G97" s="223"/>
      <c r="H97" s="223"/>
      <c r="I97" s="224"/>
      <c r="AI97" s="11"/>
      <c r="AJ97" s="11"/>
      <c r="AS97" s="123"/>
      <c r="AT97" s="123"/>
      <c r="AX97" s="123"/>
      <c r="AY97" s="123"/>
      <c r="AZ97" s="123"/>
      <c r="BA97" s="123"/>
      <c r="BB97" s="123"/>
      <c r="BC97" s="123"/>
      <c r="BD97" s="123"/>
      <c r="BE97" s="123"/>
      <c r="BF97" s="123"/>
      <c r="BG97" s="123"/>
      <c r="BH97" s="123"/>
      <c r="BI97" s="123"/>
      <c r="BJ97" s="123"/>
      <c r="BK97" s="123"/>
      <c r="BL97" s="123"/>
      <c r="BM97" s="123"/>
      <c r="BN97" s="123"/>
      <c r="BO97" s="123"/>
      <c r="BP97" s="123"/>
      <c r="BQ97" s="123"/>
      <c r="BR97" s="123"/>
      <c r="BS97" s="123"/>
      <c r="BT97" s="123"/>
      <c r="BU97" s="123"/>
      <c r="BV97" s="123"/>
    </row>
    <row r="98" customFormat="false" ht="15" hidden="false" customHeight="false" outlineLevel="0" collapsed="false">
      <c r="D98" s="177" t="s">
        <v>118</v>
      </c>
      <c r="F98" s="223"/>
      <c r="G98" s="223"/>
      <c r="H98" s="223"/>
      <c r="I98" s="224"/>
      <c r="AI98" s="11"/>
      <c r="AJ98" s="11"/>
      <c r="AS98" s="123"/>
      <c r="AT98" s="123"/>
      <c r="AX98" s="123"/>
      <c r="AY98" s="123"/>
      <c r="AZ98" s="123"/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  <c r="BO98" s="123"/>
      <c r="BP98" s="123"/>
      <c r="BQ98" s="123"/>
      <c r="BR98" s="123"/>
      <c r="BS98" s="123"/>
      <c r="BT98" s="123"/>
      <c r="BU98" s="123"/>
      <c r="BV98" s="123"/>
    </row>
    <row r="99" customFormat="false" ht="15" hidden="false" customHeight="false" outlineLevel="0" collapsed="false">
      <c r="D99" s="177" t="s">
        <v>119</v>
      </c>
      <c r="F99" s="223" t="n">
        <v>3144</v>
      </c>
      <c r="G99" s="223" t="s">
        <v>114</v>
      </c>
      <c r="H99" s="223" t="s">
        <v>114</v>
      </c>
      <c r="I99" s="224"/>
      <c r="AI99" s="11"/>
      <c r="AJ99" s="11"/>
      <c r="AS99" s="123"/>
      <c r="AT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  <c r="BO99" s="123"/>
      <c r="BP99" s="123"/>
      <c r="BQ99" s="123"/>
      <c r="BR99" s="123"/>
      <c r="BS99" s="123"/>
      <c r="BT99" s="123"/>
      <c r="BU99" s="123"/>
      <c r="BV99" s="123"/>
    </row>
    <row r="100" customFormat="false" ht="15" hidden="false" customHeight="false" outlineLevel="0" collapsed="false">
      <c r="D100" s="177" t="s">
        <v>120</v>
      </c>
      <c r="F100" s="223" t="n">
        <v>3097</v>
      </c>
      <c r="G100" s="223" t="s">
        <v>121</v>
      </c>
      <c r="H100" s="223" t="s">
        <v>114</v>
      </c>
      <c r="I100" s="224"/>
      <c r="J100" s="0"/>
      <c r="K100" s="0"/>
      <c r="L100" s="0"/>
      <c r="M100" s="0"/>
      <c r="N100" s="0"/>
      <c r="O100" s="0"/>
      <c r="P100" s="0"/>
      <c r="Q100" s="0"/>
      <c r="Z100" s="178"/>
      <c r="AA100" s="47" t="n">
        <f aca="false">[2]Aug!T43</f>
        <v>531.4</v>
      </c>
      <c r="AB100" s="1"/>
      <c r="AC100" s="47" t="n">
        <f aca="false">[2]Aug!V43</f>
        <v>25.0179999999999</v>
      </c>
      <c r="AI100" s="11"/>
      <c r="AJ100" s="11"/>
      <c r="AS100" s="123"/>
      <c r="AT100" s="123"/>
      <c r="AX100" s="123"/>
      <c r="AY100" s="123"/>
      <c r="AZ100" s="123"/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3"/>
      <c r="BM100" s="123"/>
      <c r="BN100" s="123"/>
      <c r="BO100" s="123"/>
      <c r="BP100" s="123"/>
      <c r="BQ100" s="123"/>
      <c r="BR100" s="123"/>
      <c r="BS100" s="123"/>
      <c r="BT100" s="123"/>
      <c r="BU100" s="123"/>
      <c r="BV100" s="123"/>
    </row>
    <row r="101" customFormat="false" ht="15" hidden="false" customHeight="false" outlineLevel="0" collapsed="false">
      <c r="D101" s="177" t="s">
        <v>122</v>
      </c>
      <c r="F101" s="223" t="n">
        <v>2935</v>
      </c>
      <c r="G101" s="223" t="s">
        <v>121</v>
      </c>
      <c r="H101" s="223" t="s">
        <v>114</v>
      </c>
      <c r="I101" s="224"/>
      <c r="J101" s="0"/>
      <c r="K101" s="0"/>
      <c r="L101" s="0"/>
      <c r="M101" s="0"/>
      <c r="N101" s="0"/>
      <c r="O101" s="0"/>
      <c r="P101" s="0"/>
      <c r="Q101" s="0"/>
      <c r="Z101" s="178"/>
      <c r="AA101" s="47" t="n">
        <f aca="false">[2]Aug!T44</f>
        <v>436.8</v>
      </c>
      <c r="AB101" s="1"/>
      <c r="AC101" s="47" t="n">
        <f aca="false">[2]Aug!V44</f>
        <v>-100.727</v>
      </c>
      <c r="AI101" s="11"/>
      <c r="AJ101" s="11"/>
      <c r="AS101" s="123"/>
      <c r="AT101" s="123"/>
      <c r="AX101" s="123"/>
      <c r="AY101" s="123"/>
      <c r="AZ101" s="123"/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  <c r="BO101" s="123"/>
      <c r="BP101" s="123"/>
      <c r="BQ101" s="123"/>
      <c r="BR101" s="123"/>
      <c r="BS101" s="123"/>
      <c r="BT101" s="123"/>
      <c r="BU101" s="123"/>
      <c r="BV101" s="123"/>
    </row>
    <row r="102" customFormat="false" ht="15" hidden="false" customHeight="false" outlineLevel="0" collapsed="false">
      <c r="D102" s="177" t="s">
        <v>123</v>
      </c>
      <c r="F102" s="223" t="n">
        <v>3067</v>
      </c>
      <c r="G102" s="223" t="s">
        <v>114</v>
      </c>
      <c r="H102" s="223" t="s">
        <v>114</v>
      </c>
      <c r="I102" s="224"/>
      <c r="J102" s="0"/>
      <c r="K102" s="0"/>
      <c r="L102" s="0"/>
      <c r="M102" s="0"/>
      <c r="N102" s="0"/>
      <c r="O102" s="0"/>
      <c r="P102" s="0"/>
      <c r="Q102" s="0"/>
      <c r="Z102" s="178"/>
      <c r="AA102" s="47" t="n">
        <f aca="false">[2]Aug!T45</f>
        <v>185.9</v>
      </c>
      <c r="AB102" s="1"/>
      <c r="AC102" s="47" t="n">
        <f aca="false">[2]Aug!V45</f>
        <v>-195.828</v>
      </c>
      <c r="AI102" s="11"/>
      <c r="AJ102" s="11"/>
      <c r="AS102" s="123"/>
      <c r="AT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3"/>
      <c r="BM102" s="123"/>
      <c r="BN102" s="123"/>
      <c r="BO102" s="123"/>
      <c r="BP102" s="123"/>
      <c r="BQ102" s="123"/>
      <c r="BR102" s="123"/>
      <c r="BS102" s="123"/>
      <c r="BT102" s="123"/>
      <c r="BU102" s="123"/>
      <c r="BV102" s="123"/>
    </row>
    <row r="103" customFormat="false" ht="15" hidden="false" customHeight="false" outlineLevel="0" collapsed="false">
      <c r="D103" s="177" t="s">
        <v>124</v>
      </c>
      <c r="F103" s="223" t="n">
        <v>3110</v>
      </c>
      <c r="G103" s="223" t="s">
        <v>114</v>
      </c>
      <c r="H103" s="223" t="s">
        <v>114</v>
      </c>
      <c r="I103" s="224"/>
      <c r="J103" s="0"/>
      <c r="K103" s="0"/>
      <c r="L103" s="0"/>
      <c r="M103" s="0"/>
      <c r="N103" s="0"/>
      <c r="O103" s="0"/>
      <c r="P103" s="0"/>
      <c r="Q103" s="0"/>
      <c r="AA103" s="1" t="n">
        <f aca="false">[2]Aug!T46</f>
        <v>247.8</v>
      </c>
      <c r="AC103" s="47" t="n">
        <f aca="false">[2]Aug!V46</f>
        <v>-96.627</v>
      </c>
      <c r="AI103" s="11"/>
      <c r="AJ103" s="11"/>
      <c r="AS103" s="123"/>
      <c r="AT103" s="123"/>
      <c r="AX103" s="123"/>
      <c r="AY103" s="123"/>
      <c r="AZ103" s="123"/>
      <c r="BA103" s="123"/>
      <c r="BB103" s="123"/>
      <c r="BC103" s="123"/>
      <c r="BD103" s="123"/>
      <c r="BE103" s="123"/>
      <c r="BF103" s="123"/>
      <c r="BG103" s="123"/>
      <c r="BH103" s="123"/>
      <c r="BI103" s="123"/>
      <c r="BJ103" s="123"/>
      <c r="BK103" s="123"/>
      <c r="BL103" s="123"/>
      <c r="BM103" s="123"/>
      <c r="BN103" s="123"/>
      <c r="BO103" s="123"/>
      <c r="BP103" s="123"/>
      <c r="BQ103" s="123"/>
      <c r="BR103" s="123"/>
      <c r="BS103" s="123"/>
      <c r="BT103" s="123"/>
      <c r="BU103" s="123"/>
      <c r="BV103" s="123"/>
    </row>
    <row r="104" customFormat="false" ht="15" hidden="false" customHeight="false" outlineLevel="0" collapsed="false">
      <c r="D104" s="177" t="s">
        <v>125</v>
      </c>
      <c r="F104" s="223"/>
      <c r="G104" s="223"/>
      <c r="H104" s="223"/>
      <c r="I104" s="223"/>
      <c r="J104" s="0"/>
      <c r="K104" s="0"/>
      <c r="L104" s="0"/>
      <c r="M104" s="0"/>
      <c r="N104" s="0"/>
      <c r="O104" s="0"/>
      <c r="P104" s="0"/>
      <c r="Q104" s="0"/>
      <c r="AA104" s="1" t="n">
        <f aca="false">[2]Aug!T47</f>
        <v>177</v>
      </c>
      <c r="AC104" s="47" t="n">
        <f aca="false">[2]Aug!V47</f>
        <v>-94.432</v>
      </c>
      <c r="AI104" s="11"/>
      <c r="AJ104" s="11"/>
      <c r="AS104" s="123"/>
      <c r="AT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  <c r="BM104" s="123"/>
      <c r="BN104" s="123"/>
      <c r="BO104" s="123"/>
      <c r="BP104" s="123"/>
      <c r="BQ104" s="123"/>
      <c r="BR104" s="123"/>
      <c r="BS104" s="123"/>
      <c r="BT104" s="123"/>
      <c r="BU104" s="123"/>
      <c r="BV104" s="123"/>
    </row>
    <row r="105" customFormat="false" ht="15" hidden="false" customHeight="false" outlineLevel="0" collapsed="false">
      <c r="D105" s="177" t="s">
        <v>126</v>
      </c>
      <c r="F105" s="223"/>
      <c r="G105" s="223"/>
      <c r="H105" s="223"/>
      <c r="I105" s="223"/>
      <c r="J105" s="0"/>
      <c r="K105" s="0"/>
      <c r="L105" s="0"/>
      <c r="M105" s="0"/>
      <c r="N105" s="0"/>
      <c r="O105" s="0"/>
      <c r="P105" s="0"/>
      <c r="Q105" s="0"/>
      <c r="AA105" s="1" t="n">
        <f aca="false">[2]Aug!T48</f>
        <v>13.3</v>
      </c>
      <c r="AC105" s="47" t="n">
        <f aca="false">[2]Aug!V48</f>
        <v>-141.732</v>
      </c>
      <c r="AI105" s="11"/>
      <c r="AJ105" s="11"/>
      <c r="AS105" s="123"/>
      <c r="AT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  <c r="BO105" s="123"/>
      <c r="BP105" s="123"/>
      <c r="BQ105" s="123"/>
      <c r="BR105" s="123"/>
      <c r="BS105" s="123"/>
      <c r="BT105" s="123"/>
      <c r="BU105" s="123"/>
      <c r="BV105" s="123"/>
    </row>
    <row r="106" customFormat="false" ht="15" hidden="false" customHeight="false" outlineLevel="0" collapsed="false">
      <c r="D106" s="177" t="s">
        <v>127</v>
      </c>
      <c r="F106" s="223"/>
      <c r="G106" s="223"/>
      <c r="H106" s="223"/>
      <c r="I106" s="223"/>
      <c r="J106" s="0"/>
      <c r="K106" s="0"/>
      <c r="L106" s="0"/>
      <c r="M106" s="0"/>
      <c r="N106" s="0"/>
      <c r="O106" s="0"/>
      <c r="P106" s="0"/>
      <c r="Q106" s="0"/>
      <c r="AA106" s="1" t="n">
        <f aca="false">SUM(AA100:AA105)</f>
        <v>1592.2</v>
      </c>
      <c r="AC106" s="1" t="n">
        <f aca="false">SUM(AC100:AC105)</f>
        <v>-604.328</v>
      </c>
      <c r="AI106" s="11"/>
      <c r="AJ106" s="11"/>
      <c r="AS106" s="123"/>
      <c r="AT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  <c r="BT106" s="123"/>
      <c r="BU106" s="123"/>
      <c r="BV106" s="123"/>
    </row>
    <row r="107" customFormat="false" ht="15" hidden="false" customHeight="false" outlineLevel="0" collapsed="false">
      <c r="D107" s="177" t="s">
        <v>128</v>
      </c>
      <c r="F107" s="223"/>
      <c r="G107" s="223"/>
      <c r="H107" s="223"/>
      <c r="I107" s="223"/>
      <c r="J107" s="0"/>
      <c r="K107" s="0"/>
      <c r="L107" s="0"/>
      <c r="M107" s="0"/>
      <c r="N107" s="0"/>
      <c r="O107" s="0"/>
      <c r="P107" s="0"/>
      <c r="Q107" s="0"/>
      <c r="AI107" s="11"/>
      <c r="AJ107" s="11"/>
      <c r="AS107" s="123"/>
      <c r="AT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  <c r="BO107" s="123"/>
      <c r="BP107" s="123"/>
      <c r="BQ107" s="123"/>
      <c r="BR107" s="123"/>
      <c r="BS107" s="123"/>
      <c r="BT107" s="123"/>
      <c r="BU107" s="123"/>
      <c r="BV107" s="123"/>
    </row>
    <row r="108" customFormat="false" ht="15" hidden="false" customHeight="false" outlineLevel="0" collapsed="false">
      <c r="A108" s="225"/>
      <c r="B108" s="225"/>
      <c r="D108" s="177" t="s">
        <v>129</v>
      </c>
      <c r="F108" s="223"/>
      <c r="G108" s="223"/>
      <c r="H108" s="223"/>
      <c r="I108" s="223"/>
      <c r="J108" s="0"/>
      <c r="K108" s="0"/>
      <c r="L108" s="0"/>
      <c r="M108" s="0"/>
      <c r="N108" s="0"/>
      <c r="O108" s="0"/>
      <c r="P108" s="0"/>
      <c r="Q108" s="0"/>
      <c r="AI108" s="11"/>
      <c r="AJ108" s="11"/>
      <c r="AS108" s="123"/>
      <c r="AT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  <c r="BT108" s="123"/>
      <c r="BU108" s="123"/>
      <c r="BV108" s="123"/>
    </row>
    <row r="109" customFormat="false" ht="15" hidden="false" customHeight="false" outlineLevel="0" collapsed="false">
      <c r="A109" s="11"/>
      <c r="B109" s="11"/>
      <c r="D109" s="177" t="s">
        <v>130</v>
      </c>
      <c r="F109" s="223"/>
      <c r="G109" s="223"/>
      <c r="H109" s="223"/>
      <c r="I109" s="223"/>
      <c r="J109" s="0"/>
      <c r="K109" s="0"/>
      <c r="L109" s="0"/>
      <c r="M109" s="0"/>
      <c r="N109" s="0"/>
      <c r="O109" s="0"/>
      <c r="P109" s="0"/>
      <c r="Q109" s="0"/>
      <c r="AS109" s="123"/>
      <c r="AT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  <c r="BI109" s="123"/>
      <c r="BJ109" s="123"/>
      <c r="BK109" s="123"/>
      <c r="BL109" s="123"/>
      <c r="BM109" s="123"/>
      <c r="BN109" s="123"/>
      <c r="BO109" s="123"/>
      <c r="BP109" s="123"/>
      <c r="BQ109" s="123"/>
      <c r="BR109" s="123"/>
      <c r="BS109" s="123"/>
      <c r="BT109" s="123"/>
      <c r="BU109" s="123"/>
      <c r="BV109" s="123"/>
    </row>
    <row r="110" customFormat="false" ht="15" hidden="false" customHeight="false" outlineLevel="0" collapsed="false">
      <c r="A110" s="11"/>
      <c r="B110" s="11"/>
      <c r="D110" s="177" t="s">
        <v>131</v>
      </c>
      <c r="F110" s="223"/>
      <c r="G110" s="223"/>
      <c r="H110" s="223"/>
      <c r="I110" s="223"/>
      <c r="J110" s="0"/>
      <c r="K110" s="0"/>
      <c r="L110" s="0"/>
      <c r="M110" s="0"/>
      <c r="N110" s="0"/>
      <c r="O110" s="0"/>
      <c r="P110" s="0"/>
      <c r="Q110" s="0"/>
      <c r="AS110" s="123"/>
      <c r="AT110" s="123"/>
      <c r="AX110" s="123"/>
      <c r="AY110" s="123"/>
      <c r="AZ110" s="123"/>
      <c r="BA110" s="123"/>
      <c r="BB110" s="123"/>
      <c r="BC110" s="123"/>
      <c r="BD110" s="123"/>
      <c r="BE110" s="123"/>
      <c r="BF110" s="123"/>
      <c r="BG110" s="123"/>
      <c r="BH110" s="123"/>
      <c r="BI110" s="123"/>
      <c r="BJ110" s="123"/>
      <c r="BK110" s="123"/>
      <c r="BL110" s="123"/>
      <c r="BM110" s="123"/>
      <c r="BN110" s="123"/>
      <c r="BO110" s="123"/>
      <c r="BP110" s="123"/>
      <c r="BQ110" s="123"/>
      <c r="BR110" s="123"/>
      <c r="BS110" s="123"/>
      <c r="BT110" s="123"/>
      <c r="BU110" s="123"/>
      <c r="BV110" s="123"/>
    </row>
    <row r="111" customFormat="false" ht="15" hidden="false" customHeight="false" outlineLevel="0" collapsed="false">
      <c r="A111" s="11"/>
      <c r="B111" s="11"/>
      <c r="D111" s="177" t="s">
        <v>132</v>
      </c>
      <c r="F111" s="223"/>
      <c r="G111" s="223"/>
      <c r="H111" s="223"/>
      <c r="I111" s="223"/>
      <c r="J111" s="0"/>
      <c r="K111" s="0"/>
      <c r="L111" s="0"/>
      <c r="M111" s="0"/>
      <c r="N111" s="0"/>
      <c r="O111" s="0"/>
      <c r="P111" s="0"/>
      <c r="Q111" s="0"/>
      <c r="AS111" s="123"/>
      <c r="AT111" s="123"/>
      <c r="AX111" s="123"/>
      <c r="AY111" s="123"/>
      <c r="AZ111" s="123"/>
      <c r="BA111" s="123"/>
      <c r="BB111" s="123"/>
      <c r="BC111" s="123"/>
      <c r="BD111" s="123"/>
      <c r="BE111" s="123"/>
      <c r="BF111" s="123"/>
      <c r="BG111" s="123"/>
      <c r="BH111" s="123"/>
      <c r="BI111" s="123"/>
      <c r="BJ111" s="123"/>
      <c r="BK111" s="123"/>
      <c r="BL111" s="123"/>
      <c r="BM111" s="123"/>
      <c r="BN111" s="123"/>
      <c r="BO111" s="123"/>
      <c r="BP111" s="123"/>
      <c r="BQ111" s="123"/>
      <c r="BR111" s="123"/>
      <c r="BS111" s="123"/>
      <c r="BT111" s="123"/>
      <c r="BU111" s="123"/>
      <c r="BV111" s="123"/>
    </row>
    <row r="112" customFormat="false" ht="15" hidden="false" customHeight="false" outlineLevel="0" collapsed="false">
      <c r="A112" s="96"/>
      <c r="B112" s="11"/>
      <c r="D112" s="177" t="s">
        <v>133</v>
      </c>
      <c r="F112" s="223"/>
      <c r="G112" s="223"/>
      <c r="H112" s="223"/>
      <c r="I112" s="223"/>
      <c r="J112" s="0"/>
      <c r="K112" s="0"/>
      <c r="L112" s="0"/>
      <c r="M112" s="0"/>
      <c r="N112" s="0"/>
      <c r="O112" s="0"/>
      <c r="P112" s="0"/>
      <c r="Q112" s="0"/>
      <c r="AS112" s="123"/>
      <c r="AT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3"/>
      <c r="BL112" s="123"/>
      <c r="BM112" s="123"/>
      <c r="BN112" s="123"/>
      <c r="BO112" s="123"/>
      <c r="BP112" s="123"/>
      <c r="BQ112" s="123"/>
      <c r="BR112" s="123"/>
      <c r="BS112" s="123"/>
      <c r="BT112" s="123"/>
      <c r="BU112" s="123"/>
      <c r="BV112" s="123"/>
    </row>
    <row r="113" customFormat="false" ht="15" hidden="false" customHeight="false" outlineLevel="0" collapsed="false">
      <c r="A113" s="96"/>
      <c r="B113" s="11"/>
      <c r="D113" s="177" t="s">
        <v>134</v>
      </c>
      <c r="F113" s="223"/>
      <c r="G113" s="223"/>
      <c r="H113" s="223"/>
      <c r="I113" s="223"/>
      <c r="J113" s="0"/>
      <c r="K113" s="0"/>
      <c r="L113" s="0"/>
      <c r="M113" s="0"/>
      <c r="N113" s="0"/>
      <c r="O113" s="0"/>
      <c r="P113" s="0"/>
      <c r="Q113" s="0"/>
      <c r="AS113" s="123"/>
      <c r="AT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  <c r="BI113" s="123"/>
      <c r="BJ113" s="123"/>
      <c r="BK113" s="123"/>
      <c r="BL113" s="123"/>
      <c r="BM113" s="123"/>
      <c r="BN113" s="123"/>
      <c r="BO113" s="123"/>
      <c r="BP113" s="123"/>
      <c r="BQ113" s="123"/>
      <c r="BR113" s="123"/>
      <c r="BS113" s="123"/>
      <c r="BT113" s="123"/>
      <c r="BU113" s="123"/>
      <c r="BV113" s="123"/>
    </row>
    <row r="114" customFormat="false" ht="15" hidden="false" customHeight="false" outlineLevel="0" collapsed="false">
      <c r="A114" s="96"/>
      <c r="B114" s="11"/>
      <c r="D114" s="177" t="s">
        <v>135</v>
      </c>
      <c r="F114" s="223"/>
      <c r="G114" s="223"/>
      <c r="H114" s="223"/>
      <c r="I114" s="223"/>
      <c r="J114" s="0"/>
      <c r="K114" s="0"/>
      <c r="L114" s="0"/>
      <c r="M114" s="0"/>
      <c r="N114" s="0"/>
      <c r="O114" s="0"/>
      <c r="P114" s="0"/>
      <c r="Q114" s="0"/>
      <c r="AS114" s="123"/>
      <c r="AT114" s="123"/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  <c r="BL114" s="123"/>
      <c r="BM114" s="123"/>
      <c r="BN114" s="123"/>
      <c r="BO114" s="123"/>
      <c r="BP114" s="123"/>
      <c r="BQ114" s="123"/>
      <c r="BR114" s="123"/>
      <c r="BS114" s="123"/>
      <c r="BT114" s="123"/>
      <c r="BU114" s="123"/>
      <c r="BV114" s="123"/>
    </row>
    <row r="115" customFormat="false" ht="15" hidden="false" customHeight="false" outlineLevel="0" collapsed="false">
      <c r="A115" s="96"/>
      <c r="B115" s="11"/>
      <c r="D115" s="177" t="s">
        <v>136</v>
      </c>
      <c r="F115" s="223"/>
      <c r="G115" s="223"/>
      <c r="H115" s="223"/>
      <c r="I115" s="224"/>
      <c r="AS115" s="123"/>
      <c r="AT115" s="123"/>
      <c r="AX115" s="123"/>
      <c r="AY115" s="123"/>
      <c r="AZ115" s="123"/>
      <c r="BA115" s="123"/>
      <c r="BB115" s="123"/>
      <c r="BC115" s="123"/>
      <c r="BD115" s="123"/>
      <c r="BE115" s="123"/>
      <c r="BF115" s="123"/>
      <c r="BG115" s="123"/>
      <c r="BH115" s="123"/>
      <c r="BI115" s="123"/>
      <c r="BJ115" s="123"/>
      <c r="BK115" s="123"/>
      <c r="BL115" s="123"/>
      <c r="BM115" s="123"/>
      <c r="BN115" s="123"/>
      <c r="BO115" s="123"/>
      <c r="BP115" s="123"/>
      <c r="BQ115" s="123"/>
      <c r="BR115" s="123"/>
      <c r="BS115" s="123"/>
      <c r="BT115" s="123"/>
      <c r="BU115" s="123"/>
      <c r="BV115" s="123"/>
    </row>
    <row r="116" customFormat="false" ht="15" hidden="false" customHeight="false" outlineLevel="0" collapsed="false">
      <c r="A116" s="11"/>
      <c r="B116" s="11"/>
      <c r="D116" s="177" t="s">
        <v>137</v>
      </c>
      <c r="F116" s="223"/>
      <c r="G116" s="223"/>
      <c r="H116" s="223"/>
      <c r="I116" s="224"/>
      <c r="AS116" s="123"/>
      <c r="AT116" s="123"/>
      <c r="AX116" s="123"/>
      <c r="AY116" s="123"/>
      <c r="AZ116" s="123"/>
      <c r="BA116" s="123"/>
      <c r="BB116" s="123"/>
      <c r="BC116" s="123"/>
      <c r="BD116" s="123"/>
      <c r="BE116" s="123"/>
      <c r="BF116" s="123"/>
      <c r="BG116" s="123"/>
      <c r="BH116" s="123"/>
      <c r="BI116" s="123"/>
      <c r="BJ116" s="123"/>
      <c r="BK116" s="123"/>
      <c r="BL116" s="123"/>
      <c r="BM116" s="123"/>
      <c r="BN116" s="123"/>
      <c r="BO116" s="123"/>
      <c r="BP116" s="123"/>
      <c r="BQ116" s="123"/>
      <c r="BR116" s="123"/>
      <c r="BS116" s="123"/>
      <c r="BT116" s="123"/>
      <c r="BU116" s="123"/>
      <c r="BV116" s="123"/>
    </row>
    <row r="117" customFormat="false" ht="15" hidden="false" customHeight="true" outlineLevel="0" collapsed="false">
      <c r="A117" s="11"/>
      <c r="B117" s="11"/>
      <c r="D117" s="177" t="s">
        <v>138</v>
      </c>
      <c r="F117" s="223"/>
      <c r="G117" s="223"/>
      <c r="H117" s="223"/>
      <c r="I117" s="224"/>
      <c r="AS117" s="123"/>
      <c r="AT117" s="123"/>
      <c r="AX117" s="123"/>
      <c r="AY117" s="123"/>
      <c r="AZ117" s="123"/>
      <c r="BA117" s="123"/>
      <c r="BB117" s="123"/>
      <c r="BC117" s="123"/>
      <c r="BD117" s="123"/>
      <c r="BE117" s="123"/>
      <c r="BF117" s="123"/>
      <c r="BG117" s="123"/>
      <c r="BH117" s="123"/>
      <c r="BI117" s="123"/>
      <c r="BJ117" s="123"/>
      <c r="BK117" s="123"/>
      <c r="BL117" s="123"/>
      <c r="BM117" s="123"/>
      <c r="BN117" s="123"/>
      <c r="BO117" s="123"/>
      <c r="BP117" s="123"/>
      <c r="BQ117" s="123"/>
      <c r="BR117" s="123"/>
      <c r="BS117" s="123"/>
      <c r="BT117" s="123"/>
      <c r="BU117" s="123"/>
      <c r="BV117" s="123"/>
    </row>
    <row r="118" customFormat="false" ht="15" hidden="false" customHeight="true" outlineLevel="0" collapsed="false">
      <c r="A118" s="11"/>
      <c r="B118" s="11"/>
      <c r="D118" s="177" t="s">
        <v>139</v>
      </c>
      <c r="F118" s="223"/>
      <c r="G118" s="223"/>
      <c r="H118" s="223"/>
      <c r="I118" s="224"/>
      <c r="AS118" s="123"/>
      <c r="AT118" s="123"/>
      <c r="AX118" s="123"/>
      <c r="AY118" s="123"/>
      <c r="AZ118" s="123"/>
      <c r="BA118" s="123"/>
      <c r="BB118" s="123"/>
      <c r="BC118" s="123"/>
      <c r="BD118" s="123"/>
      <c r="BE118" s="123"/>
      <c r="BF118" s="123"/>
      <c r="BG118" s="123"/>
      <c r="BH118" s="123"/>
      <c r="BI118" s="123"/>
      <c r="BJ118" s="123"/>
      <c r="BK118" s="123"/>
      <c r="BL118" s="123"/>
      <c r="BM118" s="123"/>
      <c r="BN118" s="123"/>
      <c r="BO118" s="123"/>
      <c r="BP118" s="123"/>
      <c r="BQ118" s="123"/>
      <c r="BR118" s="123"/>
      <c r="BS118" s="123"/>
      <c r="BT118" s="123"/>
      <c r="BU118" s="123"/>
      <c r="BV118" s="123"/>
    </row>
    <row r="119" customFormat="false" ht="15" hidden="false" customHeight="true" outlineLevel="0" collapsed="false">
      <c r="A119" s="11"/>
      <c r="B119" s="11"/>
      <c r="D119" s="177" t="s">
        <v>140</v>
      </c>
      <c r="F119" s="223"/>
      <c r="G119" s="223"/>
      <c r="H119" s="223"/>
      <c r="I119" s="224"/>
      <c r="AM119" s="1"/>
      <c r="AS119" s="123"/>
      <c r="AT119" s="123"/>
      <c r="AX119" s="123"/>
      <c r="AY119" s="123"/>
      <c r="AZ119" s="123"/>
      <c r="BA119" s="123"/>
      <c r="BB119" s="123"/>
      <c r="BC119" s="123"/>
      <c r="BD119" s="123"/>
      <c r="BE119" s="123"/>
      <c r="BF119" s="123"/>
      <c r="BG119" s="123"/>
      <c r="BH119" s="123"/>
      <c r="BI119" s="123"/>
      <c r="BJ119" s="123"/>
      <c r="BK119" s="123"/>
      <c r="BL119" s="123"/>
      <c r="BM119" s="123"/>
      <c r="BN119" s="123"/>
      <c r="BO119" s="123"/>
      <c r="BP119" s="123"/>
      <c r="BQ119" s="123"/>
      <c r="BR119" s="123"/>
      <c r="BS119" s="123"/>
      <c r="BT119" s="123"/>
      <c r="BU119" s="123"/>
      <c r="BV119" s="123"/>
    </row>
    <row r="120" customFormat="false" ht="15" hidden="false" customHeight="true" outlineLevel="0" collapsed="false">
      <c r="A120" s="11"/>
      <c r="B120" s="11"/>
      <c r="D120" s="177" t="s">
        <v>141</v>
      </c>
      <c r="F120" s="223"/>
      <c r="G120" s="223"/>
      <c r="H120" s="223"/>
      <c r="I120" s="224"/>
      <c r="AM120" s="1"/>
      <c r="AS120" s="123"/>
      <c r="AT120" s="123"/>
      <c r="AX120" s="123"/>
      <c r="AY120" s="123"/>
      <c r="AZ120" s="123"/>
      <c r="BA120" s="123"/>
      <c r="BB120" s="123"/>
      <c r="BC120" s="123"/>
      <c r="BD120" s="123"/>
      <c r="BE120" s="123"/>
      <c r="BF120" s="123"/>
      <c r="BG120" s="123"/>
      <c r="BH120" s="123"/>
      <c r="BI120" s="123"/>
      <c r="BJ120" s="123"/>
      <c r="BK120" s="123"/>
      <c r="BL120" s="123"/>
      <c r="BM120" s="123"/>
      <c r="BN120" s="123"/>
      <c r="BO120" s="123"/>
      <c r="BP120" s="123"/>
      <c r="BQ120" s="123"/>
      <c r="BR120" s="123"/>
      <c r="BS120" s="123"/>
      <c r="BT120" s="123"/>
      <c r="BU120" s="123"/>
      <c r="BV120" s="123"/>
    </row>
    <row r="121" customFormat="false" ht="15" hidden="false" customHeight="true" outlineLevel="0" collapsed="false">
      <c r="A121" s="11"/>
      <c r="B121" s="11"/>
      <c r="D121" s="177" t="s">
        <v>142</v>
      </c>
      <c r="F121" s="223"/>
      <c r="G121" s="223"/>
      <c r="H121" s="223"/>
      <c r="I121" s="224"/>
      <c r="AL121" s="226"/>
      <c r="AM121" s="227"/>
      <c r="AS121" s="123"/>
      <c r="AT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</row>
    <row r="122" customFormat="false" ht="15" hidden="false" customHeight="true" outlineLevel="0" collapsed="false">
      <c r="A122" s="11"/>
      <c r="B122" s="11"/>
      <c r="D122" s="177" t="s">
        <v>143</v>
      </c>
      <c r="F122" s="223"/>
      <c r="G122" s="223"/>
      <c r="H122" s="223"/>
      <c r="I122" s="224"/>
      <c r="AL122" s="227"/>
      <c r="AM122" s="227"/>
      <c r="AN122" s="228"/>
      <c r="AS122" s="123"/>
      <c r="AT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</row>
    <row r="123" customFormat="false" ht="15" hidden="false" customHeight="true" outlineLevel="0" collapsed="false">
      <c r="A123" s="11"/>
      <c r="B123" s="11"/>
      <c r="D123" s="177" t="s">
        <v>144</v>
      </c>
      <c r="F123" s="223"/>
      <c r="G123" s="223"/>
      <c r="H123" s="223"/>
      <c r="I123" s="224"/>
      <c r="J123" s="7"/>
      <c r="K123" s="7"/>
      <c r="L123" s="7"/>
      <c r="M123" s="7"/>
      <c r="N123" s="7"/>
      <c r="O123" s="7"/>
      <c r="AL123" s="226"/>
      <c r="AM123" s="227"/>
      <c r="AS123" s="123"/>
      <c r="AT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</row>
    <row r="124" customFormat="false" ht="15" hidden="false" customHeight="false" outlineLevel="0" collapsed="false">
      <c r="A124" s="11"/>
      <c r="B124" s="11"/>
      <c r="D124" s="177" t="s">
        <v>145</v>
      </c>
      <c r="F124" s="223"/>
      <c r="G124" s="223"/>
      <c r="H124" s="223"/>
      <c r="I124" s="224"/>
      <c r="AI124" s="177"/>
      <c r="AJ124" s="177"/>
      <c r="AL124" s="226"/>
      <c r="AM124" s="227"/>
      <c r="AS124" s="123"/>
      <c r="AT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</row>
    <row r="125" customFormat="false" ht="15" hidden="false" customHeight="false" outlineLevel="0" collapsed="false">
      <c r="A125" s="11"/>
      <c r="B125" s="11"/>
      <c r="D125" s="177" t="s">
        <v>146</v>
      </c>
      <c r="F125" s="223"/>
      <c r="G125" s="223"/>
      <c r="H125" s="223"/>
      <c r="I125" s="224"/>
      <c r="AL125" s="226"/>
      <c r="AM125" s="227"/>
      <c r="AS125" s="123"/>
      <c r="AT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23"/>
      <c r="BQ125" s="123"/>
      <c r="BR125" s="123"/>
      <c r="BS125" s="123"/>
      <c r="BT125" s="123"/>
      <c r="BU125" s="123"/>
      <c r="BV125" s="123"/>
    </row>
    <row r="126" customFormat="false" ht="15" hidden="false" customHeight="false" outlineLevel="0" collapsed="false">
      <c r="A126" s="11"/>
      <c r="B126" s="11"/>
      <c r="I126" s="224"/>
      <c r="AL126" s="226"/>
      <c r="AM126" s="227"/>
      <c r="AS126" s="123"/>
      <c r="AT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</row>
    <row r="127" customFormat="false" ht="15" hidden="false" customHeight="false" outlineLevel="0" collapsed="false">
      <c r="A127" s="11"/>
      <c r="AL127" s="226"/>
      <c r="AM127" s="227"/>
      <c r="AS127" s="123"/>
      <c r="AT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</row>
    <row r="128" customFormat="false" ht="15" hidden="false" customHeight="false" outlineLevel="0" collapsed="false">
      <c r="A128" s="11"/>
      <c r="AL128" s="226"/>
      <c r="AM128" s="227"/>
      <c r="AS128" s="123"/>
      <c r="AT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</row>
    <row r="129" customFormat="false" ht="15" hidden="false" customHeight="false" outlineLevel="0" collapsed="false">
      <c r="A129" s="11"/>
      <c r="AL129" s="226"/>
      <c r="AM129" s="227"/>
      <c r="AS129" s="123"/>
      <c r="AT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</row>
    <row r="130" customFormat="false" ht="15" hidden="false" customHeight="false" outlineLevel="0" collapsed="false">
      <c r="A130" s="11"/>
      <c r="AL130" s="226"/>
      <c r="AM130" s="227"/>
      <c r="AS130" s="123"/>
      <c r="AT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</row>
    <row r="131" customFormat="false" ht="15" hidden="false" customHeight="false" outlineLevel="0" collapsed="false">
      <c r="A131" s="11"/>
      <c r="P131" s="11"/>
      <c r="AS131" s="123"/>
      <c r="AT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</row>
    <row r="132" customFormat="false" ht="15" hidden="false" customHeight="false" outlineLevel="0" collapsed="false">
      <c r="A132" s="11"/>
      <c r="P132" s="11"/>
      <c r="AM132" s="1"/>
      <c r="AS132" s="123"/>
      <c r="AT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</row>
    <row r="133" customFormat="false" ht="15" hidden="false" customHeight="false" outlineLevel="0" collapsed="false">
      <c r="A133" s="11"/>
      <c r="B133" s="11"/>
      <c r="P133" s="11"/>
      <c r="Q133" s="177"/>
      <c r="R133" s="178"/>
      <c r="S133" s="178"/>
      <c r="AM133" s="1"/>
      <c r="AS133" s="123"/>
      <c r="AT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</row>
    <row r="134" customFormat="false" ht="15" hidden="false" customHeight="false" outlineLevel="0" collapsed="false">
      <c r="A134" s="11"/>
      <c r="B134" s="11"/>
      <c r="P134" s="11"/>
      <c r="AM134" s="1"/>
      <c r="AS134" s="123"/>
      <c r="AT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</row>
    <row r="135" customFormat="false" ht="15" hidden="false" customHeight="false" outlineLevel="0" collapsed="false">
      <c r="A135" s="11"/>
      <c r="B135" s="11"/>
      <c r="P135" s="11"/>
      <c r="Q135" s="177"/>
      <c r="R135" s="178"/>
      <c r="S135" s="178"/>
      <c r="AM135" s="1"/>
      <c r="AS135" s="123"/>
      <c r="AT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</row>
    <row r="136" customFormat="false" ht="15" hidden="false" customHeight="false" outlineLevel="0" collapsed="false">
      <c r="A136" s="11"/>
      <c r="B136" s="11"/>
      <c r="P136" s="11"/>
      <c r="Q136" s="177"/>
      <c r="R136" s="178"/>
      <c r="S136" s="178"/>
      <c r="AM136" s="1"/>
      <c r="AS136" s="123"/>
      <c r="AT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</row>
    <row r="137" customFormat="false" ht="15" hidden="false" customHeight="false" outlineLevel="0" collapsed="false">
      <c r="A137" s="11"/>
      <c r="B137" s="11"/>
      <c r="P137" s="11"/>
      <c r="Q137" s="177"/>
      <c r="R137" s="178"/>
      <c r="S137" s="178"/>
      <c r="AM137" s="1"/>
      <c r="AS137" s="123"/>
      <c r="AT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</row>
    <row r="138" customFormat="false" ht="15" hidden="false" customHeight="false" outlineLevel="0" collapsed="false">
      <c r="A138" s="11"/>
      <c r="B138" s="11"/>
      <c r="P138" s="11"/>
      <c r="AM138" s="1"/>
      <c r="AS138" s="123"/>
      <c r="AT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</row>
    <row r="139" customFormat="false" ht="15" hidden="false" customHeight="false" outlineLevel="0" collapsed="false">
      <c r="A139" s="11"/>
      <c r="B139" s="11"/>
      <c r="P139" s="99"/>
      <c r="AM139" s="1"/>
      <c r="AS139" s="123"/>
      <c r="AT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</row>
    <row r="140" customFormat="false" ht="15" hidden="false" customHeight="false" outlineLevel="0" collapsed="false">
      <c r="A140" s="11"/>
      <c r="B140" s="11"/>
      <c r="P140" s="11"/>
      <c r="AM140" s="1"/>
      <c r="AS140" s="123"/>
      <c r="AT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</row>
    <row r="141" customFormat="false" ht="15" hidden="false" customHeight="false" outlineLevel="0" collapsed="false">
      <c r="A141" s="11"/>
      <c r="B141" s="11"/>
      <c r="P141" s="11"/>
      <c r="AM141" s="1"/>
      <c r="AS141" s="123"/>
      <c r="AT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</row>
    <row r="142" customFormat="false" ht="15" hidden="false" customHeight="false" outlineLevel="0" collapsed="false">
      <c r="A142" s="11"/>
      <c r="B142" s="11"/>
      <c r="P142" s="11"/>
      <c r="AM142" s="1"/>
      <c r="AS142" s="123"/>
      <c r="AT142" s="123"/>
      <c r="AX142" s="123"/>
      <c r="AY142" s="123"/>
      <c r="AZ142" s="123"/>
      <c r="BA142" s="123"/>
      <c r="BB142" s="123"/>
      <c r="BC142" s="123"/>
      <c r="BD142" s="123"/>
      <c r="BE142" s="123"/>
      <c r="BF142" s="123"/>
      <c r="BG142" s="123"/>
      <c r="BH142" s="123"/>
      <c r="BI142" s="123"/>
      <c r="BJ142" s="123"/>
      <c r="BK142" s="123"/>
      <c r="BL142" s="123"/>
      <c r="BM142" s="123"/>
      <c r="BN142" s="123"/>
      <c r="BO142" s="123"/>
      <c r="BP142" s="123"/>
      <c r="BQ142" s="123"/>
      <c r="BR142" s="123"/>
      <c r="BS142" s="123"/>
      <c r="BT142" s="123"/>
      <c r="BU142" s="123"/>
      <c r="BV142" s="123"/>
    </row>
    <row r="143" customFormat="false" ht="15" hidden="false" customHeight="false" outlineLevel="0" collapsed="false">
      <c r="A143" s="11"/>
      <c r="B143" s="11"/>
      <c r="P143" s="11"/>
      <c r="Q143" s="177"/>
      <c r="R143" s="178"/>
      <c r="S143" s="178"/>
      <c r="AM143" s="1"/>
      <c r="AS143" s="123"/>
      <c r="AT143" s="123"/>
      <c r="AX143" s="123"/>
      <c r="AY143" s="123"/>
      <c r="AZ143" s="123"/>
      <c r="BA143" s="123"/>
      <c r="BB143" s="123"/>
      <c r="BC143" s="123"/>
      <c r="BD143" s="123"/>
      <c r="BE143" s="123"/>
      <c r="BF143" s="123"/>
      <c r="BG143" s="123"/>
      <c r="BH143" s="123"/>
      <c r="BI143" s="123"/>
      <c r="BJ143" s="123"/>
      <c r="BK143" s="123"/>
      <c r="BL143" s="123"/>
      <c r="BM143" s="123"/>
      <c r="BN143" s="123"/>
      <c r="BO143" s="123"/>
      <c r="BP143" s="123"/>
      <c r="BQ143" s="123"/>
      <c r="BR143" s="123"/>
      <c r="BS143" s="123"/>
      <c r="BT143" s="123"/>
      <c r="BU143" s="123"/>
      <c r="BV143" s="123"/>
    </row>
    <row r="144" customFormat="false" ht="15" hidden="false" customHeight="false" outlineLevel="0" collapsed="false">
      <c r="AM144" s="1"/>
      <c r="AS144" s="123"/>
      <c r="AT144" s="123"/>
      <c r="AX144" s="123"/>
      <c r="AY144" s="123"/>
      <c r="AZ144" s="123"/>
      <c r="BA144" s="123"/>
      <c r="BB144" s="123"/>
      <c r="BC144" s="123"/>
      <c r="BD144" s="123"/>
      <c r="BE144" s="123"/>
      <c r="BF144" s="123"/>
      <c r="BG144" s="123"/>
      <c r="BH144" s="123"/>
      <c r="BI144" s="123"/>
      <c r="BJ144" s="123"/>
      <c r="BK144" s="123"/>
      <c r="BL144" s="123"/>
      <c r="BM144" s="123"/>
      <c r="BN144" s="123"/>
      <c r="BO144" s="123"/>
      <c r="BP144" s="123"/>
      <c r="BQ144" s="123"/>
      <c r="BR144" s="123"/>
      <c r="BS144" s="123"/>
      <c r="BT144" s="123"/>
      <c r="BU144" s="123"/>
      <c r="BV144" s="123"/>
    </row>
    <row r="145" customFormat="false" ht="15" hidden="false" customHeight="false" outlineLevel="0" collapsed="false">
      <c r="A145" s="11"/>
      <c r="B145" s="11"/>
      <c r="P145" s="11"/>
      <c r="AM145" s="1"/>
      <c r="AS145" s="123"/>
      <c r="AT145" s="123"/>
      <c r="AX145" s="123"/>
      <c r="AY145" s="123"/>
      <c r="AZ145" s="123"/>
      <c r="BA145" s="123"/>
      <c r="BB145" s="123"/>
      <c r="BC145" s="123"/>
      <c r="BD145" s="123"/>
      <c r="BE145" s="123"/>
      <c r="BF145" s="123"/>
      <c r="BG145" s="123"/>
      <c r="BH145" s="123"/>
      <c r="BI145" s="123"/>
      <c r="BJ145" s="123"/>
      <c r="BK145" s="123"/>
      <c r="BL145" s="123"/>
      <c r="BM145" s="123"/>
      <c r="BN145" s="123"/>
      <c r="BO145" s="123"/>
      <c r="BP145" s="123"/>
      <c r="BQ145" s="123"/>
      <c r="BR145" s="123"/>
      <c r="BS145" s="123"/>
      <c r="BT145" s="123"/>
      <c r="BU145" s="123"/>
      <c r="BV145" s="123"/>
    </row>
    <row r="146" customFormat="false" ht="15" hidden="false" customHeight="false" outlineLevel="0" collapsed="false">
      <c r="AM146" s="1"/>
      <c r="AS146" s="123"/>
      <c r="AT146" s="123"/>
      <c r="AX146" s="123"/>
      <c r="AY146" s="123"/>
      <c r="AZ146" s="123"/>
      <c r="BA146" s="123"/>
      <c r="BB146" s="123"/>
      <c r="BC146" s="123"/>
      <c r="BD146" s="123"/>
      <c r="BE146" s="123"/>
      <c r="BF146" s="123"/>
      <c r="BG146" s="123"/>
      <c r="BH146" s="123"/>
      <c r="BI146" s="123"/>
      <c r="BJ146" s="123"/>
      <c r="BK146" s="123"/>
      <c r="BL146" s="123"/>
      <c r="BM146" s="123"/>
      <c r="BN146" s="123"/>
      <c r="BO146" s="123"/>
      <c r="BP146" s="123"/>
      <c r="BQ146" s="123"/>
      <c r="BR146" s="123"/>
      <c r="BS146" s="123"/>
      <c r="BT146" s="123"/>
      <c r="BU146" s="123"/>
      <c r="BV146" s="123"/>
    </row>
    <row r="147" customFormat="false" ht="15" hidden="false" customHeight="false" outlineLevel="0" collapsed="false">
      <c r="AM147" s="1"/>
      <c r="AS147" s="123"/>
      <c r="AT147" s="123"/>
      <c r="AX147" s="123"/>
      <c r="AY147" s="123"/>
      <c r="AZ147" s="123"/>
      <c r="BA147" s="123"/>
      <c r="BB147" s="123"/>
      <c r="BC147" s="123"/>
      <c r="BD147" s="123"/>
      <c r="BE147" s="123"/>
      <c r="BF147" s="123"/>
      <c r="BG147" s="123"/>
      <c r="BH147" s="123"/>
      <c r="BI147" s="123"/>
      <c r="BJ147" s="123"/>
      <c r="BK147" s="123"/>
      <c r="BL147" s="123"/>
      <c r="BM147" s="123"/>
      <c r="BN147" s="123"/>
      <c r="BO147" s="123"/>
      <c r="BP147" s="123"/>
      <c r="BQ147" s="123"/>
      <c r="BR147" s="123"/>
      <c r="BS147" s="123"/>
      <c r="BT147" s="123"/>
      <c r="BU147" s="123"/>
      <c r="BV147" s="123"/>
    </row>
    <row r="148" customFormat="false" ht="15" hidden="false" customHeight="false" outlineLevel="0" collapsed="false">
      <c r="AM148" s="1"/>
      <c r="AS148" s="123"/>
      <c r="AT148" s="123"/>
      <c r="AX148" s="123"/>
      <c r="AY148" s="123"/>
      <c r="AZ148" s="123"/>
      <c r="BA148" s="123"/>
      <c r="BB148" s="123"/>
      <c r="BC148" s="123"/>
      <c r="BD148" s="123"/>
      <c r="BE148" s="123"/>
      <c r="BF148" s="123"/>
      <c r="BG148" s="123"/>
      <c r="BH148" s="123"/>
      <c r="BI148" s="123"/>
      <c r="BJ148" s="123"/>
      <c r="BK148" s="123"/>
      <c r="BL148" s="123"/>
      <c r="BM148" s="123"/>
      <c r="BN148" s="123"/>
      <c r="BO148" s="123"/>
      <c r="BP148" s="123"/>
      <c r="BQ148" s="123"/>
      <c r="BR148" s="123"/>
      <c r="BS148" s="123"/>
      <c r="BT148" s="123"/>
      <c r="BU148" s="123"/>
      <c r="BV148" s="123"/>
    </row>
    <row r="149" customFormat="false" ht="15" hidden="false" customHeight="false" outlineLevel="0" collapsed="false">
      <c r="AM149" s="1"/>
      <c r="AS149" s="123"/>
      <c r="AT149" s="123"/>
      <c r="AX149" s="123"/>
      <c r="AY149" s="123"/>
      <c r="AZ149" s="123"/>
      <c r="BA149" s="123"/>
      <c r="BB149" s="123"/>
      <c r="BC149" s="123"/>
      <c r="BD149" s="123"/>
      <c r="BE149" s="123"/>
      <c r="BF149" s="123"/>
      <c r="BG149" s="123"/>
      <c r="BH149" s="123"/>
      <c r="BI149" s="123"/>
      <c r="BJ149" s="123"/>
      <c r="BK149" s="123"/>
      <c r="BL149" s="123"/>
      <c r="BM149" s="123"/>
      <c r="BN149" s="123"/>
      <c r="BO149" s="123"/>
      <c r="BP149" s="123"/>
      <c r="BQ149" s="123"/>
      <c r="BR149" s="123"/>
      <c r="BS149" s="123"/>
      <c r="BT149" s="123"/>
      <c r="BU149" s="123"/>
      <c r="BV149" s="123"/>
    </row>
    <row r="150" customFormat="false" ht="15" hidden="false" customHeight="false" outlineLevel="0" collapsed="false">
      <c r="AM150" s="1"/>
      <c r="AS150" s="123"/>
      <c r="AT150" s="123"/>
      <c r="AX150" s="123"/>
      <c r="AY150" s="123"/>
      <c r="AZ150" s="123"/>
      <c r="BA150" s="123"/>
      <c r="BB150" s="123"/>
      <c r="BC150" s="123"/>
      <c r="BD150" s="123"/>
      <c r="BE150" s="123"/>
      <c r="BF150" s="123"/>
      <c r="BG150" s="123"/>
      <c r="BH150" s="123"/>
      <c r="BI150" s="123"/>
      <c r="BJ150" s="123"/>
      <c r="BK150" s="123"/>
      <c r="BL150" s="123"/>
      <c r="BM150" s="123"/>
      <c r="BN150" s="123"/>
      <c r="BO150" s="123"/>
      <c r="BP150" s="123"/>
      <c r="BQ150" s="123"/>
      <c r="BR150" s="123"/>
      <c r="BS150" s="123"/>
      <c r="BT150" s="123"/>
      <c r="BU150" s="123"/>
      <c r="BV150" s="123"/>
    </row>
    <row r="151" customFormat="false" ht="15" hidden="false" customHeight="false" outlineLevel="0" collapsed="false">
      <c r="AM151" s="1"/>
      <c r="AS151" s="123"/>
      <c r="AT151" s="123"/>
      <c r="AX151" s="123"/>
      <c r="AY151" s="123"/>
      <c r="AZ151" s="123"/>
      <c r="BA151" s="123"/>
      <c r="BB151" s="123"/>
      <c r="BC151" s="123"/>
      <c r="BD151" s="123"/>
      <c r="BE151" s="123"/>
      <c r="BF151" s="123"/>
      <c r="BG151" s="123"/>
      <c r="BH151" s="123"/>
      <c r="BI151" s="123"/>
      <c r="BJ151" s="123"/>
      <c r="BK151" s="123"/>
      <c r="BL151" s="123"/>
      <c r="BM151" s="123"/>
      <c r="BN151" s="123"/>
      <c r="BO151" s="123"/>
      <c r="BP151" s="123"/>
      <c r="BQ151" s="123"/>
      <c r="BR151" s="123"/>
      <c r="BS151" s="123"/>
      <c r="BT151" s="123"/>
      <c r="BU151" s="123"/>
      <c r="BV151" s="123"/>
    </row>
    <row r="152" customFormat="false" ht="15" hidden="false" customHeight="false" outlineLevel="0" collapsed="false">
      <c r="AM152" s="1"/>
      <c r="AS152" s="123"/>
      <c r="AT152" s="123"/>
      <c r="AX152" s="123"/>
      <c r="AY152" s="123"/>
      <c r="AZ152" s="123"/>
      <c r="BA152" s="123"/>
      <c r="BB152" s="123"/>
      <c r="BC152" s="123"/>
      <c r="BD152" s="123"/>
      <c r="BE152" s="123"/>
      <c r="BF152" s="123"/>
      <c r="BG152" s="123"/>
      <c r="BH152" s="123"/>
      <c r="BI152" s="123"/>
      <c r="BJ152" s="123"/>
      <c r="BK152" s="123"/>
      <c r="BL152" s="123"/>
      <c r="BM152" s="123"/>
      <c r="BN152" s="123"/>
      <c r="BO152" s="123"/>
      <c r="BP152" s="123"/>
      <c r="BQ152" s="123"/>
      <c r="BR152" s="123"/>
      <c r="BS152" s="123"/>
      <c r="BT152" s="123"/>
      <c r="BU152" s="123"/>
      <c r="BV152" s="123"/>
    </row>
    <row r="153" customFormat="false" ht="15" hidden="false" customHeight="false" outlineLevel="0" collapsed="false">
      <c r="AG153" s="205"/>
      <c r="AM153" s="1"/>
      <c r="AS153" s="123"/>
      <c r="AT153" s="123"/>
      <c r="AX153" s="123"/>
      <c r="AY153" s="123"/>
      <c r="AZ153" s="123"/>
      <c r="BA153" s="123"/>
      <c r="BB153" s="123"/>
      <c r="BC153" s="123"/>
      <c r="BD153" s="123"/>
      <c r="BE153" s="123"/>
      <c r="BF153" s="123"/>
      <c r="BG153" s="123"/>
      <c r="BH153" s="123"/>
      <c r="BI153" s="123"/>
      <c r="BJ153" s="123"/>
      <c r="BK153" s="123"/>
      <c r="BL153" s="123"/>
      <c r="BM153" s="123"/>
      <c r="BN153" s="123"/>
      <c r="BO153" s="123"/>
      <c r="BP153" s="123"/>
      <c r="BQ153" s="123"/>
      <c r="BR153" s="123"/>
      <c r="BS153" s="123"/>
      <c r="BT153" s="123"/>
      <c r="BU153" s="123"/>
      <c r="BV153" s="123"/>
    </row>
    <row r="154" customFormat="false" ht="1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229"/>
      <c r="AG154" s="205"/>
      <c r="AM154" s="1"/>
      <c r="AS154" s="123"/>
      <c r="AT154" s="123"/>
      <c r="AX154" s="123"/>
      <c r="AY154" s="123"/>
      <c r="AZ154" s="123"/>
      <c r="BA154" s="123"/>
      <c r="BB154" s="123"/>
      <c r="BC154" s="123"/>
      <c r="BD154" s="123"/>
      <c r="BE154" s="123"/>
      <c r="BF154" s="123"/>
      <c r="BG154" s="123"/>
      <c r="BH154" s="123"/>
      <c r="BI154" s="123"/>
      <c r="BJ154" s="123"/>
      <c r="BK154" s="123"/>
      <c r="BL154" s="123"/>
      <c r="BM154" s="123"/>
      <c r="BN154" s="123"/>
      <c r="BO154" s="123"/>
      <c r="BP154" s="123"/>
      <c r="BQ154" s="123"/>
      <c r="BR154" s="123"/>
      <c r="BS154" s="123"/>
      <c r="BT154" s="123"/>
      <c r="BU154" s="123"/>
      <c r="BV154" s="123"/>
    </row>
    <row r="155" customFormat="false" ht="1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229"/>
      <c r="AG155" s="205"/>
      <c r="AM155" s="1"/>
      <c r="AS155" s="123"/>
      <c r="AT155" s="123"/>
      <c r="AX155" s="123"/>
      <c r="AY155" s="123"/>
      <c r="AZ155" s="123"/>
      <c r="BA155" s="123"/>
      <c r="BB155" s="123"/>
      <c r="BC155" s="123"/>
      <c r="BD155" s="123"/>
      <c r="BE155" s="123"/>
      <c r="BF155" s="123"/>
      <c r="BG155" s="123"/>
      <c r="BH155" s="123"/>
      <c r="BI155" s="123"/>
      <c r="BJ155" s="123"/>
      <c r="BK155" s="123"/>
      <c r="BL155" s="123"/>
      <c r="BM155" s="123"/>
      <c r="BN155" s="123"/>
      <c r="BO155" s="123"/>
      <c r="BP155" s="123"/>
      <c r="BQ155" s="123"/>
      <c r="BR155" s="123"/>
      <c r="BS155" s="123"/>
      <c r="BT155" s="123"/>
      <c r="BU155" s="123"/>
      <c r="BV155" s="123"/>
    </row>
    <row r="156" customFormat="false" ht="15" hidden="false" customHeight="false" outlineLevel="0" collapsed="false">
      <c r="C156" s="230" t="s">
        <v>147</v>
      </c>
      <c r="D156" s="230" t="s">
        <v>147</v>
      </c>
      <c r="E156" s="230"/>
      <c r="F156" s="11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  <c r="R156" s="13"/>
      <c r="S156" s="13"/>
      <c r="AG156" s="205"/>
      <c r="AM156" s="1"/>
      <c r="AS156" s="123"/>
      <c r="AT156" s="123"/>
      <c r="AX156" s="123"/>
      <c r="AY156" s="123"/>
      <c r="AZ156" s="123"/>
      <c r="BA156" s="123"/>
      <c r="BB156" s="123"/>
      <c r="BC156" s="123"/>
      <c r="BD156" s="123"/>
      <c r="BE156" s="123"/>
      <c r="BF156" s="123"/>
      <c r="BG156" s="123"/>
      <c r="BH156" s="123"/>
      <c r="BI156" s="123"/>
      <c r="BJ156" s="123"/>
      <c r="BK156" s="123"/>
      <c r="BL156" s="123"/>
      <c r="BM156" s="123"/>
      <c r="BN156" s="123"/>
      <c r="BO156" s="123"/>
      <c r="BP156" s="123"/>
      <c r="BQ156" s="123"/>
      <c r="BR156" s="123"/>
      <c r="BS156" s="123"/>
      <c r="BT156" s="123"/>
      <c r="BU156" s="123"/>
      <c r="BV156" s="123"/>
    </row>
    <row r="157" customFormat="false" ht="15" hidden="false" customHeight="false" outlineLevel="0" collapsed="false">
      <c r="C157" s="11"/>
      <c r="D157" s="11"/>
      <c r="E157" s="11"/>
      <c r="F157" s="11"/>
      <c r="G157" s="11"/>
      <c r="H157" s="11"/>
      <c r="I157" s="12"/>
      <c r="J157" s="11"/>
      <c r="K157" s="11"/>
      <c r="L157" s="11"/>
      <c r="M157" s="11"/>
      <c r="N157" s="11"/>
      <c r="O157" s="11"/>
      <c r="P157" s="11"/>
      <c r="Q157" s="11"/>
      <c r="R157" s="13"/>
      <c r="S157" s="13"/>
      <c r="AG157" s="205"/>
      <c r="AM157" s="1"/>
      <c r="AS157" s="123"/>
      <c r="AT157" s="123"/>
      <c r="AX157" s="123"/>
      <c r="AY157" s="123"/>
      <c r="AZ157" s="123"/>
      <c r="BA157" s="123"/>
      <c r="BB157" s="123"/>
      <c r="BC157" s="123"/>
      <c r="BD157" s="123"/>
      <c r="BE157" s="123"/>
      <c r="BF157" s="123"/>
      <c r="BG157" s="123"/>
      <c r="BH157" s="123"/>
      <c r="BI157" s="123"/>
      <c r="BJ157" s="123"/>
      <c r="BK157" s="123"/>
      <c r="BL157" s="123"/>
      <c r="BM157" s="123"/>
      <c r="BN157" s="123"/>
      <c r="BO157" s="123"/>
      <c r="BP157" s="123"/>
      <c r="BQ157" s="123"/>
      <c r="BR157" s="123"/>
      <c r="BS157" s="123"/>
      <c r="BT157" s="123"/>
      <c r="BU157" s="123"/>
      <c r="BV157" s="123"/>
    </row>
    <row r="158" customFormat="false" ht="15" hidden="false" customHeight="false" outlineLevel="0" collapsed="false">
      <c r="C158" s="11"/>
      <c r="D158" s="11"/>
      <c r="E158" s="11"/>
      <c r="F158" s="11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  <c r="R158" s="13"/>
      <c r="S158" s="13"/>
      <c r="AG158" s="205"/>
      <c r="AM158" s="1"/>
      <c r="AS158" s="123"/>
      <c r="AT158" s="123"/>
      <c r="AX158" s="123"/>
      <c r="AY158" s="123"/>
      <c r="AZ158" s="123"/>
      <c r="BA158" s="123"/>
      <c r="BB158" s="123"/>
      <c r="BC158" s="123"/>
      <c r="BD158" s="123"/>
      <c r="BE158" s="123"/>
      <c r="BF158" s="123"/>
      <c r="BG158" s="123"/>
      <c r="BH158" s="123"/>
      <c r="BI158" s="123"/>
      <c r="BJ158" s="123"/>
      <c r="BK158" s="123"/>
      <c r="BL158" s="123"/>
      <c r="BM158" s="123"/>
      <c r="BN158" s="123"/>
      <c r="BO158" s="123"/>
      <c r="BP158" s="123"/>
      <c r="BQ158" s="123"/>
      <c r="BR158" s="123"/>
      <c r="BS158" s="123"/>
      <c r="BT158" s="123"/>
      <c r="BU158" s="123"/>
      <c r="BV158" s="123"/>
    </row>
    <row r="159" customFormat="false" ht="15" hidden="false" customHeight="false" outlineLevel="0" collapsed="false">
      <c r="C159" s="11"/>
      <c r="D159" s="11"/>
      <c r="E159" s="11"/>
      <c r="F159" s="11"/>
      <c r="G159" s="11"/>
      <c r="H159" s="11"/>
      <c r="I159" s="12"/>
      <c r="J159" s="11"/>
      <c r="K159" s="11"/>
      <c r="L159" s="11"/>
      <c r="M159" s="11"/>
      <c r="N159" s="11"/>
      <c r="O159" s="11"/>
      <c r="P159" s="11"/>
      <c r="Q159" s="11"/>
      <c r="R159" s="13"/>
      <c r="S159" s="13"/>
      <c r="AG159" s="205"/>
      <c r="AM159" s="1"/>
      <c r="AS159" s="123"/>
      <c r="AT159" s="123"/>
      <c r="AX159" s="123"/>
      <c r="AY159" s="123"/>
      <c r="AZ159" s="123"/>
      <c r="BA159" s="123"/>
      <c r="BB159" s="123"/>
      <c r="BC159" s="123"/>
      <c r="BD159" s="123"/>
      <c r="BE159" s="123"/>
      <c r="BF159" s="123"/>
      <c r="BG159" s="123"/>
      <c r="BH159" s="123"/>
      <c r="BI159" s="123"/>
      <c r="BJ159" s="123"/>
      <c r="BK159" s="123"/>
      <c r="BL159" s="123"/>
      <c r="BM159" s="123"/>
      <c r="BN159" s="123"/>
      <c r="BO159" s="123"/>
      <c r="BP159" s="123"/>
      <c r="BQ159" s="123"/>
      <c r="BR159" s="123"/>
      <c r="BS159" s="123"/>
      <c r="BT159" s="123"/>
      <c r="BU159" s="123"/>
      <c r="BV159" s="123"/>
    </row>
    <row r="160" customFormat="false" ht="15" hidden="false" customHeight="false" outlineLevel="0" collapsed="false">
      <c r="AG160" s="205"/>
      <c r="AM160" s="1"/>
      <c r="AS160" s="123"/>
      <c r="AT160" s="123"/>
      <c r="AX160" s="123"/>
      <c r="AY160" s="123"/>
      <c r="AZ160" s="123"/>
      <c r="BA160" s="123"/>
      <c r="BB160" s="123"/>
      <c r="BC160" s="123"/>
      <c r="BD160" s="123"/>
      <c r="BE160" s="123"/>
      <c r="BF160" s="123"/>
      <c r="BG160" s="123"/>
      <c r="BH160" s="123"/>
      <c r="BI160" s="123"/>
      <c r="BJ160" s="123"/>
      <c r="BK160" s="123"/>
      <c r="BL160" s="123"/>
      <c r="BM160" s="123"/>
      <c r="BN160" s="123"/>
      <c r="BO160" s="123"/>
      <c r="BP160" s="123"/>
      <c r="BQ160" s="123"/>
      <c r="BR160" s="123"/>
      <c r="BS160" s="123"/>
      <c r="BT160" s="123"/>
      <c r="BU160" s="123"/>
      <c r="BV160" s="123"/>
    </row>
    <row r="161" customFormat="false" ht="15" hidden="false" customHeight="false" outlineLevel="0" collapsed="false">
      <c r="AG161" s="205"/>
      <c r="AM161" s="1"/>
      <c r="AS161" s="123"/>
      <c r="AT161" s="123"/>
      <c r="AX161" s="123"/>
      <c r="AY161" s="123"/>
      <c r="AZ161" s="123"/>
      <c r="BA161" s="123"/>
      <c r="BB161" s="123"/>
      <c r="BC161" s="123"/>
      <c r="BD161" s="123"/>
      <c r="BE161" s="123"/>
      <c r="BF161" s="123"/>
      <c r="BG161" s="123"/>
      <c r="BH161" s="123"/>
      <c r="BI161" s="123"/>
      <c r="BJ161" s="123"/>
      <c r="BK161" s="123"/>
      <c r="BL161" s="123"/>
      <c r="BM161" s="123"/>
      <c r="BN161" s="123"/>
      <c r="BO161" s="123"/>
      <c r="BP161" s="123"/>
      <c r="BQ161" s="123"/>
      <c r="BR161" s="123"/>
      <c r="BS161" s="123"/>
      <c r="BT161" s="123"/>
      <c r="BU161" s="123"/>
      <c r="BV161" s="123"/>
    </row>
    <row r="162" customFormat="false" ht="15" hidden="false" customHeight="false" outlineLevel="0" collapsed="false">
      <c r="AG162" s="205"/>
      <c r="AM162" s="1"/>
      <c r="AS162" s="123"/>
      <c r="AT162" s="123"/>
      <c r="AX162" s="123"/>
      <c r="AY162" s="123"/>
      <c r="AZ162" s="123"/>
      <c r="BA162" s="123"/>
      <c r="BB162" s="123"/>
      <c r="BC162" s="123"/>
      <c r="BD162" s="123"/>
      <c r="BE162" s="123"/>
      <c r="BF162" s="123"/>
      <c r="BG162" s="123"/>
      <c r="BH162" s="123"/>
      <c r="BI162" s="123"/>
      <c r="BJ162" s="123"/>
      <c r="BK162" s="123"/>
      <c r="BL162" s="123"/>
      <c r="BM162" s="123"/>
      <c r="BN162" s="123"/>
      <c r="BO162" s="123"/>
      <c r="BP162" s="123"/>
      <c r="BQ162" s="123"/>
      <c r="BR162" s="123"/>
      <c r="BS162" s="123"/>
      <c r="BT162" s="123"/>
      <c r="BU162" s="123"/>
      <c r="BV162" s="123"/>
    </row>
    <row r="163" customFormat="false" ht="15" hidden="false" customHeight="false" outlineLevel="0" collapsed="false">
      <c r="AG163" s="205"/>
      <c r="AM163" s="1"/>
      <c r="AS163" s="123"/>
      <c r="AT163" s="123"/>
      <c r="AX163" s="123"/>
      <c r="AY163" s="123"/>
      <c r="AZ163" s="123"/>
      <c r="BA163" s="123"/>
      <c r="BB163" s="123"/>
      <c r="BC163" s="123"/>
      <c r="BD163" s="123"/>
      <c r="BE163" s="123"/>
      <c r="BF163" s="123"/>
      <c r="BG163" s="123"/>
      <c r="BH163" s="123"/>
      <c r="BI163" s="123"/>
      <c r="BJ163" s="123"/>
      <c r="BK163" s="123"/>
      <c r="BL163" s="123"/>
      <c r="BM163" s="123"/>
      <c r="BN163" s="123"/>
      <c r="BO163" s="123"/>
      <c r="BP163" s="123"/>
      <c r="BQ163" s="123"/>
      <c r="BR163" s="123"/>
      <c r="BS163" s="123"/>
      <c r="BT163" s="123"/>
      <c r="BU163" s="123"/>
      <c r="BV163" s="123"/>
    </row>
    <row r="164" customFormat="false" ht="15" hidden="false" customHeight="false" outlineLevel="0" collapsed="false">
      <c r="AG164" s="205"/>
      <c r="AM164" s="1"/>
      <c r="AS164" s="123"/>
      <c r="AT164" s="123"/>
      <c r="AX164" s="123"/>
      <c r="AY164" s="123"/>
      <c r="AZ164" s="123"/>
      <c r="BA164" s="123"/>
      <c r="BB164" s="123"/>
      <c r="BC164" s="123"/>
      <c r="BD164" s="123"/>
      <c r="BE164" s="123"/>
      <c r="BF164" s="123"/>
      <c r="BG164" s="123"/>
      <c r="BH164" s="123"/>
      <c r="BI164" s="123"/>
      <c r="BJ164" s="123"/>
      <c r="BK164" s="123"/>
      <c r="BL164" s="123"/>
      <c r="BM164" s="123"/>
      <c r="BN164" s="123"/>
      <c r="BO164" s="123"/>
      <c r="BP164" s="123"/>
      <c r="BQ164" s="123"/>
      <c r="BR164" s="123"/>
      <c r="BS164" s="123"/>
      <c r="BT164" s="123"/>
      <c r="BU164" s="123"/>
      <c r="BV164" s="123"/>
    </row>
    <row r="165" customFormat="false" ht="15" hidden="false" customHeight="false" outlineLevel="0" collapsed="false">
      <c r="AG165" s="205"/>
      <c r="AM165" s="1"/>
      <c r="AS165" s="123"/>
      <c r="AT165" s="123"/>
      <c r="AX165" s="123"/>
      <c r="AY165" s="123"/>
      <c r="AZ165" s="123"/>
      <c r="BA165" s="123"/>
      <c r="BB165" s="123"/>
      <c r="BC165" s="123"/>
      <c r="BD165" s="123"/>
      <c r="BE165" s="123"/>
      <c r="BF165" s="123"/>
      <c r="BG165" s="123"/>
      <c r="BH165" s="123"/>
      <c r="BI165" s="123"/>
      <c r="BJ165" s="123"/>
      <c r="BK165" s="123"/>
      <c r="BL165" s="123"/>
      <c r="BM165" s="123"/>
      <c r="BN165" s="123"/>
      <c r="BO165" s="123"/>
      <c r="BP165" s="123"/>
      <c r="BQ165" s="123"/>
      <c r="BR165" s="123"/>
      <c r="BS165" s="123"/>
      <c r="BT165" s="123"/>
      <c r="BU165" s="123"/>
      <c r="BV165" s="123"/>
    </row>
    <row r="166" customFormat="false" ht="15" hidden="false" customHeight="false" outlineLevel="0" collapsed="false">
      <c r="AG166" s="205"/>
      <c r="AM166" s="1"/>
      <c r="AS166" s="123"/>
      <c r="AT166" s="123"/>
      <c r="AX166" s="123"/>
      <c r="AY166" s="123"/>
      <c r="AZ166" s="123"/>
      <c r="BA166" s="123"/>
      <c r="BB166" s="123"/>
      <c r="BC166" s="123"/>
      <c r="BD166" s="123"/>
      <c r="BE166" s="123"/>
      <c r="BF166" s="123"/>
      <c r="BG166" s="123"/>
      <c r="BH166" s="123"/>
      <c r="BI166" s="123"/>
      <c r="BJ166" s="123"/>
      <c r="BK166" s="123"/>
      <c r="BL166" s="123"/>
      <c r="BM166" s="123"/>
      <c r="BN166" s="123"/>
      <c r="BO166" s="123"/>
      <c r="BP166" s="123"/>
      <c r="BQ166" s="123"/>
      <c r="BR166" s="123"/>
      <c r="BS166" s="123"/>
      <c r="BT166" s="123"/>
      <c r="BU166" s="123"/>
      <c r="BV166" s="123"/>
    </row>
    <row r="167" customFormat="false" ht="15" hidden="false" customHeight="false" outlineLevel="0" collapsed="false">
      <c r="A167" s="230" t="s">
        <v>147</v>
      </c>
      <c r="B167" s="0"/>
      <c r="C167" s="0"/>
      <c r="D167" s="0"/>
      <c r="E167" s="0"/>
      <c r="F167" s="0"/>
      <c r="G167" s="0"/>
      <c r="H167" s="0"/>
      <c r="I167" s="229"/>
      <c r="J167" s="0"/>
      <c r="K167" s="0"/>
      <c r="L167" s="0"/>
      <c r="M167" s="0"/>
      <c r="N167" s="0"/>
      <c r="O167" s="0"/>
      <c r="AG167" s="205"/>
      <c r="AM167" s="1"/>
      <c r="AS167" s="123"/>
      <c r="AT167" s="123"/>
      <c r="AX167" s="123"/>
      <c r="AY167" s="123"/>
      <c r="AZ167" s="123"/>
      <c r="BA167" s="123"/>
      <c r="BB167" s="123"/>
      <c r="BC167" s="123"/>
      <c r="BD167" s="123"/>
      <c r="BE167" s="123"/>
      <c r="BF167" s="123"/>
      <c r="BG167" s="123"/>
      <c r="BH167" s="123"/>
      <c r="BI167" s="123"/>
      <c r="BJ167" s="123"/>
      <c r="BK167" s="123"/>
      <c r="BL167" s="123"/>
      <c r="BM167" s="123"/>
      <c r="BN167" s="123"/>
      <c r="BO167" s="123"/>
      <c r="BP167" s="123"/>
      <c r="BQ167" s="123"/>
      <c r="BR167" s="123"/>
      <c r="BS167" s="123"/>
      <c r="BT167" s="123"/>
      <c r="BU167" s="123"/>
      <c r="BV167" s="123"/>
    </row>
    <row r="168" customFormat="false" ht="15" hidden="false" customHeight="false" outlineLevel="0" collapsed="false">
      <c r="A168" s="11"/>
      <c r="B168" s="0"/>
      <c r="C168" s="0"/>
      <c r="D168" s="0"/>
      <c r="E168" s="0"/>
      <c r="F168" s="0"/>
      <c r="G168" s="0"/>
      <c r="H168" s="0"/>
      <c r="I168" s="229"/>
      <c r="J168" s="0"/>
      <c r="K168" s="0"/>
      <c r="L168" s="0"/>
      <c r="M168" s="0"/>
      <c r="N168" s="0"/>
      <c r="O168" s="0"/>
      <c r="AG168" s="205"/>
      <c r="AM168" s="1"/>
      <c r="AS168" s="123"/>
      <c r="AT168" s="123"/>
      <c r="AX168" s="123"/>
      <c r="AY168" s="123"/>
      <c r="AZ168" s="123"/>
      <c r="BA168" s="123"/>
      <c r="BB168" s="123"/>
      <c r="BC168" s="123"/>
      <c r="BD168" s="123"/>
      <c r="BE168" s="123"/>
      <c r="BF168" s="123"/>
      <c r="BG168" s="123"/>
      <c r="BH168" s="123"/>
      <c r="BI168" s="123"/>
      <c r="BJ168" s="123"/>
      <c r="BK168" s="123"/>
      <c r="BL168" s="123"/>
      <c r="BM168" s="123"/>
      <c r="BN168" s="123"/>
      <c r="BO168" s="123"/>
      <c r="BP168" s="123"/>
      <c r="BQ168" s="123"/>
      <c r="BR168" s="123"/>
      <c r="BS168" s="123"/>
      <c r="BT168" s="123"/>
      <c r="BU168" s="123"/>
      <c r="BV168" s="123"/>
    </row>
    <row r="169" customFormat="false" ht="15" hidden="false" customHeight="false" outlineLevel="0" collapsed="false">
      <c r="A169" s="11"/>
      <c r="B169" s="0"/>
      <c r="C169" s="0"/>
      <c r="D169" s="0"/>
      <c r="E169" s="0"/>
      <c r="F169" s="0"/>
      <c r="G169" s="0"/>
      <c r="H169" s="0"/>
      <c r="I169" s="229"/>
      <c r="J169" s="0"/>
      <c r="K169" s="0"/>
      <c r="L169" s="0"/>
      <c r="M169" s="0"/>
      <c r="N169" s="0"/>
      <c r="O169" s="0"/>
      <c r="AG169" s="205"/>
      <c r="AM169" s="1"/>
      <c r="AS169" s="123"/>
      <c r="AT169" s="123"/>
      <c r="AX169" s="123"/>
      <c r="AY169" s="123"/>
      <c r="AZ169" s="123"/>
      <c r="BA169" s="123"/>
      <c r="BB169" s="123"/>
      <c r="BC169" s="123"/>
      <c r="BD169" s="123"/>
      <c r="BE169" s="123"/>
      <c r="BF169" s="123"/>
      <c r="BG169" s="123"/>
      <c r="BH169" s="123"/>
      <c r="BI169" s="123"/>
      <c r="BJ169" s="123"/>
      <c r="BK169" s="123"/>
      <c r="BL169" s="123"/>
      <c r="BM169" s="123"/>
      <c r="BN169" s="123"/>
      <c r="BO169" s="123"/>
      <c r="BP169" s="123"/>
      <c r="BQ169" s="123"/>
      <c r="BR169" s="123"/>
      <c r="BS169" s="123"/>
      <c r="BT169" s="123"/>
      <c r="BU169" s="123"/>
      <c r="BV169" s="123"/>
    </row>
    <row r="170" customFormat="false" ht="15" hidden="false" customHeight="false" outlineLevel="0" collapsed="false">
      <c r="A170" s="11"/>
      <c r="B170" s="0"/>
      <c r="C170" s="0"/>
      <c r="D170" s="0"/>
      <c r="E170" s="0"/>
      <c r="F170" s="0"/>
      <c r="G170" s="0"/>
      <c r="H170" s="0"/>
      <c r="I170" s="229"/>
      <c r="J170" s="0"/>
      <c r="K170" s="0"/>
      <c r="L170" s="0"/>
      <c r="M170" s="0"/>
      <c r="N170" s="0"/>
      <c r="O170" s="0"/>
      <c r="AG170" s="205"/>
      <c r="AM170" s="1"/>
      <c r="AS170" s="123"/>
      <c r="AT170" s="123"/>
      <c r="AX170" s="123"/>
      <c r="AY170" s="123"/>
      <c r="AZ170" s="123"/>
      <c r="BA170" s="123"/>
      <c r="BB170" s="123"/>
      <c r="BC170" s="123"/>
      <c r="BD170" s="123"/>
      <c r="BE170" s="123"/>
      <c r="BF170" s="123"/>
      <c r="BG170" s="123"/>
      <c r="BH170" s="123"/>
      <c r="BI170" s="123"/>
      <c r="BJ170" s="123"/>
      <c r="BK170" s="123"/>
      <c r="BL170" s="123"/>
      <c r="BM170" s="123"/>
      <c r="BN170" s="123"/>
      <c r="BO170" s="123"/>
      <c r="BP170" s="123"/>
      <c r="BQ170" s="123"/>
      <c r="BR170" s="123"/>
      <c r="BS170" s="123"/>
      <c r="BT170" s="123"/>
      <c r="BU170" s="123"/>
      <c r="BV170" s="123"/>
    </row>
    <row r="171" customFormat="false" ht="15" hidden="false" customHeight="false" outlineLevel="0" collapsed="false">
      <c r="A171" s="96" t="s">
        <v>147</v>
      </c>
      <c r="B171" s="0"/>
      <c r="C171" s="0"/>
      <c r="D171" s="0"/>
      <c r="E171" s="0"/>
      <c r="F171" s="0"/>
      <c r="G171" s="0"/>
      <c r="H171" s="0"/>
      <c r="I171" s="229"/>
      <c r="J171" s="0"/>
      <c r="K171" s="0"/>
      <c r="L171" s="0"/>
      <c r="M171" s="0"/>
      <c r="N171" s="0"/>
      <c r="O171" s="0"/>
      <c r="AG171" s="205"/>
      <c r="AM171" s="1"/>
      <c r="AS171" s="123"/>
      <c r="AT171" s="123"/>
      <c r="AX171" s="123"/>
      <c r="AY171" s="123"/>
      <c r="AZ171" s="123"/>
      <c r="BA171" s="123"/>
      <c r="BB171" s="123"/>
      <c r="BC171" s="123"/>
      <c r="BD171" s="123"/>
      <c r="BE171" s="123"/>
      <c r="BF171" s="123"/>
      <c r="BG171" s="123"/>
      <c r="BH171" s="123"/>
      <c r="BI171" s="123"/>
      <c r="BJ171" s="123"/>
      <c r="BK171" s="123"/>
      <c r="BL171" s="123"/>
      <c r="BM171" s="123"/>
      <c r="BN171" s="123"/>
      <c r="BO171" s="123"/>
      <c r="BP171" s="123"/>
      <c r="BQ171" s="123"/>
      <c r="BR171" s="123"/>
      <c r="BS171" s="123"/>
      <c r="BT171" s="123"/>
      <c r="BU171" s="123"/>
      <c r="BV171" s="123"/>
    </row>
    <row r="172" customFormat="false" ht="15" hidden="false" customHeight="false" outlineLevel="0" collapsed="false">
      <c r="A172" s="96" t="s">
        <v>147</v>
      </c>
      <c r="B172" s="0"/>
      <c r="C172" s="0"/>
      <c r="D172" s="0"/>
      <c r="E172" s="0"/>
      <c r="F172" s="0"/>
      <c r="G172" s="0"/>
      <c r="H172" s="0"/>
      <c r="I172" s="229"/>
      <c r="J172" s="0"/>
      <c r="K172" s="0"/>
      <c r="L172" s="0"/>
      <c r="M172" s="0"/>
      <c r="N172" s="0"/>
      <c r="O172" s="0"/>
      <c r="AG172" s="205"/>
      <c r="AM172" s="1"/>
      <c r="AS172" s="123"/>
      <c r="AT172" s="123"/>
      <c r="AX172" s="123"/>
      <c r="AY172" s="123"/>
      <c r="AZ172" s="123"/>
      <c r="BA172" s="123"/>
      <c r="BB172" s="123"/>
      <c r="BC172" s="123"/>
      <c r="BD172" s="123"/>
      <c r="BE172" s="123"/>
      <c r="BF172" s="123"/>
      <c r="BG172" s="123"/>
      <c r="BH172" s="123"/>
      <c r="BI172" s="123"/>
      <c r="BJ172" s="123"/>
      <c r="BK172" s="123"/>
      <c r="BL172" s="123"/>
      <c r="BM172" s="123"/>
      <c r="BN172" s="123"/>
      <c r="BO172" s="123"/>
      <c r="BP172" s="123"/>
      <c r="BQ172" s="123"/>
      <c r="BR172" s="123"/>
      <c r="BS172" s="123"/>
      <c r="BT172" s="123"/>
      <c r="BU172" s="123"/>
      <c r="BV172" s="123"/>
    </row>
    <row r="173" customFormat="false" ht="15" hidden="false" customHeight="false" outlineLevel="0" collapsed="false">
      <c r="A173" s="96" t="s">
        <v>147</v>
      </c>
      <c r="B173" s="0"/>
      <c r="C173" s="0"/>
      <c r="D173" s="0"/>
      <c r="E173" s="0"/>
      <c r="F173" s="0"/>
      <c r="G173" s="0"/>
      <c r="H173" s="0"/>
      <c r="I173" s="229"/>
      <c r="J173" s="0"/>
      <c r="K173" s="0"/>
      <c r="L173" s="0"/>
      <c r="M173" s="0"/>
      <c r="N173" s="0"/>
      <c r="O173" s="0"/>
      <c r="AG173" s="205"/>
      <c r="AM173" s="1"/>
      <c r="AS173" s="123"/>
      <c r="AT173" s="123"/>
      <c r="AX173" s="123"/>
      <c r="AY173" s="123"/>
      <c r="AZ173" s="123"/>
      <c r="BA173" s="123"/>
      <c r="BB173" s="123"/>
      <c r="BC173" s="123"/>
      <c r="BD173" s="123"/>
      <c r="BE173" s="123"/>
      <c r="BF173" s="123"/>
      <c r="BG173" s="123"/>
      <c r="BH173" s="123"/>
      <c r="BI173" s="123"/>
      <c r="BJ173" s="123"/>
      <c r="BK173" s="123"/>
      <c r="BL173" s="123"/>
      <c r="BM173" s="123"/>
      <c r="BN173" s="123"/>
      <c r="BO173" s="123"/>
      <c r="BP173" s="123"/>
      <c r="BQ173" s="123"/>
      <c r="BR173" s="123"/>
      <c r="BS173" s="123"/>
      <c r="BT173" s="123"/>
      <c r="BU173" s="123"/>
      <c r="BV173" s="123"/>
    </row>
    <row r="174" customFormat="false" ht="15" hidden="false" customHeight="false" outlineLevel="0" collapsed="false">
      <c r="A174" s="11"/>
      <c r="B174" s="0"/>
      <c r="C174" s="0"/>
      <c r="D174" s="0"/>
      <c r="E174" s="0"/>
      <c r="F174" s="0"/>
      <c r="G174" s="0"/>
      <c r="H174" s="0"/>
      <c r="I174" s="229"/>
      <c r="J174" s="0"/>
      <c r="K174" s="0"/>
      <c r="L174" s="0"/>
      <c r="M174" s="0"/>
      <c r="N174" s="0"/>
      <c r="O174" s="0"/>
      <c r="AG174" s="205"/>
      <c r="AM174" s="1"/>
      <c r="AS174" s="123"/>
      <c r="AT174" s="123"/>
      <c r="AX174" s="123"/>
      <c r="AY174" s="123"/>
      <c r="AZ174" s="123"/>
      <c r="BA174" s="123"/>
      <c r="BB174" s="123"/>
      <c r="BC174" s="123"/>
      <c r="BD174" s="123"/>
      <c r="BE174" s="123"/>
      <c r="BF174" s="123"/>
      <c r="BG174" s="123"/>
      <c r="BH174" s="123"/>
      <c r="BI174" s="123"/>
      <c r="BJ174" s="123"/>
      <c r="BK174" s="123"/>
      <c r="BL174" s="123"/>
      <c r="BM174" s="123"/>
      <c r="BN174" s="123"/>
      <c r="BO174" s="123"/>
      <c r="BP174" s="123"/>
      <c r="BQ174" s="123"/>
      <c r="BR174" s="123"/>
      <c r="BS174" s="123"/>
      <c r="BT174" s="123"/>
      <c r="BU174" s="123"/>
      <c r="BV174" s="123"/>
    </row>
    <row r="175" customFormat="false" ht="15" hidden="false" customHeight="false" outlineLevel="0" collapsed="false">
      <c r="A175" s="11"/>
      <c r="B175" s="0"/>
      <c r="C175" s="0"/>
      <c r="D175" s="0"/>
      <c r="E175" s="0"/>
      <c r="F175" s="0"/>
      <c r="G175" s="0"/>
      <c r="H175" s="0"/>
      <c r="I175" s="229"/>
      <c r="J175" s="0"/>
      <c r="K175" s="0"/>
      <c r="L175" s="0"/>
      <c r="M175" s="0"/>
      <c r="N175" s="0"/>
      <c r="O175" s="0"/>
      <c r="AG175" s="205"/>
      <c r="AM175" s="1"/>
      <c r="AS175" s="123"/>
      <c r="AT175" s="123"/>
      <c r="AX175" s="123"/>
      <c r="AY175" s="123"/>
      <c r="AZ175" s="123"/>
      <c r="BA175" s="123"/>
      <c r="BB175" s="123"/>
      <c r="BC175" s="123"/>
      <c r="BD175" s="123"/>
      <c r="BE175" s="123"/>
      <c r="BF175" s="123"/>
      <c r="BG175" s="123"/>
      <c r="BH175" s="123"/>
      <c r="BI175" s="123"/>
      <c r="BJ175" s="123"/>
      <c r="BK175" s="123"/>
      <c r="BL175" s="123"/>
      <c r="BM175" s="123"/>
      <c r="BN175" s="123"/>
      <c r="BO175" s="123"/>
      <c r="BP175" s="123"/>
      <c r="BQ175" s="123"/>
      <c r="BR175" s="123"/>
      <c r="BS175" s="123"/>
      <c r="BT175" s="123"/>
      <c r="BU175" s="123"/>
      <c r="BV175" s="123"/>
    </row>
    <row r="176" customFormat="false" ht="15" hidden="false" customHeight="false" outlineLevel="0" collapsed="false">
      <c r="A176" s="11"/>
      <c r="B176" s="0"/>
      <c r="C176" s="0"/>
      <c r="D176" s="0"/>
      <c r="E176" s="0"/>
      <c r="F176" s="0"/>
      <c r="G176" s="0"/>
      <c r="H176" s="0"/>
      <c r="I176" s="229"/>
      <c r="J176" s="0"/>
      <c r="K176" s="0"/>
      <c r="L176" s="0"/>
      <c r="M176" s="0"/>
      <c r="N176" s="0"/>
      <c r="O176" s="0"/>
      <c r="AG176" s="205"/>
      <c r="AM176" s="1"/>
      <c r="AS176" s="123"/>
      <c r="AT176" s="123"/>
      <c r="AX176" s="123"/>
      <c r="AY176" s="123"/>
      <c r="AZ176" s="123"/>
      <c r="BA176" s="123"/>
      <c r="BB176" s="123"/>
      <c r="BC176" s="123"/>
      <c r="BD176" s="123"/>
      <c r="BE176" s="123"/>
      <c r="BF176" s="123"/>
      <c r="BG176" s="123"/>
      <c r="BH176" s="123"/>
      <c r="BI176" s="123"/>
      <c r="BJ176" s="123"/>
      <c r="BK176" s="123"/>
      <c r="BL176" s="123"/>
      <c r="BM176" s="123"/>
      <c r="BN176" s="123"/>
      <c r="BO176" s="123"/>
      <c r="BP176" s="123"/>
      <c r="BQ176" s="123"/>
      <c r="BR176" s="123"/>
      <c r="BS176" s="123"/>
      <c r="BT176" s="123"/>
      <c r="BU176" s="123"/>
      <c r="BV176" s="123"/>
    </row>
    <row r="177" customFormat="false" ht="15" hidden="false" customHeight="false" outlineLevel="0" collapsed="false">
      <c r="A177" s="11"/>
      <c r="B177" s="0"/>
      <c r="C177" s="0"/>
      <c r="D177" s="0"/>
      <c r="E177" s="0"/>
      <c r="F177" s="0"/>
      <c r="G177" s="0"/>
      <c r="H177" s="0"/>
      <c r="I177" s="229"/>
      <c r="J177" s="0"/>
      <c r="K177" s="0"/>
      <c r="L177" s="0"/>
      <c r="M177" s="0"/>
      <c r="N177" s="0"/>
      <c r="O177" s="0"/>
      <c r="AG177" s="205"/>
      <c r="AM177" s="1"/>
      <c r="AS177" s="123"/>
      <c r="AT177" s="123"/>
      <c r="AX177" s="123"/>
      <c r="AY177" s="123"/>
      <c r="AZ177" s="123"/>
      <c r="BA177" s="123"/>
      <c r="BB177" s="123"/>
      <c r="BC177" s="123"/>
      <c r="BD177" s="123"/>
      <c r="BE177" s="123"/>
      <c r="BF177" s="123"/>
      <c r="BG177" s="123"/>
      <c r="BH177" s="123"/>
      <c r="BI177" s="123"/>
      <c r="BJ177" s="123"/>
      <c r="BK177" s="123"/>
      <c r="BL177" s="123"/>
      <c r="BM177" s="123"/>
      <c r="BN177" s="123"/>
      <c r="BO177" s="123"/>
      <c r="BP177" s="123"/>
      <c r="BQ177" s="123"/>
      <c r="BR177" s="123"/>
      <c r="BS177" s="123"/>
      <c r="BT177" s="123"/>
      <c r="BU177" s="123"/>
      <c r="BV177" s="123"/>
    </row>
    <row r="178" customFormat="false" ht="15" hidden="false" customHeight="false" outlineLevel="0" collapsed="false">
      <c r="A178" s="11"/>
      <c r="B178" s="0"/>
      <c r="C178" s="0"/>
      <c r="D178" s="0"/>
      <c r="E178" s="0"/>
      <c r="F178" s="0"/>
      <c r="G178" s="0"/>
      <c r="H178" s="0"/>
      <c r="I178" s="229"/>
      <c r="J178" s="0"/>
      <c r="K178" s="0"/>
      <c r="L178" s="0"/>
      <c r="M178" s="0"/>
      <c r="N178" s="0"/>
      <c r="O178" s="0"/>
      <c r="AG178" s="205"/>
      <c r="AM178" s="1"/>
      <c r="AS178" s="123"/>
      <c r="AT178" s="123"/>
      <c r="AX178" s="123"/>
      <c r="AY178" s="123"/>
      <c r="AZ178" s="123"/>
      <c r="BA178" s="123"/>
      <c r="BB178" s="123"/>
      <c r="BC178" s="123"/>
      <c r="BD178" s="123"/>
      <c r="BE178" s="123"/>
      <c r="BF178" s="123"/>
      <c r="BG178" s="123"/>
      <c r="BH178" s="123"/>
      <c r="BI178" s="123"/>
      <c r="BJ178" s="123"/>
      <c r="BK178" s="123"/>
      <c r="BL178" s="123"/>
      <c r="BM178" s="123"/>
      <c r="BN178" s="123"/>
      <c r="BO178" s="123"/>
      <c r="BP178" s="123"/>
      <c r="BQ178" s="123"/>
      <c r="BR178" s="123"/>
      <c r="BS178" s="123"/>
      <c r="BT178" s="123"/>
      <c r="BU178" s="123"/>
      <c r="BV178" s="123"/>
    </row>
    <row r="179" customFormat="false" ht="15" hidden="false" customHeight="false" outlineLevel="0" collapsed="false">
      <c r="A179" s="11"/>
      <c r="B179" s="0"/>
      <c r="C179" s="0"/>
      <c r="D179" s="0"/>
      <c r="E179" s="0"/>
      <c r="F179" s="0"/>
      <c r="G179" s="0"/>
      <c r="H179" s="0"/>
      <c r="I179" s="229"/>
      <c r="J179" s="0"/>
      <c r="K179" s="0"/>
      <c r="L179" s="0"/>
      <c r="M179" s="0"/>
      <c r="N179" s="0"/>
      <c r="O179" s="0"/>
      <c r="AG179" s="205"/>
      <c r="AM179" s="1"/>
      <c r="AS179" s="123"/>
      <c r="AT179" s="123"/>
      <c r="AX179" s="123"/>
      <c r="AY179" s="123"/>
      <c r="AZ179" s="123"/>
      <c r="BA179" s="123"/>
      <c r="BB179" s="123"/>
      <c r="BC179" s="123"/>
      <c r="BD179" s="123"/>
      <c r="BE179" s="123"/>
      <c r="BF179" s="123"/>
      <c r="BG179" s="123"/>
      <c r="BH179" s="123"/>
      <c r="BI179" s="123"/>
      <c r="BJ179" s="123"/>
      <c r="BK179" s="123"/>
      <c r="BL179" s="123"/>
      <c r="BM179" s="123"/>
      <c r="BN179" s="123"/>
      <c r="BO179" s="123"/>
      <c r="BP179" s="123"/>
      <c r="BQ179" s="123"/>
      <c r="BR179" s="123"/>
      <c r="BS179" s="123"/>
      <c r="BT179" s="123"/>
      <c r="BU179" s="123"/>
      <c r="BV179" s="123"/>
    </row>
    <row r="180" customFormat="false" ht="15" hidden="false" customHeight="false" outlineLevel="0" collapsed="false">
      <c r="A180" s="11"/>
      <c r="B180" s="0"/>
      <c r="C180" s="0"/>
      <c r="D180" s="0"/>
      <c r="E180" s="0"/>
      <c r="F180" s="0"/>
      <c r="G180" s="0"/>
      <c r="H180" s="0"/>
      <c r="I180" s="229"/>
      <c r="J180" s="0"/>
      <c r="K180" s="0"/>
      <c r="L180" s="0"/>
      <c r="M180" s="0"/>
      <c r="N180" s="0"/>
      <c r="O180" s="0"/>
      <c r="AG180" s="205"/>
      <c r="AM180" s="1"/>
      <c r="AS180" s="123"/>
      <c r="AT180" s="123"/>
      <c r="AX180" s="123"/>
      <c r="AY180" s="123"/>
      <c r="AZ180" s="123"/>
      <c r="BA180" s="123"/>
      <c r="BB180" s="123"/>
      <c r="BC180" s="123"/>
      <c r="BD180" s="123"/>
      <c r="BE180" s="123"/>
      <c r="BF180" s="123"/>
      <c r="BG180" s="123"/>
      <c r="BH180" s="123"/>
      <c r="BI180" s="123"/>
      <c r="BJ180" s="123"/>
      <c r="BK180" s="123"/>
      <c r="BL180" s="123"/>
      <c r="BM180" s="123"/>
      <c r="BN180" s="123"/>
      <c r="BO180" s="123"/>
      <c r="BP180" s="123"/>
      <c r="BQ180" s="123"/>
      <c r="BR180" s="123"/>
      <c r="BS180" s="123"/>
      <c r="BT180" s="123"/>
      <c r="BU180" s="123"/>
      <c r="BV180" s="123"/>
    </row>
    <row r="181" customFormat="false" ht="15" hidden="false" customHeight="false" outlineLevel="0" collapsed="false">
      <c r="A181" s="11"/>
      <c r="B181" s="0"/>
      <c r="C181" s="0"/>
      <c r="D181" s="0"/>
      <c r="E181" s="0"/>
      <c r="F181" s="0"/>
      <c r="G181" s="0"/>
      <c r="H181" s="0"/>
      <c r="I181" s="229"/>
      <c r="J181" s="0"/>
      <c r="K181" s="0"/>
      <c r="L181" s="0"/>
      <c r="M181" s="0"/>
      <c r="N181" s="0"/>
      <c r="O181" s="0"/>
      <c r="AG181" s="205"/>
      <c r="AM181" s="1"/>
      <c r="AS181" s="123"/>
      <c r="AT181" s="123"/>
      <c r="AX181" s="123"/>
      <c r="AY181" s="123"/>
      <c r="AZ181" s="123"/>
      <c r="BA181" s="123"/>
      <c r="BB181" s="123"/>
      <c r="BC181" s="123"/>
      <c r="BD181" s="123"/>
      <c r="BE181" s="123"/>
      <c r="BF181" s="123"/>
      <c r="BG181" s="123"/>
      <c r="BH181" s="123"/>
      <c r="BI181" s="123"/>
      <c r="BJ181" s="123"/>
      <c r="BK181" s="123"/>
      <c r="BL181" s="123"/>
      <c r="BM181" s="123"/>
      <c r="BN181" s="123"/>
      <c r="BO181" s="123"/>
      <c r="BP181" s="123"/>
      <c r="BQ181" s="123"/>
      <c r="BR181" s="123"/>
      <c r="BS181" s="123"/>
      <c r="BT181" s="123"/>
      <c r="BU181" s="123"/>
      <c r="BV181" s="123"/>
    </row>
    <row r="182" customFormat="false" ht="15" hidden="false" customHeight="false" outlineLevel="0" collapsed="false">
      <c r="A182" s="11"/>
      <c r="B182" s="0"/>
      <c r="C182" s="0"/>
      <c r="D182" s="0"/>
      <c r="E182" s="0"/>
      <c r="F182" s="0"/>
      <c r="G182" s="0"/>
      <c r="H182" s="0"/>
      <c r="I182" s="229"/>
      <c r="J182" s="0"/>
      <c r="K182" s="0"/>
      <c r="L182" s="0"/>
      <c r="M182" s="0"/>
      <c r="N182" s="0"/>
      <c r="O182" s="0"/>
      <c r="AG182" s="205"/>
      <c r="AM182" s="1"/>
      <c r="AS182" s="123"/>
      <c r="AT182" s="123"/>
      <c r="AX182" s="123"/>
      <c r="AY182" s="123"/>
      <c r="AZ182" s="123"/>
      <c r="BA182" s="123"/>
      <c r="BB182" s="123"/>
      <c r="BC182" s="123"/>
      <c r="BD182" s="123"/>
      <c r="BE182" s="123"/>
      <c r="BF182" s="123"/>
      <c r="BG182" s="123"/>
      <c r="BH182" s="123"/>
      <c r="BI182" s="123"/>
      <c r="BJ182" s="123"/>
      <c r="BK182" s="123"/>
      <c r="BL182" s="123"/>
      <c r="BM182" s="123"/>
      <c r="BN182" s="123"/>
      <c r="BO182" s="123"/>
      <c r="BP182" s="123"/>
      <c r="BQ182" s="123"/>
      <c r="BR182" s="123"/>
      <c r="BS182" s="123"/>
      <c r="BT182" s="123"/>
      <c r="BU182" s="123"/>
      <c r="BV182" s="123"/>
    </row>
    <row r="183" customFormat="false" ht="15" hidden="false" customHeight="false" outlineLevel="0" collapsed="false">
      <c r="A183" s="11"/>
      <c r="B183" s="0"/>
      <c r="C183" s="0"/>
      <c r="D183" s="0"/>
      <c r="E183" s="0"/>
      <c r="F183" s="0"/>
      <c r="G183" s="0"/>
      <c r="H183" s="0"/>
      <c r="I183" s="229"/>
      <c r="J183" s="0"/>
      <c r="K183" s="0"/>
      <c r="L183" s="0"/>
      <c r="M183" s="0"/>
      <c r="N183" s="0"/>
      <c r="O183" s="0"/>
      <c r="AG183" s="205"/>
      <c r="AM183" s="1"/>
      <c r="AS183" s="123"/>
      <c r="AT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BM183" s="123"/>
      <c r="BN183" s="123"/>
      <c r="BO183" s="123"/>
      <c r="BP183" s="123"/>
      <c r="BQ183" s="123"/>
      <c r="BR183" s="123"/>
      <c r="BS183" s="123"/>
      <c r="BT183" s="123"/>
      <c r="BU183" s="123"/>
      <c r="BV183" s="123"/>
    </row>
    <row r="184" customFormat="false" ht="15" hidden="false" customHeight="false" outlineLevel="0" collapsed="false">
      <c r="A184" s="11"/>
      <c r="B184" s="0"/>
      <c r="C184" s="0"/>
      <c r="D184" s="0"/>
      <c r="E184" s="0"/>
      <c r="F184" s="0"/>
      <c r="G184" s="0"/>
      <c r="H184" s="0"/>
      <c r="I184" s="229"/>
      <c r="J184" s="0"/>
      <c r="K184" s="0"/>
      <c r="L184" s="0"/>
      <c r="M184" s="0"/>
      <c r="N184" s="0"/>
      <c r="O184" s="0"/>
      <c r="AG184" s="205"/>
      <c r="AS184" s="123"/>
      <c r="AT184" s="123"/>
      <c r="AX184" s="123"/>
      <c r="AY184" s="123"/>
      <c r="AZ184" s="123"/>
      <c r="BA184" s="123"/>
      <c r="BB184" s="123"/>
      <c r="BC184" s="123"/>
      <c r="BD184" s="123"/>
      <c r="BE184" s="123"/>
      <c r="BF184" s="123"/>
      <c r="BG184" s="123"/>
      <c r="BH184" s="123"/>
      <c r="BI184" s="123"/>
      <c r="BJ184" s="123"/>
      <c r="BK184" s="123"/>
      <c r="BL184" s="123"/>
      <c r="BM184" s="123"/>
      <c r="BN184" s="123"/>
      <c r="BO184" s="123"/>
      <c r="BP184" s="123"/>
      <c r="BQ184" s="123"/>
      <c r="BR184" s="123"/>
      <c r="BS184" s="123"/>
      <c r="BT184" s="123"/>
      <c r="BU184" s="123"/>
      <c r="BV184" s="123"/>
    </row>
    <row r="185" customFormat="false" ht="15" hidden="false" customHeight="false" outlineLevel="0" collapsed="false">
      <c r="A185" s="11"/>
      <c r="B185" s="0"/>
      <c r="C185" s="0"/>
      <c r="D185" s="0"/>
      <c r="E185" s="0"/>
      <c r="F185" s="0"/>
      <c r="G185" s="0"/>
      <c r="H185" s="0"/>
      <c r="I185" s="229"/>
      <c r="J185" s="0"/>
      <c r="K185" s="0"/>
      <c r="L185" s="0"/>
      <c r="M185" s="0"/>
      <c r="N185" s="0"/>
      <c r="O185" s="0"/>
      <c r="AG185" s="205"/>
      <c r="AS185" s="123"/>
      <c r="AT185" s="123"/>
      <c r="AX185" s="123"/>
      <c r="AY185" s="123"/>
      <c r="AZ185" s="123"/>
      <c r="BA185" s="123"/>
      <c r="BB185" s="123"/>
      <c r="BC185" s="123"/>
      <c r="BD185" s="123"/>
      <c r="BE185" s="123"/>
      <c r="BF185" s="123"/>
      <c r="BG185" s="123"/>
      <c r="BH185" s="123"/>
      <c r="BI185" s="123"/>
      <c r="BJ185" s="123"/>
      <c r="BK185" s="123"/>
      <c r="BL185" s="123"/>
      <c r="BM185" s="123"/>
      <c r="BN185" s="123"/>
      <c r="BO185" s="123"/>
      <c r="BP185" s="123"/>
      <c r="BQ185" s="123"/>
      <c r="BR185" s="123"/>
      <c r="BS185" s="123"/>
      <c r="BT185" s="123"/>
      <c r="BU185" s="123"/>
      <c r="BV185" s="123"/>
    </row>
    <row r="186" customFormat="false" ht="15" hidden="false" customHeight="false" outlineLevel="0" collapsed="false">
      <c r="A186" s="11"/>
      <c r="B186" s="0"/>
      <c r="C186" s="0"/>
      <c r="D186" s="0"/>
      <c r="E186" s="0"/>
      <c r="F186" s="0"/>
      <c r="G186" s="0"/>
      <c r="H186" s="0"/>
      <c r="I186" s="229"/>
      <c r="J186" s="0"/>
      <c r="K186" s="0"/>
      <c r="L186" s="0"/>
      <c r="M186" s="0"/>
      <c r="N186" s="0"/>
      <c r="O186" s="0"/>
      <c r="AG186" s="205"/>
      <c r="AS186" s="123"/>
      <c r="AT186" s="123"/>
      <c r="AX186" s="123"/>
      <c r="AY186" s="123"/>
      <c r="AZ186" s="123"/>
      <c r="BA186" s="123"/>
      <c r="BB186" s="123"/>
      <c r="BC186" s="123"/>
      <c r="BD186" s="123"/>
      <c r="BE186" s="123"/>
      <c r="BF186" s="123"/>
      <c r="BG186" s="123"/>
      <c r="BH186" s="123"/>
      <c r="BI186" s="123"/>
      <c r="BJ186" s="123"/>
      <c r="BK186" s="123"/>
      <c r="BL186" s="123"/>
      <c r="BM186" s="123"/>
      <c r="BN186" s="123"/>
      <c r="BO186" s="123"/>
      <c r="BP186" s="123"/>
      <c r="BQ186" s="123"/>
      <c r="BR186" s="123"/>
      <c r="BS186" s="123"/>
      <c r="BT186" s="123"/>
      <c r="BU186" s="123"/>
      <c r="BV186" s="123"/>
    </row>
    <row r="187" customFormat="false" ht="15" hidden="false" customHeight="false" outlineLevel="0" collapsed="false">
      <c r="A187" s="11"/>
      <c r="B187" s="0"/>
      <c r="C187" s="0"/>
      <c r="D187" s="0"/>
      <c r="E187" s="0"/>
      <c r="F187" s="0"/>
      <c r="G187" s="0"/>
      <c r="H187" s="0"/>
      <c r="I187" s="229"/>
      <c r="J187" s="0"/>
      <c r="K187" s="0"/>
      <c r="L187" s="0"/>
      <c r="M187" s="0"/>
      <c r="N187" s="0"/>
      <c r="O187" s="0"/>
      <c r="AG187" s="205"/>
      <c r="AR187" s="27"/>
      <c r="AS187" s="0"/>
      <c r="AT187" s="0"/>
      <c r="AU187" s="27"/>
      <c r="AV187" s="27"/>
      <c r="AW187" s="27"/>
      <c r="AX187" s="0"/>
      <c r="AY187" s="0"/>
      <c r="AZ187" s="123"/>
      <c r="BA187" s="123"/>
      <c r="BB187" s="123"/>
      <c r="BC187" s="123"/>
      <c r="BD187" s="123"/>
      <c r="BE187" s="123"/>
      <c r="BF187" s="123"/>
      <c r="BG187" s="123"/>
      <c r="BH187" s="123"/>
      <c r="BI187" s="123"/>
      <c r="BJ187" s="123"/>
      <c r="BK187" s="123"/>
      <c r="BL187" s="123"/>
      <c r="BM187" s="123"/>
      <c r="BN187" s="123"/>
      <c r="BO187" s="123"/>
      <c r="BP187" s="123"/>
      <c r="BQ187" s="123"/>
      <c r="BR187" s="123"/>
      <c r="BS187" s="123"/>
      <c r="BT187" s="123"/>
      <c r="BU187" s="123"/>
      <c r="BV187" s="123"/>
    </row>
    <row r="188" customFormat="false" ht="15" hidden="false" customHeight="false" outlineLevel="0" collapsed="false">
      <c r="A188" s="11"/>
      <c r="B188" s="0"/>
      <c r="C188" s="0"/>
      <c r="D188" s="0"/>
      <c r="E188" s="0"/>
      <c r="F188" s="0"/>
      <c r="G188" s="0"/>
      <c r="H188" s="0"/>
      <c r="I188" s="229"/>
      <c r="J188" s="0"/>
      <c r="K188" s="0"/>
      <c r="L188" s="0"/>
      <c r="M188" s="0"/>
      <c r="N188" s="0"/>
      <c r="O188" s="0"/>
      <c r="AG188" s="205"/>
      <c r="AS188" s="123"/>
      <c r="AT188" s="123"/>
      <c r="AX188" s="123"/>
      <c r="AY188" s="123"/>
      <c r="AZ188" s="123"/>
      <c r="BA188" s="123"/>
      <c r="BB188" s="123"/>
      <c r="BC188" s="123"/>
      <c r="BD188" s="123"/>
      <c r="BE188" s="123"/>
      <c r="BF188" s="123"/>
      <c r="BG188" s="123"/>
      <c r="BH188" s="123"/>
      <c r="BI188" s="123"/>
      <c r="BJ188" s="123"/>
      <c r="BK188" s="123"/>
      <c r="BL188" s="123"/>
      <c r="BM188" s="123"/>
      <c r="BN188" s="123"/>
      <c r="BO188" s="123"/>
      <c r="BP188" s="123"/>
      <c r="BQ188" s="123"/>
      <c r="BR188" s="123"/>
      <c r="BS188" s="123"/>
      <c r="BT188" s="123"/>
      <c r="BU188" s="123"/>
      <c r="BV188" s="123"/>
    </row>
    <row r="189" customFormat="false" ht="15" hidden="false" customHeight="false" outlineLevel="0" collapsed="false">
      <c r="A189" s="11"/>
      <c r="B189" s="0"/>
      <c r="C189" s="0"/>
      <c r="D189" s="0"/>
      <c r="E189" s="0"/>
      <c r="F189" s="0"/>
      <c r="G189" s="0"/>
      <c r="H189" s="0"/>
      <c r="I189" s="229"/>
      <c r="J189" s="0"/>
      <c r="K189" s="0"/>
      <c r="L189" s="0"/>
      <c r="M189" s="0"/>
      <c r="N189" s="0"/>
      <c r="O189" s="0"/>
      <c r="AG189" s="205"/>
      <c r="AS189" s="123"/>
      <c r="AT189" s="123"/>
      <c r="AX189" s="123"/>
      <c r="AY189" s="123"/>
      <c r="AZ189" s="123"/>
      <c r="BA189" s="123"/>
      <c r="BB189" s="123"/>
      <c r="BC189" s="123"/>
      <c r="BD189" s="123"/>
      <c r="BE189" s="123"/>
      <c r="BF189" s="123"/>
      <c r="BG189" s="123"/>
      <c r="BH189" s="123"/>
      <c r="BI189" s="123"/>
      <c r="BJ189" s="123"/>
      <c r="BK189" s="123"/>
      <c r="BL189" s="123"/>
      <c r="BM189" s="123"/>
      <c r="BN189" s="123"/>
      <c r="BO189" s="123"/>
      <c r="BP189" s="123"/>
      <c r="BQ189" s="123"/>
      <c r="BR189" s="123"/>
      <c r="BS189" s="123"/>
      <c r="BT189" s="123"/>
      <c r="BU189" s="123"/>
      <c r="BV189" s="123"/>
    </row>
    <row r="190" customFormat="false" ht="15" hidden="false" customHeight="false" outlineLevel="0" collapsed="false">
      <c r="A190" s="11"/>
      <c r="B190" s="0"/>
      <c r="C190" s="0"/>
      <c r="D190" s="0"/>
      <c r="E190" s="0"/>
      <c r="F190" s="0"/>
      <c r="G190" s="0"/>
      <c r="H190" s="0"/>
      <c r="I190" s="229"/>
      <c r="J190" s="0"/>
      <c r="K190" s="0"/>
      <c r="L190" s="0"/>
      <c r="M190" s="0"/>
      <c r="N190" s="0"/>
      <c r="O190" s="0"/>
      <c r="AG190" s="205"/>
      <c r="AS190" s="123"/>
      <c r="AT190" s="123"/>
      <c r="AX190" s="123"/>
      <c r="AY190" s="123"/>
      <c r="AZ190" s="123"/>
      <c r="BA190" s="123"/>
      <c r="BB190" s="123"/>
      <c r="BC190" s="123"/>
      <c r="BD190" s="123"/>
      <c r="BE190" s="123"/>
      <c r="BF190" s="123"/>
      <c r="BG190" s="123"/>
      <c r="BH190" s="123"/>
      <c r="BI190" s="123"/>
      <c r="BJ190" s="123"/>
      <c r="BK190" s="123"/>
      <c r="BL190" s="123"/>
      <c r="BM190" s="123"/>
      <c r="BN190" s="123"/>
      <c r="BO190" s="123"/>
      <c r="BP190" s="123"/>
      <c r="BQ190" s="123"/>
      <c r="BR190" s="123"/>
      <c r="BS190" s="123"/>
      <c r="BT190" s="123"/>
      <c r="BU190" s="123"/>
      <c r="BV190" s="123"/>
    </row>
    <row r="191" customFormat="false" ht="15" hidden="false" customHeight="false" outlineLevel="0" collapsed="false">
      <c r="A191" s="11"/>
      <c r="B191" s="0"/>
      <c r="C191" s="0"/>
      <c r="D191" s="0"/>
      <c r="E191" s="0"/>
      <c r="F191" s="0"/>
      <c r="G191" s="0"/>
      <c r="H191" s="0"/>
      <c r="I191" s="229"/>
      <c r="J191" s="0"/>
      <c r="K191" s="0"/>
      <c r="L191" s="0"/>
      <c r="M191" s="0"/>
      <c r="N191" s="0"/>
      <c r="O191" s="0"/>
      <c r="AG191" s="205"/>
      <c r="AS191" s="123"/>
      <c r="AT191" s="123"/>
      <c r="AX191" s="123"/>
      <c r="AY191" s="123"/>
      <c r="AZ191" s="123"/>
      <c r="BA191" s="123"/>
      <c r="BB191" s="123"/>
      <c r="BC191" s="123"/>
      <c r="BD191" s="123"/>
      <c r="BE191" s="123"/>
      <c r="BF191" s="123"/>
      <c r="BG191" s="123"/>
      <c r="BH191" s="123"/>
      <c r="BI191" s="123"/>
      <c r="BJ191" s="123"/>
      <c r="BK191" s="123"/>
      <c r="BL191" s="123"/>
      <c r="BM191" s="123"/>
      <c r="BN191" s="123"/>
      <c r="BO191" s="123"/>
      <c r="BP191" s="123"/>
      <c r="BQ191" s="123"/>
      <c r="BR191" s="123"/>
      <c r="BS191" s="123"/>
      <c r="BT191" s="123"/>
      <c r="BU191" s="123"/>
      <c r="BV191" s="123"/>
    </row>
    <row r="192" customFormat="false" ht="15" hidden="false" customHeight="false" outlineLevel="0" collapsed="false">
      <c r="A192" s="11"/>
      <c r="B192" s="0"/>
      <c r="C192" s="0"/>
      <c r="D192" s="0"/>
      <c r="E192" s="0"/>
      <c r="F192" s="0"/>
      <c r="G192" s="0"/>
      <c r="H192" s="0"/>
      <c r="I192" s="229"/>
      <c r="J192" s="0"/>
      <c r="K192" s="0"/>
      <c r="L192" s="0"/>
      <c r="M192" s="0"/>
      <c r="N192" s="0"/>
      <c r="O192" s="0"/>
      <c r="AG192" s="205"/>
      <c r="AS192" s="123"/>
      <c r="AT192" s="123"/>
      <c r="AX192" s="123"/>
      <c r="AY192" s="123"/>
      <c r="AZ192" s="123"/>
      <c r="BA192" s="123"/>
      <c r="BB192" s="123"/>
      <c r="BC192" s="123"/>
      <c r="BD192" s="123"/>
      <c r="BE192" s="123"/>
      <c r="BF192" s="123"/>
      <c r="BG192" s="123"/>
      <c r="BH192" s="123"/>
      <c r="BI192" s="123"/>
      <c r="BJ192" s="123"/>
      <c r="BK192" s="123"/>
      <c r="BL192" s="123"/>
      <c r="BM192" s="123"/>
      <c r="BN192" s="123"/>
      <c r="BO192" s="123"/>
      <c r="BP192" s="123"/>
      <c r="BQ192" s="123"/>
      <c r="BR192" s="123"/>
      <c r="BS192" s="123"/>
      <c r="BT192" s="123"/>
      <c r="BU192" s="123"/>
      <c r="BV192" s="123"/>
    </row>
    <row r="193" customFormat="false" ht="15" hidden="false" customHeight="false" outlineLevel="0" collapsed="false">
      <c r="A193" s="11"/>
      <c r="B193" s="0"/>
      <c r="C193" s="0"/>
      <c r="D193" s="0"/>
      <c r="E193" s="0"/>
      <c r="F193" s="0"/>
      <c r="G193" s="0"/>
      <c r="H193" s="0"/>
      <c r="I193" s="229"/>
      <c r="J193" s="0"/>
      <c r="K193" s="0"/>
      <c r="L193" s="0"/>
      <c r="M193" s="0"/>
      <c r="N193" s="0"/>
      <c r="O193" s="0"/>
      <c r="AG193" s="205"/>
      <c r="AS193" s="123"/>
      <c r="AT193" s="123"/>
      <c r="AX193" s="123"/>
      <c r="AY193" s="123"/>
      <c r="AZ193" s="123"/>
      <c r="BA193" s="123"/>
      <c r="BB193" s="123"/>
      <c r="BC193" s="123"/>
      <c r="BD193" s="123"/>
      <c r="BE193" s="123"/>
      <c r="BF193" s="123"/>
      <c r="BG193" s="123"/>
      <c r="BH193" s="123"/>
      <c r="BI193" s="123"/>
      <c r="BJ193" s="123"/>
      <c r="BK193" s="123"/>
      <c r="BL193" s="123"/>
      <c r="BM193" s="123"/>
      <c r="BN193" s="123"/>
      <c r="BO193" s="123"/>
      <c r="BP193" s="123"/>
      <c r="BQ193" s="123"/>
      <c r="BR193" s="123"/>
      <c r="BS193" s="123"/>
      <c r="BT193" s="123"/>
      <c r="BU193" s="123"/>
      <c r="BV193" s="123"/>
    </row>
    <row r="194" customFormat="false" ht="15" hidden="false" customHeight="false" outlineLevel="0" collapsed="false">
      <c r="AG194" s="205"/>
    </row>
    <row r="195" customFormat="false" ht="15" hidden="false" customHeight="false" outlineLevel="0" collapsed="false">
      <c r="AG195" s="205"/>
    </row>
    <row r="196" customFormat="false" ht="15" hidden="false" customHeight="false" outlineLevel="0" collapsed="false">
      <c r="AG196" s="205"/>
    </row>
    <row r="197" customFormat="false" ht="15" hidden="false" customHeight="false" outlineLevel="0" collapsed="false">
      <c r="AG197" s="205"/>
    </row>
    <row r="198" customFormat="false" ht="15" hidden="false" customHeight="false" outlineLevel="0" collapsed="false">
      <c r="AG198" s="205"/>
    </row>
    <row r="199" customFormat="false" ht="15" hidden="false" customHeight="false" outlineLevel="0" collapsed="false">
      <c r="AG199" s="205"/>
    </row>
    <row r="200" customFormat="false" ht="15" hidden="false" customHeight="false" outlineLevel="0" collapsed="false">
      <c r="AG200" s="205"/>
    </row>
    <row r="201" customFormat="false" ht="15" hidden="false" customHeight="false" outlineLevel="0" collapsed="false">
      <c r="AG201" s="205"/>
    </row>
    <row r="202" customFormat="false" ht="15" hidden="false" customHeight="false" outlineLevel="0" collapsed="false">
      <c r="AG202" s="205"/>
    </row>
    <row r="203" customFormat="false" ht="15" hidden="false" customHeight="false" outlineLevel="0" collapsed="false">
      <c r="AG203" s="205"/>
    </row>
    <row r="204" customFormat="false" ht="15" hidden="false" customHeight="false" outlineLevel="0" collapsed="false">
      <c r="AG204" s="205"/>
    </row>
    <row r="205" customFormat="false" ht="15" hidden="false" customHeight="false" outlineLevel="0" collapsed="false">
      <c r="AG205" s="205"/>
    </row>
    <row r="206" customFormat="false" ht="15" hidden="false" customHeight="false" outlineLevel="0" collapsed="false">
      <c r="AG206" s="205"/>
    </row>
    <row r="207" customFormat="false" ht="15" hidden="false" customHeight="false" outlineLevel="0" collapsed="false">
      <c r="AG207" s="205"/>
    </row>
    <row r="208" customFormat="false" ht="15" hidden="false" customHeight="false" outlineLevel="0" collapsed="false">
      <c r="AG208" s="205"/>
    </row>
    <row r="209" customFormat="false" ht="15" hidden="false" customHeight="false" outlineLevel="0" collapsed="false">
      <c r="AG209" s="205"/>
    </row>
    <row r="210" customFormat="false" ht="15" hidden="false" customHeight="false" outlineLevel="0" collapsed="false">
      <c r="AG210" s="205"/>
    </row>
    <row r="211" customFormat="false" ht="15" hidden="false" customHeight="false" outlineLevel="0" collapsed="false">
      <c r="AG211" s="205"/>
    </row>
    <row r="212" customFormat="false" ht="15" hidden="false" customHeight="false" outlineLevel="0" collapsed="false">
      <c r="AG212" s="205"/>
    </row>
    <row r="213" customFormat="false" ht="15" hidden="false" customHeight="false" outlineLevel="0" collapsed="false">
      <c r="AG213" s="205"/>
    </row>
    <row r="214" customFormat="false" ht="15" hidden="false" customHeight="false" outlineLevel="0" collapsed="false">
      <c r="AG214" s="205"/>
    </row>
    <row r="215" customFormat="false" ht="15" hidden="false" customHeight="false" outlineLevel="0" collapsed="false">
      <c r="AG215" s="205"/>
    </row>
    <row r="216" customFormat="false" ht="15" hidden="false" customHeight="false" outlineLevel="0" collapsed="false">
      <c r="AG216" s="205"/>
    </row>
    <row r="217" customFormat="false" ht="15" hidden="false" customHeight="false" outlineLevel="0" collapsed="false">
      <c r="AG217" s="205"/>
    </row>
    <row r="218" customFormat="false" ht="15" hidden="false" customHeight="false" outlineLevel="0" collapsed="false">
      <c r="AG218" s="205"/>
    </row>
    <row r="219" customFormat="false" ht="15" hidden="false" customHeight="false" outlineLevel="0" collapsed="false">
      <c r="AG219" s="205"/>
    </row>
    <row r="220" customFormat="false" ht="15" hidden="false" customHeight="false" outlineLevel="0" collapsed="false">
      <c r="AG220" s="205"/>
    </row>
    <row r="221" customFormat="false" ht="15" hidden="false" customHeight="false" outlineLevel="0" collapsed="false">
      <c r="AG221" s="205"/>
    </row>
    <row r="222" customFormat="false" ht="15" hidden="false" customHeight="false" outlineLevel="0" collapsed="false">
      <c r="AG222" s="205"/>
    </row>
    <row r="223" customFormat="false" ht="15" hidden="false" customHeight="false" outlineLevel="0" collapsed="false">
      <c r="AG223" s="205"/>
    </row>
    <row r="224" customFormat="false" ht="15" hidden="false" customHeight="false" outlineLevel="0" collapsed="false">
      <c r="AG224" s="205"/>
    </row>
    <row r="225" customFormat="false" ht="15" hidden="false" customHeight="false" outlineLevel="0" collapsed="false">
      <c r="AG225" s="205"/>
    </row>
    <row r="226" customFormat="false" ht="15" hidden="false" customHeight="false" outlineLevel="0" collapsed="false">
      <c r="AG226" s="205"/>
    </row>
    <row r="227" customFormat="false" ht="15" hidden="false" customHeight="false" outlineLevel="0" collapsed="false">
      <c r="AG227" s="205"/>
    </row>
    <row r="228" customFormat="false" ht="15" hidden="false" customHeight="false" outlineLevel="0" collapsed="false">
      <c r="AG228" s="205"/>
    </row>
    <row r="229" customFormat="false" ht="15" hidden="false" customHeight="false" outlineLevel="0" collapsed="false">
      <c r="AG229" s="205"/>
    </row>
    <row r="230" customFormat="false" ht="15" hidden="false" customHeight="false" outlineLevel="0" collapsed="false">
      <c r="AG230" s="205"/>
    </row>
    <row r="231" customFormat="false" ht="15" hidden="false" customHeight="false" outlineLevel="0" collapsed="false">
      <c r="AG231" s="205"/>
    </row>
    <row r="232" customFormat="false" ht="15" hidden="false" customHeight="false" outlineLevel="0" collapsed="false">
      <c r="AG232" s="205"/>
    </row>
    <row r="233" customFormat="false" ht="15" hidden="false" customHeight="false" outlineLevel="0" collapsed="false">
      <c r="AG233" s="205"/>
    </row>
    <row r="234" customFormat="false" ht="15" hidden="false" customHeight="false" outlineLevel="0" collapsed="false">
      <c r="AG234" s="205"/>
    </row>
    <row r="235" customFormat="false" ht="15" hidden="false" customHeight="false" outlineLevel="0" collapsed="false">
      <c r="AG235" s="205"/>
    </row>
    <row r="236" customFormat="false" ht="15" hidden="false" customHeight="false" outlineLevel="0" collapsed="false">
      <c r="AG236" s="205"/>
    </row>
    <row r="237" customFormat="false" ht="15" hidden="false" customHeight="false" outlineLevel="0" collapsed="false">
      <c r="AG237" s="205"/>
    </row>
    <row r="238" customFormat="false" ht="15" hidden="false" customHeight="false" outlineLevel="0" collapsed="false">
      <c r="AG238" s="205"/>
    </row>
    <row r="239" customFormat="false" ht="15" hidden="false" customHeight="false" outlineLevel="0" collapsed="false">
      <c r="AG239" s="205"/>
    </row>
    <row r="240" customFormat="false" ht="15" hidden="false" customHeight="false" outlineLevel="0" collapsed="false">
      <c r="AG240" s="205"/>
    </row>
    <row r="241" customFormat="false" ht="15" hidden="false" customHeight="false" outlineLevel="0" collapsed="false">
      <c r="AG241" s="205"/>
    </row>
    <row r="242" customFormat="false" ht="15" hidden="false" customHeight="false" outlineLevel="0" collapsed="false">
      <c r="AG242" s="205"/>
    </row>
    <row r="243" customFormat="false" ht="15" hidden="false" customHeight="false" outlineLevel="0" collapsed="false">
      <c r="AG243" s="205"/>
    </row>
    <row r="244" customFormat="false" ht="15" hidden="false" customHeight="false" outlineLevel="0" collapsed="false">
      <c r="AG244" s="205"/>
    </row>
    <row r="245" customFormat="false" ht="15" hidden="false" customHeight="false" outlineLevel="0" collapsed="false">
      <c r="AG245" s="205"/>
    </row>
    <row r="246" customFormat="false" ht="15" hidden="false" customHeight="false" outlineLevel="0" collapsed="false">
      <c r="AG246" s="205"/>
    </row>
    <row r="247" customFormat="false" ht="15" hidden="false" customHeight="false" outlineLevel="0" collapsed="false">
      <c r="AG247" s="205"/>
    </row>
    <row r="248" customFormat="false" ht="15" hidden="false" customHeight="false" outlineLevel="0" collapsed="false">
      <c r="AG248" s="205"/>
    </row>
    <row r="249" customFormat="false" ht="15" hidden="false" customHeight="false" outlineLevel="0" collapsed="false">
      <c r="AG249" s="205"/>
    </row>
    <row r="250" customFormat="false" ht="15" hidden="false" customHeight="false" outlineLevel="0" collapsed="false">
      <c r="AG250" s="205"/>
    </row>
    <row r="251" customFormat="false" ht="15" hidden="false" customHeight="false" outlineLevel="0" collapsed="false">
      <c r="AG251" s="205"/>
    </row>
  </sheetData>
  <mergeCells count="9">
    <mergeCell ref="F13:G13"/>
    <mergeCell ref="J13:K13"/>
    <mergeCell ref="M13:N13"/>
    <mergeCell ref="AL15:AO15"/>
    <mergeCell ref="AZ15:BD15"/>
    <mergeCell ref="J51:K51"/>
    <mergeCell ref="G52:H52"/>
    <mergeCell ref="J52:O52"/>
    <mergeCell ref="AC52:AD52"/>
  </mergeCells>
  <printOptions headings="false" gridLines="false" gridLinesSet="true" horizontalCentered="false" verticalCentered="false"/>
  <pageMargins left="0" right="0" top="0.5" bottom="0.25" header="0.25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&amp;RJULY 2001  STORAGE
&amp;D &amp;T</oddHeader>
    <oddFooter>&amp;L&amp;12 1-800-991-9019 - 6648482#&amp;R&amp;F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6" activeCellId="0" sqref="G6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2.85"/>
    <col collapsed="false" customWidth="true" hidden="false" outlineLevel="0" max="3" min="3" style="1" width="5.71"/>
    <col collapsed="false" customWidth="true" hidden="false" outlineLevel="0" max="4" min="4" style="1" width="14.7"/>
    <col collapsed="false" customWidth="true" hidden="false" outlineLevel="0" max="5" min="5" style="1" width="11.7"/>
    <col collapsed="false" customWidth="true" hidden="false" outlineLevel="0" max="6" min="6" style="1" width="12.42"/>
    <col collapsed="false" customWidth="true" hidden="false" outlineLevel="0" max="7" min="7" style="1" width="14.28"/>
    <col collapsed="false" customWidth="true" hidden="false" outlineLevel="0" max="8" min="8" style="1" width="13.56"/>
    <col collapsed="false" customWidth="true" hidden="false" outlineLevel="0" max="12" min="9" style="1" width="11.7"/>
    <col collapsed="false" customWidth="true" hidden="false" outlineLevel="0" max="13" min="13" style="1" width="11.42"/>
    <col collapsed="false" customWidth="true" hidden="false" outlineLevel="0" max="14" min="14" style="1" width="11.7"/>
    <col collapsed="false" customWidth="true" hidden="false" outlineLevel="0" max="17" min="15" style="1" width="12.7"/>
    <col collapsed="false" customWidth="true" hidden="false" outlineLevel="0" max="18" min="18" style="1" width="11.7"/>
    <col collapsed="false" customWidth="true" hidden="false" outlineLevel="0" max="28" min="19" style="1" width="12.7"/>
    <col collapsed="false" customWidth="true" hidden="false" outlineLevel="0" max="36" min="29" style="1" width="13.41"/>
    <col collapsed="false" customWidth="true" hidden="false" outlineLevel="0" max="37" min="37" style="151" width="12.28"/>
    <col collapsed="false" customWidth="true" hidden="false" outlineLevel="0" max="38" min="38" style="1" width="12.7"/>
    <col collapsed="false" customWidth="false" hidden="false" outlineLevel="0" max="39" min="39" style="1" width="9.14"/>
    <col collapsed="false" customWidth="true" hidden="false" outlineLevel="0" max="40" min="40" style="1" width="12.7"/>
    <col collapsed="false" customWidth="true" hidden="false" outlineLevel="0" max="41" min="41" style="1" width="11.42"/>
    <col collapsed="false" customWidth="false" hidden="false" outlineLevel="0" max="257" min="42" style="1" width="9.14"/>
  </cols>
  <sheetData>
    <row r="1" customFormat="false" ht="15" hidden="false" customHeight="false" outlineLevel="0" collapsed="false">
      <c r="P1" s="47" t="s">
        <v>148</v>
      </c>
      <c r="Q1" s="47" t="s">
        <v>149</v>
      </c>
      <c r="R1" s="47" t="s">
        <v>150</v>
      </c>
      <c r="S1" s="47" t="s">
        <v>151</v>
      </c>
      <c r="T1" s="47" t="s">
        <v>152</v>
      </c>
      <c r="U1" s="47" t="s">
        <v>153</v>
      </c>
      <c r="V1" s="47" t="s">
        <v>154</v>
      </c>
      <c r="W1" s="47" t="s">
        <v>155</v>
      </c>
      <c r="X1" s="47" t="s">
        <v>156</v>
      </c>
      <c r="Y1" s="47" t="s">
        <v>157</v>
      </c>
      <c r="Z1" s="47" t="s">
        <v>158</v>
      </c>
      <c r="AA1" s="47" t="s">
        <v>159</v>
      </c>
      <c r="AB1" s="47" t="s">
        <v>160</v>
      </c>
      <c r="AC1" s="47" t="s">
        <v>161</v>
      </c>
      <c r="AD1" s="47"/>
    </row>
    <row r="2" customFormat="false" ht="15.75" hidden="false" customHeight="false" outlineLevel="0" collapsed="false">
      <c r="B2" s="1" t="n">
        <v>144.844</v>
      </c>
      <c r="C2" s="11"/>
      <c r="D2" s="11"/>
      <c r="E2" s="11"/>
      <c r="F2" s="231" t="s">
        <v>162</v>
      </c>
      <c r="G2" s="232" t="s">
        <v>163</v>
      </c>
      <c r="I2" s="233"/>
      <c r="J2" s="234" t="s">
        <v>164</v>
      </c>
      <c r="K2" s="235"/>
      <c r="L2" s="4" t="s">
        <v>63</v>
      </c>
      <c r="AH2" s="47" t="s">
        <v>148</v>
      </c>
      <c r="AI2" s="47" t="s">
        <v>165</v>
      </c>
      <c r="AJ2" s="47" t="s">
        <v>149</v>
      </c>
      <c r="AK2" s="47" t="s">
        <v>150</v>
      </c>
      <c r="AL2" s="47" t="s">
        <v>151</v>
      </c>
      <c r="AM2" s="47" t="s">
        <v>152</v>
      </c>
      <c r="AN2" s="47" t="s">
        <v>153</v>
      </c>
      <c r="AO2" s="47" t="s">
        <v>154</v>
      </c>
      <c r="AP2" s="47" t="s">
        <v>155</v>
      </c>
      <c r="AQ2" s="47" t="s">
        <v>156</v>
      </c>
      <c r="AR2" s="47" t="s">
        <v>157</v>
      </c>
      <c r="AS2" s="47" t="s">
        <v>166</v>
      </c>
      <c r="AT2" s="47" t="s">
        <v>158</v>
      </c>
      <c r="AU2" s="47" t="s">
        <v>167</v>
      </c>
      <c r="AV2" s="47" t="s">
        <v>168</v>
      </c>
      <c r="AW2" s="1" t="s">
        <v>160</v>
      </c>
      <c r="AX2" s="47" t="s">
        <v>161</v>
      </c>
    </row>
    <row r="3" customFormat="false" ht="17.25" hidden="false" customHeight="false" outlineLevel="0" collapsed="false">
      <c r="D3" s="236" t="s">
        <v>169</v>
      </c>
      <c r="E3" s="237"/>
      <c r="F3" s="238" t="s">
        <v>170</v>
      </c>
      <c r="G3" s="239" t="s">
        <v>171</v>
      </c>
      <c r="H3" s="1" t="s">
        <v>172</v>
      </c>
      <c r="I3" s="240" t="n">
        <v>2000</v>
      </c>
      <c r="J3" s="240" t="n">
        <v>1999</v>
      </c>
      <c r="K3" s="241" t="n">
        <v>1998</v>
      </c>
      <c r="L3" s="4" t="s">
        <v>68</v>
      </c>
      <c r="AH3" s="95" t="n">
        <v>98</v>
      </c>
      <c r="AI3" s="95" t="n">
        <v>61120</v>
      </c>
      <c r="AJ3" s="95" t="n">
        <v>62389</v>
      </c>
      <c r="AK3" s="95" t="n">
        <v>62996</v>
      </c>
      <c r="AL3" s="95" t="n">
        <v>62998</v>
      </c>
      <c r="AM3" s="95" t="n">
        <v>63001</v>
      </c>
      <c r="AN3" s="95" t="n">
        <v>71319</v>
      </c>
      <c r="AO3" s="95" t="n">
        <v>71320</v>
      </c>
      <c r="AP3" s="95" t="n">
        <v>71321</v>
      </c>
      <c r="AQ3" s="95" t="n">
        <v>71322</v>
      </c>
      <c r="AR3" s="95" t="n">
        <v>71323</v>
      </c>
      <c r="AS3" s="242" t="n">
        <v>71325</v>
      </c>
      <c r="AT3" s="95" t="n">
        <v>71327</v>
      </c>
      <c r="AU3" s="242" t="n">
        <v>71330</v>
      </c>
      <c r="AV3" s="95" t="n">
        <v>71451</v>
      </c>
      <c r="AW3" s="95" t="n">
        <v>71459</v>
      </c>
      <c r="AX3" s="95" t="n">
        <v>71460</v>
      </c>
    </row>
    <row r="4" customFormat="false" ht="17.25" hidden="false" customHeight="false" outlineLevel="0" collapsed="false">
      <c r="A4" s="164"/>
      <c r="B4" s="243" t="n">
        <v>0.906</v>
      </c>
      <c r="C4" s="11" t="n">
        <v>0.025</v>
      </c>
      <c r="D4" s="244" t="s">
        <v>173</v>
      </c>
      <c r="F4" s="123" t="n">
        <f aca="false">B4+((C4/July!B$1)*July!B$2)</f>
        <v>0.913258064516129</v>
      </c>
      <c r="G4" s="243" t="n">
        <v>0.898</v>
      </c>
      <c r="H4" s="245"/>
      <c r="I4" s="246" t="n">
        <v>1.826</v>
      </c>
      <c r="J4" s="246" t="n">
        <v>1.742</v>
      </c>
      <c r="K4" s="247" t="n">
        <v>1.973</v>
      </c>
      <c r="L4" s="248"/>
      <c r="M4" s="47" t="s">
        <v>174</v>
      </c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L4" s="1" t="s">
        <v>175</v>
      </c>
    </row>
    <row r="5" customFormat="false" ht="17.25" hidden="false" customHeight="false" outlineLevel="0" collapsed="false">
      <c r="A5" s="164"/>
      <c r="B5" s="249" t="n">
        <v>1.763</v>
      </c>
      <c r="C5" s="11" t="n">
        <v>0.025</v>
      </c>
      <c r="D5" s="244" t="s">
        <v>176</v>
      </c>
      <c r="F5" s="123" t="n">
        <f aca="false">B5+((C5/July!B$1)*July!B$2)</f>
        <v>1.77025806451613</v>
      </c>
      <c r="G5" s="249" t="n">
        <v>1.764</v>
      </c>
      <c r="H5" s="245"/>
      <c r="I5" s="250" t="n">
        <v>1.506</v>
      </c>
      <c r="J5" s="250" t="n">
        <v>1.162</v>
      </c>
      <c r="K5" s="251" t="n">
        <v>1.731</v>
      </c>
      <c r="L5" s="248"/>
      <c r="M5" s="252"/>
      <c r="N5" s="47"/>
      <c r="O5" s="253"/>
      <c r="P5" s="95" t="n">
        <v>62389</v>
      </c>
      <c r="Q5" s="95" t="n">
        <v>62996</v>
      </c>
      <c r="R5" s="95" t="n">
        <v>62998</v>
      </c>
      <c r="S5" s="95" t="n">
        <v>63001</v>
      </c>
      <c r="T5" s="95" t="n">
        <v>71320</v>
      </c>
      <c r="U5" s="95" t="n">
        <v>71322</v>
      </c>
      <c r="V5" s="95" t="n">
        <v>71327</v>
      </c>
      <c r="W5" s="95" t="n">
        <v>71451</v>
      </c>
      <c r="X5" s="95" t="n">
        <v>71456</v>
      </c>
      <c r="Y5" s="95" t="n">
        <v>71459</v>
      </c>
      <c r="Z5" s="95" t="n">
        <v>78122</v>
      </c>
      <c r="AA5" s="95" t="n">
        <v>78125</v>
      </c>
      <c r="AB5" s="95" t="s">
        <v>177</v>
      </c>
      <c r="AC5" s="47"/>
      <c r="AD5" s="253"/>
      <c r="AE5" s="253"/>
      <c r="AF5" s="162"/>
      <c r="AG5" s="47"/>
      <c r="AH5" s="47"/>
      <c r="AI5" s="47"/>
      <c r="AJ5" s="47"/>
      <c r="AK5" s="254"/>
      <c r="AL5" s="253" t="s">
        <v>177</v>
      </c>
      <c r="AN5" s="1" t="s">
        <v>178</v>
      </c>
      <c r="AO5" s="1" t="s">
        <v>179</v>
      </c>
    </row>
    <row r="6" customFormat="false" ht="17.25" hidden="false" customHeight="false" outlineLevel="0" collapsed="false">
      <c r="A6" s="164"/>
      <c r="B6" s="249" t="n">
        <v>92.183</v>
      </c>
      <c r="C6" s="11" t="n">
        <v>4.3</v>
      </c>
      <c r="D6" s="244" t="s">
        <v>180</v>
      </c>
      <c r="F6" s="123" t="n">
        <f aca="false">B6+((C6/July!B$1)*July!B$2)</f>
        <v>93.4313870967742</v>
      </c>
      <c r="G6" s="249" t="n">
        <v>93.265</v>
      </c>
      <c r="H6" s="245" t="n">
        <v>0.16658</v>
      </c>
      <c r="I6" s="250" t="n">
        <v>94.37</v>
      </c>
      <c r="J6" s="250" t="n">
        <v>95.062</v>
      </c>
      <c r="K6" s="255" t="n">
        <v>94.61</v>
      </c>
      <c r="L6" s="248"/>
      <c r="M6" s="256" t="n">
        <v>37073</v>
      </c>
      <c r="N6" s="257"/>
      <c r="O6" s="161"/>
      <c r="P6" s="161" t="n">
        <v>5473</v>
      </c>
      <c r="Q6" s="161" t="n">
        <v>18046</v>
      </c>
      <c r="R6" s="161" t="n">
        <v>0</v>
      </c>
      <c r="S6" s="161" t="n">
        <v>0</v>
      </c>
      <c r="T6" s="161" t="n">
        <v>0</v>
      </c>
      <c r="U6" s="161"/>
      <c r="V6" s="161"/>
      <c r="W6" s="161" t="n">
        <v>0</v>
      </c>
      <c r="X6" s="161"/>
      <c r="Y6" s="161" t="n">
        <v>8665</v>
      </c>
      <c r="Z6" s="258"/>
      <c r="AA6" s="258" t="n">
        <v>942</v>
      </c>
      <c r="AB6" s="259" t="n">
        <v>33126</v>
      </c>
      <c r="AC6" s="161"/>
      <c r="AD6" s="161"/>
      <c r="AE6" s="161"/>
      <c r="AF6" s="161"/>
      <c r="AG6" s="257"/>
      <c r="AH6" s="257"/>
      <c r="AI6" s="257"/>
      <c r="AJ6" s="257"/>
      <c r="AK6" s="162"/>
      <c r="AL6" s="259" t="n">
        <v>33126</v>
      </c>
      <c r="AM6" s="1" t="n">
        <v>1</v>
      </c>
      <c r="AN6" s="0" t="n">
        <f aca="false">AL6/1000</f>
        <v>33.126</v>
      </c>
      <c r="AO6" s="0" t="n">
        <f aca="false">(AL7/1000)*-1</f>
        <v>-130.666</v>
      </c>
    </row>
    <row r="7" customFormat="false" ht="17.25" hidden="false" customHeight="false" outlineLevel="0" collapsed="false">
      <c r="A7" s="164"/>
      <c r="B7" s="249" t="n">
        <v>16.42</v>
      </c>
      <c r="C7" s="11" t="n">
        <v>0.045</v>
      </c>
      <c r="D7" s="244" t="s">
        <v>22</v>
      </c>
      <c r="F7" s="123" t="n">
        <f aca="false">B7+((C7/July!B$1)*July!B$2)</f>
        <v>16.433064516129</v>
      </c>
      <c r="G7" s="249" t="n">
        <v>16.423</v>
      </c>
      <c r="H7" s="245" t="n">
        <f aca="false">G7/F7</f>
        <v>0.99938754478088</v>
      </c>
      <c r="I7" s="250" t="n">
        <v>16.471</v>
      </c>
      <c r="J7" s="250" t="n">
        <v>17.032</v>
      </c>
      <c r="K7" s="255" t="n">
        <v>16.625</v>
      </c>
      <c r="L7" s="248"/>
      <c r="M7" s="260"/>
      <c r="N7" s="47"/>
      <c r="O7" s="162"/>
      <c r="P7" s="162" t="n">
        <v>2674</v>
      </c>
      <c r="Q7" s="162" t="n">
        <v>0</v>
      </c>
      <c r="R7" s="162" t="n">
        <v>7255</v>
      </c>
      <c r="S7" s="162" t="n">
        <v>97667</v>
      </c>
      <c r="T7" s="162" t="n">
        <v>7563</v>
      </c>
      <c r="U7" s="162"/>
      <c r="V7" s="162"/>
      <c r="W7" s="162" t="n">
        <v>13188</v>
      </c>
      <c r="X7" s="162"/>
      <c r="Y7" s="162" t="n">
        <v>2319</v>
      </c>
      <c r="Z7" s="261"/>
      <c r="AA7" s="261" t="n">
        <v>0</v>
      </c>
      <c r="AB7" s="262" t="n">
        <v>130666</v>
      </c>
      <c r="AC7" s="162"/>
      <c r="AD7" s="162"/>
      <c r="AE7" s="162"/>
      <c r="AF7" s="162"/>
      <c r="AG7" s="47"/>
      <c r="AH7" s="47"/>
      <c r="AI7" s="47"/>
      <c r="AJ7" s="47"/>
      <c r="AK7" s="162"/>
      <c r="AL7" s="262" t="n">
        <v>130666</v>
      </c>
      <c r="AM7" s="1" t="n">
        <v>2</v>
      </c>
      <c r="AN7" s="0" t="n">
        <f aca="false">AL8/1000</f>
        <v>47.601</v>
      </c>
      <c r="AO7" s="0" t="n">
        <f aca="false">AL9/1000*-1</f>
        <v>-210.628</v>
      </c>
    </row>
    <row r="8" customFormat="false" ht="17.25" hidden="false" customHeight="false" outlineLevel="0" collapsed="false">
      <c r="A8" s="164"/>
      <c r="B8" s="249" t="n">
        <v>47.207</v>
      </c>
      <c r="C8" s="11" t="n">
        <v>2.582</v>
      </c>
      <c r="D8" s="244" t="s">
        <v>181</v>
      </c>
      <c r="F8" s="123" t="n">
        <f aca="false">B8+((C8/July!B$1)*July!B$2)</f>
        <v>47.9566129032258</v>
      </c>
      <c r="G8" s="249" t="n">
        <v>48.535</v>
      </c>
      <c r="H8" s="245" t="n">
        <f aca="false">G8/F8</f>
        <v>1.01206063276281</v>
      </c>
      <c r="I8" s="250" t="n">
        <v>38.682</v>
      </c>
      <c r="J8" s="250" t="n">
        <v>46.57</v>
      </c>
      <c r="K8" s="255" t="n">
        <v>46.741</v>
      </c>
      <c r="L8" s="248"/>
      <c r="M8" s="256" t="n">
        <v>37074</v>
      </c>
      <c r="N8" s="257"/>
      <c r="O8" s="161"/>
      <c r="P8" s="161" t="n">
        <v>7274</v>
      </c>
      <c r="Q8" s="161" t="n">
        <v>11205</v>
      </c>
      <c r="R8" s="161" t="n">
        <v>0</v>
      </c>
      <c r="S8" s="161" t="n">
        <v>0</v>
      </c>
      <c r="T8" s="161" t="n">
        <v>15980</v>
      </c>
      <c r="U8" s="161" t="n">
        <v>0</v>
      </c>
      <c r="V8" s="161"/>
      <c r="W8" s="161" t="n">
        <v>0</v>
      </c>
      <c r="X8" s="161"/>
      <c r="Y8" s="161" t="n">
        <v>13142</v>
      </c>
      <c r="Z8" s="263" t="n">
        <v>0</v>
      </c>
      <c r="AA8" s="263"/>
      <c r="AB8" s="264" t="n">
        <v>47601</v>
      </c>
      <c r="AC8" s="161"/>
      <c r="AD8" s="161"/>
      <c r="AE8" s="161"/>
      <c r="AF8" s="161"/>
      <c r="AG8" s="257"/>
      <c r="AH8" s="257"/>
      <c r="AI8" s="257"/>
      <c r="AJ8" s="257"/>
      <c r="AK8" s="162"/>
      <c r="AL8" s="264" t="n">
        <v>47601</v>
      </c>
      <c r="AM8" s="1" t="n">
        <v>3</v>
      </c>
      <c r="AN8" s="0" t="n">
        <f aca="false">AL10/1000</f>
        <v>49.423</v>
      </c>
      <c r="AO8" s="0" t="n">
        <f aca="false">AL11/1000*-1</f>
        <v>-169.128</v>
      </c>
    </row>
    <row r="9" customFormat="false" ht="15.75" hidden="false" customHeight="false" outlineLevel="0" collapsed="false">
      <c r="B9" s="265"/>
      <c r="C9" s="11"/>
      <c r="D9" s="233"/>
      <c r="E9" s="266"/>
      <c r="F9" s="267" t="n">
        <f aca="false">SUM(F3:F8)</f>
        <v>160.504580645161</v>
      </c>
      <c r="G9" s="267" t="n">
        <f aca="false">SUM(G4:G8)</f>
        <v>160.885</v>
      </c>
      <c r="I9" s="268"/>
      <c r="J9" s="268"/>
      <c r="K9" s="269"/>
      <c r="L9" s="248"/>
      <c r="M9" s="260"/>
      <c r="N9" s="47"/>
      <c r="O9" s="162"/>
      <c r="P9" s="162" t="n">
        <v>21358</v>
      </c>
      <c r="Q9" s="162" t="n">
        <v>10973</v>
      </c>
      <c r="R9" s="162" t="n">
        <v>9158</v>
      </c>
      <c r="S9" s="162" t="n">
        <v>100770</v>
      </c>
      <c r="T9" s="162" t="n">
        <v>27561</v>
      </c>
      <c r="U9" s="162" t="n">
        <v>9773</v>
      </c>
      <c r="V9" s="162"/>
      <c r="W9" s="162" t="n">
        <v>13852</v>
      </c>
      <c r="X9" s="162"/>
      <c r="Y9" s="162" t="n">
        <v>2183</v>
      </c>
      <c r="Z9" s="261" t="n">
        <v>15000</v>
      </c>
      <c r="AA9" s="261"/>
      <c r="AB9" s="262" t="n">
        <v>210628</v>
      </c>
      <c r="AC9" s="162"/>
      <c r="AD9" s="162"/>
      <c r="AE9" s="162"/>
      <c r="AF9" s="162"/>
      <c r="AG9" s="47"/>
      <c r="AH9" s="47"/>
      <c r="AI9" s="47"/>
      <c r="AJ9" s="47"/>
      <c r="AK9" s="162"/>
      <c r="AL9" s="262" t="n">
        <v>210628</v>
      </c>
      <c r="AM9" s="1" t="n">
        <v>4</v>
      </c>
      <c r="AN9" s="0" t="n">
        <f aca="false">AL12/1000</f>
        <v>13.228</v>
      </c>
      <c r="AO9" s="0" t="n">
        <f aca="false">AL13/1000*-1</f>
        <v>-40.994</v>
      </c>
    </row>
    <row r="10" customFormat="false" ht="15" hidden="false" customHeight="false" outlineLevel="0" collapsed="false">
      <c r="B10" s="14"/>
      <c r="D10" s="96"/>
      <c r="F10" s="270" t="s">
        <v>182</v>
      </c>
      <c r="G10" s="270" t="n">
        <f aca="false">G9-G7</f>
        <v>144.462</v>
      </c>
      <c r="I10" s="268" t="n">
        <v>163.839</v>
      </c>
      <c r="J10" s="268" t="n">
        <v>170.79</v>
      </c>
      <c r="K10" s="269" t="n">
        <v>167.411</v>
      </c>
      <c r="M10" s="256" t="n">
        <v>37075</v>
      </c>
      <c r="N10" s="257"/>
      <c r="O10" s="161"/>
      <c r="P10" s="161" t="n">
        <v>3786</v>
      </c>
      <c r="Q10" s="161" t="n">
        <v>0</v>
      </c>
      <c r="R10" s="161" t="n">
        <v>10241</v>
      </c>
      <c r="S10" s="161" t="n">
        <v>3022</v>
      </c>
      <c r="T10" s="161" t="n">
        <v>19217</v>
      </c>
      <c r="U10" s="161"/>
      <c r="V10" s="161"/>
      <c r="W10" s="161" t="n">
        <v>0</v>
      </c>
      <c r="X10" s="161"/>
      <c r="Y10" s="161" t="n">
        <v>13157</v>
      </c>
      <c r="Z10" s="263"/>
      <c r="AA10" s="263"/>
      <c r="AB10" s="264" t="n">
        <v>49423</v>
      </c>
      <c r="AC10" s="161"/>
      <c r="AD10" s="161"/>
      <c r="AE10" s="161"/>
      <c r="AF10" s="161"/>
      <c r="AG10" s="257"/>
      <c r="AH10" s="257"/>
      <c r="AI10" s="257"/>
      <c r="AJ10" s="257"/>
      <c r="AK10" s="162"/>
      <c r="AL10" s="264" t="n">
        <v>49423</v>
      </c>
      <c r="AM10" s="1" t="n">
        <v>5</v>
      </c>
      <c r="AN10" s="0" t="n">
        <f aca="false">AL14/1000</f>
        <v>30.564</v>
      </c>
      <c r="AO10" s="0" t="n">
        <f aca="false">AL15/1000*-1</f>
        <v>-125.717</v>
      </c>
    </row>
    <row r="11" customFormat="false" ht="15.75" hidden="false" customHeight="false" outlineLevel="0" collapsed="false">
      <c r="B11" s="187" t="n">
        <f aca="false">SUM(C4:C9)</f>
        <v>6.977</v>
      </c>
      <c r="I11" s="270" t="n">
        <v>146.835</v>
      </c>
      <c r="J11" s="270" t="n">
        <v>153.612</v>
      </c>
      <c r="K11" s="270" t="n">
        <v>150.399</v>
      </c>
      <c r="M11" s="260"/>
      <c r="N11" s="47"/>
      <c r="O11" s="162"/>
      <c r="P11" s="162" t="n">
        <v>26171</v>
      </c>
      <c r="Q11" s="162" t="n">
        <v>69120</v>
      </c>
      <c r="R11" s="162" t="n">
        <v>0</v>
      </c>
      <c r="S11" s="162" t="n">
        <v>64321</v>
      </c>
      <c r="T11" s="162" t="n">
        <v>0</v>
      </c>
      <c r="U11" s="162"/>
      <c r="V11" s="162"/>
      <c r="W11" s="162" t="n">
        <v>7322</v>
      </c>
      <c r="X11" s="162"/>
      <c r="Y11" s="162" t="n">
        <v>2194</v>
      </c>
      <c r="Z11" s="261"/>
      <c r="AA11" s="261"/>
      <c r="AB11" s="262" t="n">
        <v>169128</v>
      </c>
      <c r="AC11" s="162"/>
      <c r="AD11" s="162"/>
      <c r="AE11" s="162"/>
      <c r="AF11" s="162"/>
      <c r="AG11" s="47"/>
      <c r="AH11" s="47"/>
      <c r="AI11" s="47"/>
      <c r="AJ11" s="47"/>
      <c r="AK11" s="162"/>
      <c r="AL11" s="262" t="n">
        <v>169128</v>
      </c>
      <c r="AM11" s="1" t="n">
        <v>6</v>
      </c>
      <c r="AN11" s="0" t="n">
        <f aca="false">AL16/1000</f>
        <v>13.073</v>
      </c>
      <c r="AO11" s="0" t="n">
        <f aca="false">AL17/1000*-1</f>
        <v>-9.553</v>
      </c>
    </row>
    <row r="12" customFormat="false" ht="15" hidden="false" customHeight="false" outlineLevel="0" collapsed="false">
      <c r="M12" s="256" t="n">
        <v>37076</v>
      </c>
      <c r="N12" s="257"/>
      <c r="O12" s="161"/>
      <c r="P12" s="161" t="n">
        <v>982</v>
      </c>
      <c r="Q12" s="161" t="n">
        <v>3872</v>
      </c>
      <c r="R12" s="161"/>
      <c r="S12" s="161" t="n">
        <v>2010</v>
      </c>
      <c r="T12" s="161"/>
      <c r="U12" s="161" t="n">
        <v>0</v>
      </c>
      <c r="V12" s="161"/>
      <c r="W12" s="161"/>
      <c r="X12" s="161" t="n">
        <v>6364</v>
      </c>
      <c r="Y12" s="161" t="n">
        <v>0</v>
      </c>
      <c r="Z12" s="161"/>
      <c r="AA12" s="263"/>
      <c r="AB12" s="264" t="n">
        <v>13228</v>
      </c>
      <c r="AC12" s="161"/>
      <c r="AD12" s="161"/>
      <c r="AE12" s="161"/>
      <c r="AF12" s="161"/>
      <c r="AG12" s="257"/>
      <c r="AH12" s="257"/>
      <c r="AI12" s="257"/>
      <c r="AJ12" s="257"/>
      <c r="AK12" s="162"/>
      <c r="AL12" s="264" t="n">
        <v>13228</v>
      </c>
      <c r="AM12" s="1" t="n">
        <v>7</v>
      </c>
      <c r="AN12" s="0" t="n">
        <f aca="false">AL18/1000</f>
        <v>6.624</v>
      </c>
      <c r="AO12" s="0" t="n">
        <f aca="false">AL19/1000*-1</f>
        <v>-56.999</v>
      </c>
    </row>
    <row r="13" customFormat="false" ht="15" hidden="false" customHeight="false" outlineLevel="0" collapsed="false">
      <c r="B13" s="271"/>
      <c r="M13" s="260"/>
      <c r="N13" s="47"/>
      <c r="O13" s="162"/>
      <c r="P13" s="162" t="n">
        <v>2228</v>
      </c>
      <c r="Q13" s="162" t="n">
        <v>0</v>
      </c>
      <c r="R13" s="162"/>
      <c r="S13" s="162" t="n">
        <v>29656</v>
      </c>
      <c r="T13" s="162"/>
      <c r="U13" s="162" t="n">
        <v>54</v>
      </c>
      <c r="V13" s="162"/>
      <c r="W13" s="162"/>
      <c r="X13" s="162" t="n">
        <v>0</v>
      </c>
      <c r="Y13" s="162" t="n">
        <v>9056</v>
      </c>
      <c r="Z13" s="162"/>
      <c r="AA13" s="261"/>
      <c r="AB13" s="262" t="n">
        <v>40994</v>
      </c>
      <c r="AC13" s="162"/>
      <c r="AD13" s="162"/>
      <c r="AE13" s="162"/>
      <c r="AF13" s="162"/>
      <c r="AG13" s="47"/>
      <c r="AH13" s="47"/>
      <c r="AI13" s="47"/>
      <c r="AJ13" s="47"/>
      <c r="AK13" s="162"/>
      <c r="AL13" s="262" t="n">
        <v>40994</v>
      </c>
      <c r="AM13" s="1" t="n">
        <v>8</v>
      </c>
      <c r="AN13" s="0" t="n">
        <f aca="false">AL20/1000</f>
        <v>27.1</v>
      </c>
      <c r="AO13" s="0" t="n">
        <f aca="false">AL21/1000*-1</f>
        <v>-81.748</v>
      </c>
    </row>
    <row r="14" customFormat="false" ht="15" hidden="false" customHeight="false" outlineLevel="0" collapsed="false">
      <c r="M14" s="256" t="n">
        <v>37077</v>
      </c>
      <c r="N14" s="257"/>
      <c r="O14" s="161"/>
      <c r="P14" s="161" t="n">
        <v>24</v>
      </c>
      <c r="Q14" s="161" t="n">
        <v>5466</v>
      </c>
      <c r="R14" s="161"/>
      <c r="S14" s="161" t="n">
        <v>25074</v>
      </c>
      <c r="T14" s="161" t="n">
        <v>0</v>
      </c>
      <c r="U14" s="161" t="n">
        <v>0</v>
      </c>
      <c r="V14" s="161"/>
      <c r="W14" s="161"/>
      <c r="X14" s="161"/>
      <c r="Y14" s="161" t="n">
        <v>0</v>
      </c>
      <c r="Z14" s="161"/>
      <c r="AA14" s="263"/>
      <c r="AB14" s="264" t="n">
        <v>30564</v>
      </c>
      <c r="AC14" s="161"/>
      <c r="AD14" s="161"/>
      <c r="AE14" s="161"/>
      <c r="AF14" s="161"/>
      <c r="AG14" s="257"/>
      <c r="AH14" s="257"/>
      <c r="AI14" s="257"/>
      <c r="AJ14" s="257"/>
      <c r="AK14" s="162"/>
      <c r="AL14" s="264" t="n">
        <v>30564</v>
      </c>
      <c r="AM14" s="1" t="n">
        <v>9</v>
      </c>
      <c r="AN14" s="0" t="n">
        <f aca="false">AL22/1000</f>
        <v>59.415</v>
      </c>
      <c r="AO14" s="0" t="n">
        <f aca="false">AL23/1000*-1</f>
        <v>-262.382</v>
      </c>
    </row>
    <row r="15" customFormat="false" ht="15" hidden="false" customHeight="false" outlineLevel="0" collapsed="false">
      <c r="M15" s="260"/>
      <c r="N15" s="47"/>
      <c r="O15" s="162"/>
      <c r="P15" s="162" t="n">
        <v>32921</v>
      </c>
      <c r="Q15" s="162" t="n">
        <v>0</v>
      </c>
      <c r="R15" s="162"/>
      <c r="S15" s="162" t="n">
        <v>76380</v>
      </c>
      <c r="T15" s="162" t="n">
        <v>5096</v>
      </c>
      <c r="U15" s="162" t="n">
        <v>54</v>
      </c>
      <c r="V15" s="162"/>
      <c r="W15" s="162"/>
      <c r="X15" s="162"/>
      <c r="Y15" s="162" t="n">
        <v>11266</v>
      </c>
      <c r="Z15" s="162"/>
      <c r="AA15" s="261"/>
      <c r="AB15" s="262" t="n">
        <v>125717</v>
      </c>
      <c r="AC15" s="162"/>
      <c r="AD15" s="162"/>
      <c r="AE15" s="162"/>
      <c r="AF15" s="162"/>
      <c r="AG15" s="47"/>
      <c r="AH15" s="47"/>
      <c r="AI15" s="47"/>
      <c r="AJ15" s="47"/>
      <c r="AK15" s="162"/>
      <c r="AL15" s="262" t="n">
        <v>125717</v>
      </c>
      <c r="AM15" s="1" t="n">
        <v>10</v>
      </c>
      <c r="AN15" s="0" t="n">
        <f aca="false">AL24/1000</f>
        <v>0</v>
      </c>
      <c r="AO15" s="0" t="n">
        <f aca="false">AL25/1000*-1</f>
        <v>-0</v>
      </c>
    </row>
    <row r="16" customFormat="false" ht="15.75" hidden="false" customHeight="false" outlineLevel="0" collapsed="false">
      <c r="D16" s="272" t="s">
        <v>183</v>
      </c>
      <c r="E16" s="272" t="s">
        <v>184</v>
      </c>
      <c r="F16" s="272"/>
      <c r="M16" s="256" t="n">
        <v>37078</v>
      </c>
      <c r="N16" s="257"/>
      <c r="O16" s="161"/>
      <c r="P16" s="161" t="n">
        <v>2565</v>
      </c>
      <c r="Q16" s="161"/>
      <c r="R16" s="161" t="n">
        <v>0</v>
      </c>
      <c r="S16" s="161" t="n">
        <v>622</v>
      </c>
      <c r="T16" s="161" t="n">
        <v>9886</v>
      </c>
      <c r="U16" s="161"/>
      <c r="V16" s="161"/>
      <c r="W16" s="161"/>
      <c r="X16" s="161"/>
      <c r="Y16" s="161" t="n">
        <v>0</v>
      </c>
      <c r="Z16" s="161"/>
      <c r="AA16" s="161"/>
      <c r="AB16" s="264" t="n">
        <v>13073</v>
      </c>
      <c r="AC16" s="161"/>
      <c r="AD16" s="161"/>
      <c r="AE16" s="161"/>
      <c r="AF16" s="161"/>
      <c r="AG16" s="257"/>
      <c r="AH16" s="257"/>
      <c r="AI16" s="257"/>
      <c r="AJ16" s="257"/>
      <c r="AK16" s="162"/>
      <c r="AL16" s="264" t="n">
        <v>13073</v>
      </c>
      <c r="AM16" s="1" t="n">
        <v>11</v>
      </c>
      <c r="AN16" s="0" t="n">
        <f aca="false">AL26/1000</f>
        <v>0</v>
      </c>
      <c r="AO16" s="0" t="n">
        <f aca="false">AL27/1000*-1</f>
        <v>-0</v>
      </c>
    </row>
    <row r="17" customFormat="false" ht="15.75" hidden="false" customHeight="false" outlineLevel="0" collapsed="false">
      <c r="D17" s="273" t="s">
        <v>185</v>
      </c>
      <c r="E17" s="272" t="s">
        <v>186</v>
      </c>
      <c r="F17" s="274" t="s">
        <v>187</v>
      </c>
      <c r="H17" s="275"/>
      <c r="M17" s="260"/>
      <c r="N17" s="47"/>
      <c r="O17" s="162"/>
      <c r="P17" s="162" t="n">
        <v>2605</v>
      </c>
      <c r="Q17" s="162"/>
      <c r="R17" s="162" t="n">
        <v>1088</v>
      </c>
      <c r="S17" s="162" t="n">
        <v>88</v>
      </c>
      <c r="T17" s="162" t="n">
        <v>4111</v>
      </c>
      <c r="U17" s="162"/>
      <c r="V17" s="162"/>
      <c r="W17" s="162"/>
      <c r="X17" s="162"/>
      <c r="Y17" s="162" t="n">
        <v>1661</v>
      </c>
      <c r="Z17" s="162"/>
      <c r="AA17" s="162"/>
      <c r="AB17" s="262" t="n">
        <v>9553</v>
      </c>
      <c r="AC17" s="162"/>
      <c r="AD17" s="162"/>
      <c r="AE17" s="162"/>
      <c r="AF17" s="162"/>
      <c r="AG17" s="47"/>
      <c r="AH17" s="47"/>
      <c r="AI17" s="47"/>
      <c r="AJ17" s="47"/>
      <c r="AK17" s="162"/>
      <c r="AL17" s="262" t="n">
        <v>9553</v>
      </c>
      <c r="AM17" s="1" t="n">
        <v>12</v>
      </c>
      <c r="AN17" s="0" t="n">
        <f aca="false">AL28/1000</f>
        <v>0</v>
      </c>
      <c r="AO17" s="0" t="n">
        <f aca="false">AL29/1000*-1</f>
        <v>-0</v>
      </c>
    </row>
    <row r="18" customFormat="false" ht="18.75" hidden="false" customHeight="false" outlineLevel="0" collapsed="false">
      <c r="D18" s="276" t="s">
        <v>188</v>
      </c>
      <c r="E18" s="277"/>
      <c r="F18" s="278"/>
      <c r="M18" s="256" t="n">
        <v>37079</v>
      </c>
      <c r="N18" s="257"/>
      <c r="O18" s="161"/>
      <c r="P18" s="161" t="n">
        <v>716</v>
      </c>
      <c r="Q18" s="161" t="n">
        <v>4226</v>
      </c>
      <c r="R18" s="161"/>
      <c r="S18" s="161" t="n">
        <v>77</v>
      </c>
      <c r="T18" s="161" t="n">
        <v>1605</v>
      </c>
      <c r="U18" s="161"/>
      <c r="V18" s="161"/>
      <c r="W18" s="161"/>
      <c r="X18" s="161"/>
      <c r="Y18" s="161" t="n">
        <v>0</v>
      </c>
      <c r="Z18" s="161"/>
      <c r="AA18" s="161"/>
      <c r="AB18" s="264" t="n">
        <v>6624</v>
      </c>
      <c r="AC18" s="161"/>
      <c r="AD18" s="161"/>
      <c r="AE18" s="161"/>
      <c r="AF18" s="161"/>
      <c r="AG18" s="257"/>
      <c r="AH18" s="257"/>
      <c r="AI18" s="257"/>
      <c r="AJ18" s="257"/>
      <c r="AK18" s="162"/>
      <c r="AL18" s="264" t="n">
        <v>6624</v>
      </c>
      <c r="AM18" s="1" t="n">
        <v>13</v>
      </c>
      <c r="AN18" s="0" t="n">
        <f aca="false">AL30/1000</f>
        <v>0</v>
      </c>
      <c r="AO18" s="0" t="n">
        <f aca="false">AL31/1000*-1</f>
        <v>-0</v>
      </c>
    </row>
    <row r="19" customFormat="false" ht="18.75" hidden="false" customHeight="false" outlineLevel="0" collapsed="false">
      <c r="D19" s="279" t="s">
        <v>189</v>
      </c>
      <c r="E19" s="280"/>
      <c r="F19" s="280"/>
      <c r="M19" s="260"/>
      <c r="N19" s="47"/>
      <c r="O19" s="162"/>
      <c r="P19" s="162" t="n">
        <v>3576</v>
      </c>
      <c r="Q19" s="162" t="n">
        <v>0</v>
      </c>
      <c r="R19" s="162"/>
      <c r="S19" s="162" t="n">
        <v>52551</v>
      </c>
      <c r="T19" s="162" t="n">
        <v>0</v>
      </c>
      <c r="U19" s="162"/>
      <c r="V19" s="162"/>
      <c r="W19" s="162"/>
      <c r="X19" s="162"/>
      <c r="Y19" s="162" t="n">
        <v>872</v>
      </c>
      <c r="Z19" s="162"/>
      <c r="AA19" s="162"/>
      <c r="AB19" s="262" t="n">
        <v>56999</v>
      </c>
      <c r="AC19" s="162"/>
      <c r="AD19" s="162"/>
      <c r="AE19" s="162"/>
      <c r="AF19" s="162"/>
      <c r="AG19" s="47"/>
      <c r="AH19" s="47"/>
      <c r="AI19" s="47"/>
      <c r="AJ19" s="47"/>
      <c r="AK19" s="162"/>
      <c r="AL19" s="262" t="n">
        <v>56999</v>
      </c>
      <c r="AM19" s="1" t="n">
        <v>14</v>
      </c>
      <c r="AN19" s="0" t="n">
        <f aca="false">AL32/1000</f>
        <v>0</v>
      </c>
      <c r="AO19" s="0" t="n">
        <f aca="false">AL33/1000*-1</f>
        <v>-0</v>
      </c>
    </row>
    <row r="20" customFormat="false" ht="18.75" hidden="false" customHeight="false" outlineLevel="0" collapsed="false">
      <c r="D20" s="281" t="s">
        <v>190</v>
      </c>
      <c r="E20" s="282"/>
      <c r="F20" s="282"/>
      <c r="G20" s="1" t="n">
        <v>0</v>
      </c>
      <c r="M20" s="256" t="n">
        <v>37080</v>
      </c>
      <c r="N20" s="257"/>
      <c r="O20" s="161"/>
      <c r="P20" s="161" t="n">
        <v>14234</v>
      </c>
      <c r="Q20" s="161"/>
      <c r="R20" s="161"/>
      <c r="S20" s="161" t="n">
        <v>7204</v>
      </c>
      <c r="T20" s="161" t="n">
        <v>5662</v>
      </c>
      <c r="U20" s="161"/>
      <c r="V20" s="161"/>
      <c r="W20" s="161"/>
      <c r="X20" s="161"/>
      <c r="Y20" s="161" t="n">
        <v>0</v>
      </c>
      <c r="Z20" s="161"/>
      <c r="AA20" s="161"/>
      <c r="AB20" s="264" t="n">
        <v>27100</v>
      </c>
      <c r="AC20" s="161"/>
      <c r="AD20" s="161"/>
      <c r="AE20" s="161"/>
      <c r="AF20" s="161"/>
      <c r="AG20" s="257"/>
      <c r="AH20" s="257"/>
      <c r="AI20" s="257"/>
      <c r="AJ20" s="257"/>
      <c r="AK20" s="162"/>
      <c r="AL20" s="264" t="n">
        <v>27100</v>
      </c>
      <c r="AM20" s="1" t="n">
        <v>15</v>
      </c>
      <c r="AN20" s="0" t="n">
        <f aca="false">AL34/1000</f>
        <v>0</v>
      </c>
      <c r="AO20" s="0" t="n">
        <f aca="false">AL35/1000*-1</f>
        <v>-0</v>
      </c>
    </row>
    <row r="21" customFormat="false" ht="15.75" hidden="false" customHeight="false" outlineLevel="0" collapsed="false">
      <c r="D21" s="223"/>
      <c r="J21" s="0"/>
      <c r="M21" s="283"/>
      <c r="N21" s="47"/>
      <c r="O21" s="162"/>
      <c r="P21" s="162" t="n">
        <v>15792</v>
      </c>
      <c r="Q21" s="162"/>
      <c r="R21" s="162"/>
      <c r="S21" s="162" t="n">
        <v>59565</v>
      </c>
      <c r="T21" s="162" t="n">
        <v>379</v>
      </c>
      <c r="U21" s="162"/>
      <c r="V21" s="162"/>
      <c r="W21" s="162"/>
      <c r="X21" s="162"/>
      <c r="Y21" s="162" t="n">
        <v>6012</v>
      </c>
      <c r="Z21" s="284"/>
      <c r="AA21" s="284"/>
      <c r="AB21" s="285" t="n">
        <v>81748</v>
      </c>
      <c r="AC21" s="284"/>
      <c r="AD21" s="284"/>
      <c r="AE21" s="284"/>
      <c r="AF21" s="284"/>
      <c r="AG21" s="286"/>
      <c r="AH21" s="286"/>
      <c r="AI21" s="286"/>
      <c r="AJ21" s="286"/>
      <c r="AK21" s="162"/>
      <c r="AL21" s="285" t="n">
        <v>81748</v>
      </c>
      <c r="AM21" s="1" t="n">
        <v>16</v>
      </c>
      <c r="AN21" s="0" t="n">
        <f aca="false">AL36/1000</f>
        <v>0</v>
      </c>
      <c r="AO21" s="0" t="n">
        <f aca="false">AL37/1000*-1</f>
        <v>-0</v>
      </c>
    </row>
    <row r="22" customFormat="false" ht="15.75" hidden="false" customHeight="false" outlineLevel="0" collapsed="false">
      <c r="D22" s="287"/>
      <c r="E22" s="272" t="s">
        <v>191</v>
      </c>
      <c r="F22" s="272"/>
      <c r="G22" s="272" t="s">
        <v>192</v>
      </c>
      <c r="H22" s="272"/>
      <c r="I22" s="287" t="s">
        <v>193</v>
      </c>
      <c r="J22" s="266"/>
      <c r="K22" s="288" t="s">
        <v>194</v>
      </c>
      <c r="L22" s="289" t="s">
        <v>195</v>
      </c>
      <c r="M22" s="256" t="n">
        <v>37081</v>
      </c>
      <c r="N22" s="257"/>
      <c r="O22" s="161"/>
      <c r="P22" s="161" t="n">
        <v>38805</v>
      </c>
      <c r="Q22" s="161"/>
      <c r="R22" s="161"/>
      <c r="S22" s="161" t="n">
        <v>8688</v>
      </c>
      <c r="T22" s="161" t="n">
        <v>11865</v>
      </c>
      <c r="U22" s="161" t="n">
        <v>57</v>
      </c>
      <c r="V22" s="161" t="n">
        <v>0</v>
      </c>
      <c r="W22" s="161"/>
      <c r="X22" s="161"/>
      <c r="Y22" s="161" t="n">
        <v>0</v>
      </c>
      <c r="Z22" s="161"/>
      <c r="AA22" s="161"/>
      <c r="AB22" s="264" t="n">
        <v>59415</v>
      </c>
      <c r="AC22" s="161"/>
      <c r="AD22" s="161"/>
      <c r="AE22" s="161"/>
      <c r="AF22" s="161"/>
      <c r="AG22" s="257"/>
      <c r="AH22" s="257"/>
      <c r="AI22" s="257"/>
      <c r="AJ22" s="257"/>
      <c r="AK22" s="162"/>
      <c r="AL22" s="264" t="n">
        <v>59415</v>
      </c>
      <c r="AM22" s="1" t="n">
        <v>17</v>
      </c>
      <c r="AN22" s="0" t="n">
        <f aca="false">AL38/1000</f>
        <v>0</v>
      </c>
      <c r="AO22" s="0" t="n">
        <f aca="false">AL39/1000*-1</f>
        <v>-0</v>
      </c>
    </row>
    <row r="23" customFormat="false" ht="16.5" hidden="false" customHeight="false" outlineLevel="0" collapsed="false">
      <c r="D23" s="287"/>
      <c r="E23" s="272" t="s">
        <v>196</v>
      </c>
      <c r="F23" s="290" t="s">
        <v>197</v>
      </c>
      <c r="G23" s="272" t="s">
        <v>198</v>
      </c>
      <c r="H23" s="291" t="s">
        <v>187</v>
      </c>
      <c r="I23" s="272" t="s">
        <v>199</v>
      </c>
      <c r="J23" s="292" t="s">
        <v>200</v>
      </c>
      <c r="K23" s="293" t="s">
        <v>201</v>
      </c>
      <c r="L23" s="294" t="s">
        <v>202</v>
      </c>
      <c r="M23" s="260"/>
      <c r="N23" s="286"/>
      <c r="O23" s="284"/>
      <c r="P23" s="284" t="n">
        <v>41041</v>
      </c>
      <c r="Q23" s="284"/>
      <c r="R23" s="284"/>
      <c r="S23" s="284" t="n">
        <v>212075</v>
      </c>
      <c r="T23" s="284" t="n">
        <v>4680</v>
      </c>
      <c r="U23" s="284" t="n">
        <v>0</v>
      </c>
      <c r="V23" s="284" t="n">
        <v>1</v>
      </c>
      <c r="W23" s="284"/>
      <c r="X23" s="162"/>
      <c r="Y23" s="284" t="n">
        <v>4585</v>
      </c>
      <c r="Z23" s="284"/>
      <c r="AA23" s="284"/>
      <c r="AB23" s="295" t="n">
        <v>262382</v>
      </c>
      <c r="AC23" s="284"/>
      <c r="AD23" s="162"/>
      <c r="AE23" s="162"/>
      <c r="AF23" s="162"/>
      <c r="AG23" s="47"/>
      <c r="AH23" s="47"/>
      <c r="AI23" s="47"/>
      <c r="AJ23" s="47"/>
      <c r="AK23" s="162"/>
      <c r="AL23" s="295" t="n">
        <v>262382</v>
      </c>
      <c r="AM23" s="1" t="n">
        <v>18</v>
      </c>
      <c r="AN23" s="0" t="n">
        <f aca="false">AL40/1000</f>
        <v>0</v>
      </c>
      <c r="AO23" s="0" t="n">
        <f aca="false">AL41/1000*-1</f>
        <v>-0</v>
      </c>
    </row>
    <row r="24" customFormat="false" ht="18.75" hidden="false" customHeight="false" outlineLevel="0" collapsed="false">
      <c r="D24" s="276" t="s">
        <v>203</v>
      </c>
      <c r="E24" s="296" t="n">
        <v>0</v>
      </c>
      <c r="F24" s="278" t="n">
        <f aca="false">'[3]OGE '!$R$43</f>
        <v>6</v>
      </c>
      <c r="G24" s="297" t="n">
        <v>0</v>
      </c>
      <c r="H24" s="278" t="n">
        <f aca="false">'[3]OGE '!$R$47</f>
        <v>0</v>
      </c>
      <c r="I24" s="278" t="n">
        <f aca="false">'[3]OGE '!$AH$42</f>
        <v>12</v>
      </c>
      <c r="J24" s="278" t="n">
        <f aca="false">'[3]OGE '!$AH$46</f>
        <v>23</v>
      </c>
      <c r="K24" s="298" t="n">
        <f aca="false">'[3]OGE '!$AG$40</f>
        <v>-300751</v>
      </c>
      <c r="L24" s="151" t="n">
        <v>378000</v>
      </c>
      <c r="M24" s="256"/>
      <c r="N24" s="299" t="s">
        <v>177</v>
      </c>
      <c r="O24" s="300"/>
      <c r="P24" s="300" t="n">
        <v>73859</v>
      </c>
      <c r="Q24" s="300" t="n">
        <v>42815</v>
      </c>
      <c r="R24" s="300" t="n">
        <v>10241</v>
      </c>
      <c r="S24" s="300" t="n">
        <v>46697</v>
      </c>
      <c r="T24" s="300" t="n">
        <v>64215</v>
      </c>
      <c r="U24" s="300" t="n">
        <v>57</v>
      </c>
      <c r="V24" s="300" t="n">
        <v>0</v>
      </c>
      <c r="W24" s="300" t="n">
        <v>0</v>
      </c>
      <c r="X24" s="300" t="n">
        <v>6364</v>
      </c>
      <c r="Y24" s="300" t="n">
        <v>34964</v>
      </c>
      <c r="Z24" s="300" t="n">
        <v>0</v>
      </c>
      <c r="AA24" s="300" t="n">
        <v>942</v>
      </c>
      <c r="AB24" s="300" t="n">
        <v>280154</v>
      </c>
      <c r="AC24" s="161"/>
      <c r="AD24" s="161"/>
      <c r="AE24" s="161"/>
      <c r="AF24" s="161"/>
      <c r="AG24" s="257"/>
      <c r="AH24" s="257"/>
      <c r="AI24" s="257"/>
      <c r="AJ24" s="257"/>
      <c r="AK24" s="162"/>
      <c r="AL24" s="264"/>
      <c r="AM24" s="1" t="n">
        <v>19</v>
      </c>
      <c r="AN24" s="0" t="n">
        <f aca="false">AL42/1000</f>
        <v>0</v>
      </c>
      <c r="AO24" s="0" t="n">
        <f aca="false">AL43/1000*-1</f>
        <v>-0</v>
      </c>
    </row>
    <row r="25" customFormat="false" ht="18.75" hidden="false" customHeight="false" outlineLevel="0" collapsed="false">
      <c r="D25" s="279" t="s">
        <v>204</v>
      </c>
      <c r="E25" s="301" t="n">
        <v>3</v>
      </c>
      <c r="F25" s="280" t="n">
        <f aca="false">[3]Tenaska!$R$42</f>
        <v>10</v>
      </c>
      <c r="G25" s="302" t="n">
        <v>3</v>
      </c>
      <c r="H25" s="280" t="n">
        <f aca="false">[3]Tenaska!$R$46</f>
        <v>9</v>
      </c>
      <c r="I25" s="280" t="n">
        <f aca="false">[3]Tenaska!$AH$41</f>
        <v>11</v>
      </c>
      <c r="J25" s="280" t="n">
        <f aca="false">[3]Tenaska!$AH$45</f>
        <v>14</v>
      </c>
      <c r="K25" s="303" t="n">
        <f aca="false">[3]Tenaska!$AG$39</f>
        <v>-30000</v>
      </c>
      <c r="L25" s="151" t="n">
        <v>189000</v>
      </c>
      <c r="M25" s="304"/>
      <c r="N25" s="305" t="s">
        <v>177</v>
      </c>
      <c r="O25" s="306"/>
      <c r="P25" s="306" t="n">
        <v>148366</v>
      </c>
      <c r="Q25" s="306" t="n">
        <v>80093</v>
      </c>
      <c r="R25" s="306" t="n">
        <v>17501</v>
      </c>
      <c r="S25" s="306" t="n">
        <v>693073</v>
      </c>
      <c r="T25" s="306" t="n">
        <v>49390</v>
      </c>
      <c r="U25" s="306" t="n">
        <v>9881</v>
      </c>
      <c r="V25" s="306" t="n">
        <v>1</v>
      </c>
      <c r="W25" s="306" t="n">
        <v>34362</v>
      </c>
      <c r="X25" s="307" t="n">
        <v>0</v>
      </c>
      <c r="Y25" s="306" t="n">
        <v>40148</v>
      </c>
      <c r="Z25" s="306" t="n">
        <v>15000</v>
      </c>
      <c r="AA25" s="306" t="n">
        <v>0</v>
      </c>
      <c r="AB25" s="306" t="n">
        <v>1087815</v>
      </c>
      <c r="AC25" s="284"/>
      <c r="AD25" s="162"/>
      <c r="AE25" s="162"/>
      <c r="AF25" s="162"/>
      <c r="AG25" s="47"/>
      <c r="AH25" s="47"/>
      <c r="AI25" s="47"/>
      <c r="AJ25" s="47"/>
      <c r="AK25" s="162"/>
      <c r="AL25" s="262"/>
      <c r="AM25" s="1" t="n">
        <v>20</v>
      </c>
      <c r="AN25" s="0" t="n">
        <f aca="false">AL44/1000</f>
        <v>0</v>
      </c>
      <c r="AO25" s="0" t="n">
        <f aca="false">AL45/1000*-1</f>
        <v>-0</v>
      </c>
    </row>
    <row r="26" customFormat="false" ht="15.75" hidden="false" customHeight="false" outlineLevel="0" collapsed="false">
      <c r="D26" s="308" t="s">
        <v>205</v>
      </c>
      <c r="E26" s="309" t="n">
        <v>1</v>
      </c>
      <c r="F26" s="282" t="n">
        <f aca="false">[3]Texaco!$R$44</f>
        <v>8</v>
      </c>
      <c r="G26" s="310" t="n">
        <v>1</v>
      </c>
      <c r="H26" s="282" t="n">
        <f aca="false">[3]Texaco!$R$48</f>
        <v>9</v>
      </c>
      <c r="I26" s="282" t="n">
        <f aca="false">[3]Texaco!$AH$43</f>
        <v>11</v>
      </c>
      <c r="J26" s="282" t="n">
        <f aca="false">[3]Texaco!$AH$47</f>
        <v>15</v>
      </c>
      <c r="K26" s="311" t="n">
        <f aca="false">[3]Texaco!$AG$41</f>
        <v>-129642</v>
      </c>
      <c r="L26" s="151" t="n">
        <v>330000</v>
      </c>
      <c r="M26" s="312"/>
      <c r="N26" s="257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257"/>
      <c r="AH26" s="257"/>
      <c r="AI26" s="257"/>
      <c r="AJ26" s="257"/>
      <c r="AK26" s="162"/>
      <c r="AL26" s="264"/>
      <c r="AM26" s="1" t="n">
        <v>21</v>
      </c>
      <c r="AN26" s="0" t="n">
        <f aca="false">AL46/1000</f>
        <v>0</v>
      </c>
      <c r="AO26" s="0" t="n">
        <f aca="false">AL47/1000*-1</f>
        <v>-0</v>
      </c>
    </row>
    <row r="27" customFormat="false" ht="15" hidden="false" customHeight="false" outlineLevel="0" collapsed="false">
      <c r="B27" s="313"/>
      <c r="D27" s="314"/>
      <c r="E27" s="314"/>
      <c r="F27" s="314"/>
      <c r="G27" s="314"/>
      <c r="H27" s="314"/>
      <c r="K27" s="4" t="s">
        <v>205</v>
      </c>
      <c r="L27" s="1" t="n">
        <v>-500000</v>
      </c>
      <c r="M27" s="315"/>
      <c r="N27" s="286"/>
      <c r="O27" s="284"/>
      <c r="P27" s="284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162"/>
      <c r="AG27" s="47"/>
      <c r="AH27" s="47"/>
      <c r="AI27" s="47"/>
      <c r="AJ27" s="47"/>
      <c r="AK27" s="162"/>
      <c r="AL27" s="262"/>
      <c r="AM27" s="1" t="n">
        <v>22</v>
      </c>
      <c r="AN27" s="0" t="n">
        <f aca="false">AL48/1000</f>
        <v>0</v>
      </c>
      <c r="AO27" s="0" t="n">
        <f aca="false">AL49/1000*-1</f>
        <v>-0</v>
      </c>
    </row>
    <row r="28" customFormat="false" ht="15.75" hidden="false" customHeight="false" outlineLevel="0" collapsed="false">
      <c r="B28" s="313"/>
      <c r="D28" s="316"/>
      <c r="G28" s="207"/>
      <c r="H28" s="2"/>
      <c r="I28" s="317" t="n">
        <f aca="false">SUM(I24:I26)</f>
        <v>34</v>
      </c>
      <c r="J28" s="317" t="n">
        <f aca="false">SUM(J24:J26)</f>
        <v>52</v>
      </c>
      <c r="M28" s="312"/>
      <c r="N28" s="257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257"/>
      <c r="AH28" s="257"/>
      <c r="AI28" s="257"/>
      <c r="AJ28" s="257"/>
      <c r="AK28" s="162"/>
      <c r="AL28" s="264"/>
      <c r="AM28" s="1" t="n">
        <v>23</v>
      </c>
      <c r="AN28" s="0" t="n">
        <f aca="false">AL50/1000</f>
        <v>0</v>
      </c>
      <c r="AO28" s="0" t="n">
        <f aca="false">AL51/1000*-1</f>
        <v>-0</v>
      </c>
    </row>
    <row r="29" customFormat="false" ht="15" hidden="false" customHeight="true" outlineLevel="0" collapsed="false">
      <c r="B29" s="313"/>
      <c r="D29" s="316"/>
      <c r="E29" s="47"/>
      <c r="F29" s="47"/>
      <c r="I29" s="47"/>
      <c r="J29" s="272" t="s">
        <v>27</v>
      </c>
      <c r="K29" s="272"/>
      <c r="M29" s="315"/>
      <c r="N29" s="286"/>
      <c r="O29" s="284"/>
      <c r="P29" s="284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162"/>
      <c r="AF29" s="162"/>
      <c r="AG29" s="47"/>
      <c r="AH29" s="47"/>
      <c r="AI29" s="47"/>
      <c r="AJ29" s="47"/>
      <c r="AK29" s="162"/>
      <c r="AL29" s="262"/>
      <c r="AM29" s="1" t="n">
        <v>24</v>
      </c>
      <c r="AN29" s="0" t="n">
        <f aca="false">AL52/1000</f>
        <v>0</v>
      </c>
      <c r="AO29" s="0" t="n">
        <f aca="false">AL53/1000*-1</f>
        <v>-0</v>
      </c>
    </row>
    <row r="30" customFormat="false" ht="15" hidden="false" customHeight="true" outlineLevel="0" collapsed="false">
      <c r="B30" s="313"/>
      <c r="E30" s="226"/>
      <c r="F30" s="226"/>
      <c r="G30" s="0"/>
      <c r="I30" s="226"/>
      <c r="J30" s="318" t="n">
        <f aca="false">I28-J28</f>
        <v>-18</v>
      </c>
      <c r="K30" s="319" t="n">
        <f aca="false">SUM(K24:K27)</f>
        <v>-460393</v>
      </c>
      <c r="M30" s="312"/>
      <c r="N30" s="257"/>
      <c r="O30" s="161"/>
      <c r="P30" s="161"/>
      <c r="Q30" s="161"/>
      <c r="R30" s="161"/>
      <c r="S30" s="161"/>
      <c r="T30" s="161"/>
      <c r="U30" s="161"/>
      <c r="V30" s="161"/>
      <c r="W30" s="161"/>
      <c r="X30" s="161"/>
      <c r="Y30" s="161"/>
      <c r="Z30" s="161"/>
      <c r="AA30" s="161"/>
      <c r="AB30" s="161"/>
      <c r="AC30" s="161"/>
      <c r="AD30" s="161"/>
      <c r="AE30" s="161"/>
      <c r="AF30" s="161"/>
      <c r="AG30" s="257"/>
      <c r="AH30" s="257"/>
      <c r="AI30" s="257"/>
      <c r="AJ30" s="257"/>
      <c r="AK30" s="162"/>
      <c r="AL30" s="264"/>
      <c r="AM30" s="1" t="n">
        <v>25</v>
      </c>
      <c r="AN30" s="0" t="n">
        <f aca="false">AL54/1000</f>
        <v>0</v>
      </c>
      <c r="AO30" s="0" t="n">
        <f aca="false">AL55/1000*-1</f>
        <v>-0</v>
      </c>
    </row>
    <row r="31" customFormat="false" ht="15" hidden="false" customHeight="false" outlineLevel="0" collapsed="false">
      <c r="B31" s="313"/>
      <c r="E31" s="226"/>
      <c r="F31" s="226"/>
      <c r="G31" s="0"/>
      <c r="I31" s="226"/>
      <c r="J31" s="226"/>
      <c r="M31" s="315"/>
      <c r="N31" s="286"/>
      <c r="O31" s="284"/>
      <c r="P31" s="284"/>
      <c r="Q31" s="284"/>
      <c r="R31" s="284"/>
      <c r="S31" s="284"/>
      <c r="T31" s="284"/>
      <c r="U31" s="284"/>
      <c r="V31" s="284"/>
      <c r="W31" s="284"/>
      <c r="X31" s="162"/>
      <c r="Y31" s="284"/>
      <c r="Z31" s="284"/>
      <c r="AA31" s="284"/>
      <c r="AB31" s="284"/>
      <c r="AC31" s="284"/>
      <c r="AD31" s="162"/>
      <c r="AE31" s="284"/>
      <c r="AF31" s="162"/>
      <c r="AG31" s="47"/>
      <c r="AH31" s="47"/>
      <c r="AI31" s="47"/>
      <c r="AJ31" s="47"/>
      <c r="AK31" s="162"/>
      <c r="AL31" s="262"/>
      <c r="AM31" s="1" t="n">
        <v>26</v>
      </c>
      <c r="AN31" s="0" t="n">
        <f aca="false">AL56/1000</f>
        <v>0</v>
      </c>
      <c r="AO31" s="0" t="n">
        <f aca="false">AL57/1000*-1</f>
        <v>-0</v>
      </c>
    </row>
    <row r="32" customFormat="false" ht="15" hidden="false" customHeight="false" outlineLevel="0" collapsed="false">
      <c r="B32" s="313"/>
      <c r="E32" s="226"/>
      <c r="F32" s="226"/>
      <c r="G32" s="0"/>
      <c r="I32" s="226"/>
      <c r="J32" s="226"/>
      <c r="M32" s="312"/>
      <c r="N32" s="257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1"/>
      <c r="AA32" s="161"/>
      <c r="AB32" s="161"/>
      <c r="AC32" s="161"/>
      <c r="AD32" s="161"/>
      <c r="AE32" s="161"/>
      <c r="AF32" s="161"/>
      <c r="AG32" s="257"/>
      <c r="AH32" s="257"/>
      <c r="AI32" s="257"/>
      <c r="AJ32" s="257"/>
      <c r="AK32" s="162"/>
      <c r="AL32" s="264"/>
      <c r="AM32" s="1" t="n">
        <v>27</v>
      </c>
      <c r="AN32" s="0" t="n">
        <f aca="false">AL58/1000</f>
        <v>0</v>
      </c>
      <c r="AO32" s="0" t="n">
        <f aca="false">AL59/1000*-1</f>
        <v>-0</v>
      </c>
    </row>
    <row r="33" customFormat="false" ht="18" hidden="false" customHeight="true" outlineLevel="0" collapsed="false">
      <c r="E33" s="226"/>
      <c r="F33" s="320"/>
      <c r="G33" s="321"/>
      <c r="H33" s="322"/>
      <c r="I33" s="226"/>
      <c r="J33" s="226"/>
      <c r="M33" s="315"/>
      <c r="N33" s="286"/>
      <c r="O33" s="284"/>
      <c r="P33" s="253"/>
      <c r="Q33" s="253"/>
      <c r="R33" s="253"/>
      <c r="S33" s="253"/>
      <c r="T33" s="253"/>
      <c r="U33" s="253"/>
      <c r="V33" s="253"/>
      <c r="W33" s="253"/>
      <c r="X33" s="253"/>
      <c r="Y33" s="253"/>
      <c r="Z33" s="253"/>
      <c r="AA33" s="253"/>
      <c r="AB33" s="253"/>
      <c r="AC33" s="253"/>
      <c r="AD33" s="162"/>
      <c r="AE33" s="284"/>
      <c r="AF33" s="162"/>
      <c r="AG33" s="47"/>
      <c r="AH33" s="47"/>
      <c r="AI33" s="47"/>
      <c r="AJ33" s="47"/>
      <c r="AK33" s="162"/>
      <c r="AL33" s="262"/>
      <c r="AM33" s="1" t="n">
        <v>28</v>
      </c>
      <c r="AN33" s="0" t="n">
        <f aca="false">AL60/1000</f>
        <v>0</v>
      </c>
      <c r="AO33" s="0" t="n">
        <f aca="false">AL61/1000*-1</f>
        <v>-0</v>
      </c>
    </row>
    <row r="34" customFormat="false" ht="15" hidden="false" customHeight="false" outlineLevel="0" collapsed="false">
      <c r="E34" s="226"/>
      <c r="F34" s="323"/>
      <c r="G34" s="47" t="s">
        <v>206</v>
      </c>
      <c r="H34" s="283"/>
      <c r="I34" s="226"/>
      <c r="J34" s="226"/>
      <c r="M34" s="312"/>
      <c r="N34" s="257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257"/>
      <c r="AH34" s="257"/>
      <c r="AI34" s="257"/>
      <c r="AJ34" s="257"/>
      <c r="AK34" s="162"/>
      <c r="AL34" s="264"/>
      <c r="AM34" s="1" t="n">
        <v>29</v>
      </c>
      <c r="AN34" s="0" t="n">
        <f aca="false">AL62/1000</f>
        <v>0</v>
      </c>
      <c r="AO34" s="0" t="n">
        <f aca="false">AL63/1000*-1</f>
        <v>-0</v>
      </c>
    </row>
    <row r="35" customFormat="false" ht="15" hidden="false" customHeight="false" outlineLevel="0" collapsed="false">
      <c r="E35" s="226"/>
      <c r="F35" s="323"/>
      <c r="G35" s="324" t="s">
        <v>207</v>
      </c>
      <c r="H35" s="283"/>
      <c r="I35" s="226"/>
      <c r="J35" s="226"/>
      <c r="M35" s="315"/>
      <c r="N35" s="47"/>
      <c r="O35" s="162"/>
      <c r="P35" s="47"/>
      <c r="Q35" s="47"/>
      <c r="R35" s="47"/>
      <c r="S35" s="47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  <c r="AE35" s="162"/>
      <c r="AF35" s="162"/>
      <c r="AG35" s="47"/>
      <c r="AH35" s="47"/>
      <c r="AI35" s="47"/>
      <c r="AJ35" s="47"/>
      <c r="AK35" s="162"/>
      <c r="AL35" s="262"/>
      <c r="AM35" s="1" t="n">
        <v>30</v>
      </c>
      <c r="AN35" s="0" t="n">
        <f aca="false">AL64/1000</f>
        <v>0</v>
      </c>
      <c r="AO35" s="0" t="n">
        <f aca="false">AL65/1000*-1</f>
        <v>-0</v>
      </c>
    </row>
    <row r="36" customFormat="false" ht="15" hidden="false" customHeight="false" outlineLevel="0" collapsed="false">
      <c r="F36" s="248"/>
      <c r="G36" s="47"/>
      <c r="H36" s="95"/>
      <c r="M36" s="312"/>
      <c r="N36" s="257"/>
      <c r="O36" s="161"/>
      <c r="P36" s="161"/>
      <c r="Q36" s="161"/>
      <c r="R36" s="161"/>
      <c r="S36" s="161"/>
      <c r="T36" s="161"/>
      <c r="U36" s="161"/>
      <c r="V36" s="161"/>
      <c r="W36" s="161"/>
      <c r="X36" s="161"/>
      <c r="Y36" s="161"/>
      <c r="Z36" s="161"/>
      <c r="AA36" s="161"/>
      <c r="AB36" s="161"/>
      <c r="AC36" s="161"/>
      <c r="AD36" s="161"/>
      <c r="AE36" s="161"/>
      <c r="AF36" s="161"/>
      <c r="AG36" s="257"/>
      <c r="AH36" s="257"/>
      <c r="AI36" s="257"/>
      <c r="AJ36" s="257"/>
      <c r="AK36" s="162"/>
      <c r="AL36" s="264"/>
      <c r="AM36" s="1" t="n">
        <v>31</v>
      </c>
      <c r="AN36" s="0" t="n">
        <f aca="false">AL66/1000</f>
        <v>0</v>
      </c>
      <c r="AO36" s="0" t="n">
        <f aca="false">AL67/1000*-1</f>
        <v>-0</v>
      </c>
    </row>
    <row r="37" customFormat="false" ht="15" hidden="false" customHeight="false" outlineLevel="0" collapsed="false">
      <c r="F37" s="248"/>
      <c r="G37" s="47" t="s">
        <v>208</v>
      </c>
      <c r="H37" s="283"/>
      <c r="M37" s="315"/>
      <c r="N37" s="47"/>
      <c r="O37" s="162"/>
      <c r="P37" s="162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325"/>
      <c r="AE37" s="162"/>
      <c r="AF37" s="162"/>
      <c r="AG37" s="47"/>
      <c r="AH37" s="47"/>
      <c r="AI37" s="47"/>
      <c r="AJ37" s="47"/>
      <c r="AK37" s="162"/>
      <c r="AL37" s="262"/>
      <c r="AM37" s="1" t="n">
        <v>32</v>
      </c>
      <c r="AN37" s="0"/>
    </row>
    <row r="38" customFormat="false" ht="15" hidden="false" customHeight="false" outlineLevel="0" collapsed="false">
      <c r="F38" s="248"/>
      <c r="G38" s="324" t="s">
        <v>209</v>
      </c>
      <c r="H38" s="326"/>
      <c r="M38" s="312"/>
      <c r="N38" s="257"/>
      <c r="O38" s="161"/>
      <c r="P38" s="161"/>
      <c r="Q38" s="161"/>
      <c r="R38" s="161"/>
      <c r="S38" s="161"/>
      <c r="T38" s="161"/>
      <c r="U38" s="161"/>
      <c r="V38" s="161"/>
      <c r="W38" s="161"/>
      <c r="X38" s="161"/>
      <c r="Y38" s="161"/>
      <c r="Z38" s="161"/>
      <c r="AA38" s="161"/>
      <c r="AB38" s="161"/>
      <c r="AC38" s="161"/>
      <c r="AD38" s="161"/>
      <c r="AE38" s="161"/>
      <c r="AF38" s="161"/>
      <c r="AG38" s="257"/>
      <c r="AH38" s="257"/>
      <c r="AI38" s="257"/>
      <c r="AJ38" s="257"/>
      <c r="AK38" s="162"/>
      <c r="AL38" s="264"/>
      <c r="AM38" s="1" t="n">
        <v>33</v>
      </c>
      <c r="AN38" s="0"/>
    </row>
    <row r="39" customFormat="false" ht="15" hidden="false" customHeight="false" outlineLevel="0" collapsed="false">
      <c r="F39" s="327"/>
      <c r="G39" s="192"/>
      <c r="H39" s="326"/>
      <c r="L39" s="47"/>
      <c r="M39" s="315"/>
      <c r="N39" s="47"/>
      <c r="O39" s="162"/>
      <c r="P39" s="162"/>
      <c r="Q39" s="162"/>
      <c r="R39" s="162"/>
      <c r="S39" s="162"/>
      <c r="T39" s="162"/>
      <c r="U39" s="162"/>
      <c r="V39" s="162"/>
      <c r="W39" s="162"/>
      <c r="X39" s="162"/>
      <c r="Y39" s="162"/>
      <c r="Z39" s="162"/>
      <c r="AA39" s="162"/>
      <c r="AB39" s="162"/>
      <c r="AC39" s="162"/>
      <c r="AD39" s="162"/>
      <c r="AE39" s="162"/>
      <c r="AF39" s="162"/>
      <c r="AG39" s="47"/>
      <c r="AH39" s="47"/>
      <c r="AI39" s="47"/>
      <c r="AJ39" s="47"/>
      <c r="AK39" s="162"/>
      <c r="AL39" s="262"/>
      <c r="AM39" s="1" t="n">
        <v>34</v>
      </c>
      <c r="AN39" s="0"/>
    </row>
    <row r="40" customFormat="false" ht="15" hidden="false" customHeight="false" outlineLevel="0" collapsed="false">
      <c r="F40" s="317" t="s">
        <v>210</v>
      </c>
      <c r="G40" s="317"/>
      <c r="H40" s="95"/>
      <c r="L40" s="47"/>
      <c r="M40" s="312"/>
      <c r="N40" s="257"/>
      <c r="O40" s="161"/>
      <c r="P40" s="161"/>
      <c r="Q40" s="161"/>
      <c r="R40" s="161"/>
      <c r="S40" s="161"/>
      <c r="T40" s="161"/>
      <c r="U40" s="161"/>
      <c r="V40" s="161"/>
      <c r="W40" s="161"/>
      <c r="X40" s="161"/>
      <c r="Y40" s="161"/>
      <c r="Z40" s="161"/>
      <c r="AA40" s="161"/>
      <c r="AB40" s="161"/>
      <c r="AC40" s="161"/>
      <c r="AD40" s="161"/>
      <c r="AE40" s="161"/>
      <c r="AF40" s="161"/>
      <c r="AG40" s="257"/>
      <c r="AH40" s="257"/>
      <c r="AI40" s="257"/>
      <c r="AJ40" s="257"/>
      <c r="AK40" s="162"/>
      <c r="AL40" s="264"/>
      <c r="AM40" s="1" t="n">
        <v>35</v>
      </c>
      <c r="AN40" s="0"/>
    </row>
    <row r="41" customFormat="false" ht="15" hidden="false" customHeight="false" outlineLevel="0" collapsed="false">
      <c r="L41" s="47"/>
      <c r="M41" s="315"/>
      <c r="N41" s="47"/>
      <c r="O41" s="162"/>
      <c r="P41" s="162"/>
      <c r="Q41" s="162"/>
      <c r="R41" s="162"/>
      <c r="S41" s="162"/>
      <c r="T41" s="162"/>
      <c r="U41" s="162"/>
      <c r="V41" s="162"/>
      <c r="W41" s="162"/>
      <c r="X41" s="162"/>
      <c r="Y41" s="162"/>
      <c r="Z41" s="162"/>
      <c r="AA41" s="162"/>
      <c r="AB41" s="162"/>
      <c r="AC41" s="162"/>
      <c r="AD41" s="162"/>
      <c r="AE41" s="162"/>
      <c r="AF41" s="162"/>
      <c r="AG41" s="47"/>
      <c r="AH41" s="47"/>
      <c r="AI41" s="47"/>
      <c r="AJ41" s="47"/>
      <c r="AK41" s="162"/>
      <c r="AL41" s="262"/>
      <c r="AM41" s="1" t="n">
        <v>36</v>
      </c>
      <c r="AN41" s="0"/>
    </row>
    <row r="42" customFormat="false" ht="15" hidden="false" customHeight="false" outlineLevel="0" collapsed="false">
      <c r="M42" s="312"/>
      <c r="N42" s="257"/>
      <c r="O42" s="161"/>
      <c r="P42" s="161"/>
      <c r="Q42" s="161"/>
      <c r="R42" s="161"/>
      <c r="S42" s="161"/>
      <c r="T42" s="161"/>
      <c r="U42" s="161"/>
      <c r="V42" s="161"/>
      <c r="W42" s="161"/>
      <c r="X42" s="161"/>
      <c r="Y42" s="161"/>
      <c r="Z42" s="161"/>
      <c r="AA42" s="161"/>
      <c r="AB42" s="161"/>
      <c r="AC42" s="161"/>
      <c r="AD42" s="161"/>
      <c r="AE42" s="161"/>
      <c r="AF42" s="161"/>
      <c r="AG42" s="257"/>
      <c r="AH42" s="257"/>
      <c r="AI42" s="257"/>
      <c r="AJ42" s="257"/>
      <c r="AK42" s="162"/>
      <c r="AL42" s="264"/>
      <c r="AM42" s="1" t="n">
        <v>37</v>
      </c>
      <c r="AN42" s="0"/>
    </row>
    <row r="43" customFormat="false" ht="15" hidden="false" customHeight="false" outlineLevel="0" collapsed="false">
      <c r="M43" s="315"/>
      <c r="N43" s="47"/>
      <c r="O43" s="162"/>
      <c r="P43" s="162"/>
      <c r="Q43" s="162"/>
      <c r="R43" s="162"/>
      <c r="S43" s="162"/>
      <c r="T43" s="162"/>
      <c r="U43" s="162"/>
      <c r="V43" s="162"/>
      <c r="W43" s="162"/>
      <c r="X43" s="162"/>
      <c r="Y43" s="162"/>
      <c r="Z43" s="162"/>
      <c r="AA43" s="162"/>
      <c r="AB43" s="162"/>
      <c r="AC43" s="162"/>
      <c r="AD43" s="162"/>
      <c r="AE43" s="284"/>
      <c r="AF43" s="162"/>
      <c r="AG43" s="47"/>
      <c r="AH43" s="47"/>
      <c r="AI43" s="47"/>
      <c r="AJ43" s="47"/>
      <c r="AK43" s="162"/>
      <c r="AL43" s="262"/>
      <c r="AM43" s="1" t="n">
        <v>38</v>
      </c>
      <c r="AN43" s="0"/>
    </row>
    <row r="44" customFormat="false" ht="15" hidden="false" customHeight="false" outlineLevel="0" collapsed="false">
      <c r="M44" s="312"/>
      <c r="N44" s="257"/>
      <c r="O44" s="161"/>
      <c r="P44" s="161"/>
      <c r="Q44" s="161"/>
      <c r="R44" s="161"/>
      <c r="S44" s="161"/>
      <c r="T44" s="161"/>
      <c r="U44" s="161"/>
      <c r="V44" s="161"/>
      <c r="W44" s="161"/>
      <c r="X44" s="161"/>
      <c r="Y44" s="161"/>
      <c r="Z44" s="161"/>
      <c r="AA44" s="161"/>
      <c r="AB44" s="161"/>
      <c r="AC44" s="161"/>
      <c r="AD44" s="161"/>
      <c r="AE44" s="161"/>
      <c r="AF44" s="161"/>
      <c r="AG44" s="257"/>
      <c r="AH44" s="257"/>
      <c r="AI44" s="257"/>
      <c r="AJ44" s="257"/>
      <c r="AK44" s="162"/>
      <c r="AL44" s="264"/>
      <c r="AM44" s="1" t="n">
        <v>39</v>
      </c>
      <c r="AN44" s="0"/>
    </row>
    <row r="45" customFormat="false" ht="15" hidden="false" customHeight="false" outlineLevel="0" collapsed="false">
      <c r="M45" s="315"/>
      <c r="N45" s="47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A45" s="162"/>
      <c r="AB45" s="162"/>
      <c r="AC45" s="162"/>
      <c r="AD45" s="162"/>
      <c r="AE45" s="162"/>
      <c r="AF45" s="162"/>
      <c r="AG45" s="47"/>
      <c r="AH45" s="47"/>
      <c r="AI45" s="47"/>
      <c r="AJ45" s="47"/>
      <c r="AK45" s="162"/>
      <c r="AL45" s="262"/>
      <c r="AM45" s="1" t="n">
        <v>40</v>
      </c>
      <c r="AN45" s="0"/>
    </row>
    <row r="46" customFormat="false" ht="15" hidden="false" customHeight="false" outlineLevel="0" collapsed="false">
      <c r="L46" s="1" t="s">
        <v>147</v>
      </c>
      <c r="M46" s="312"/>
      <c r="N46" s="257"/>
      <c r="O46" s="161"/>
      <c r="P46" s="161"/>
      <c r="Q46" s="161"/>
      <c r="R46" s="161"/>
      <c r="S46" s="161"/>
      <c r="T46" s="161"/>
      <c r="U46" s="161"/>
      <c r="V46" s="161"/>
      <c r="W46" s="161"/>
      <c r="X46" s="161"/>
      <c r="Y46" s="161"/>
      <c r="Z46" s="161"/>
      <c r="AA46" s="161"/>
      <c r="AB46" s="161"/>
      <c r="AC46" s="161"/>
      <c r="AD46" s="161"/>
      <c r="AE46" s="161"/>
      <c r="AF46" s="161"/>
      <c r="AG46" s="257"/>
      <c r="AH46" s="257"/>
      <c r="AI46" s="257"/>
      <c r="AJ46" s="257"/>
      <c r="AK46" s="162"/>
      <c r="AL46" s="264"/>
      <c r="AM46" s="1" t="n">
        <v>41</v>
      </c>
      <c r="AN46" s="0"/>
    </row>
    <row r="47" customFormat="false" ht="15" hidden="false" customHeight="false" outlineLevel="0" collapsed="false">
      <c r="M47" s="328"/>
      <c r="N47" s="47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A47" s="162"/>
      <c r="AB47" s="162"/>
      <c r="AC47" s="162"/>
      <c r="AD47" s="162"/>
      <c r="AE47" s="162"/>
      <c r="AF47" s="162"/>
      <c r="AG47" s="47"/>
      <c r="AH47" s="47"/>
      <c r="AI47" s="47"/>
      <c r="AJ47" s="47"/>
      <c r="AK47" s="162"/>
      <c r="AL47" s="262"/>
      <c r="AM47" s="1" t="n">
        <v>42</v>
      </c>
      <c r="AN47" s="0"/>
    </row>
    <row r="48" customFormat="false" ht="15" hidden="false" customHeight="false" outlineLevel="0" collapsed="false">
      <c r="L48" s="1" t="s">
        <v>147</v>
      </c>
      <c r="M48" s="329"/>
      <c r="N48" s="257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1"/>
      <c r="AG48" s="257"/>
      <c r="AH48" s="257"/>
      <c r="AI48" s="257"/>
      <c r="AJ48" s="257"/>
      <c r="AK48" s="162"/>
      <c r="AL48" s="264"/>
      <c r="AM48" s="1" t="n">
        <v>43</v>
      </c>
      <c r="AN48" s="0"/>
    </row>
    <row r="49" customFormat="false" ht="15" hidden="false" customHeight="false" outlineLevel="0" collapsed="false">
      <c r="M49" s="328"/>
      <c r="N49" s="47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A49" s="162"/>
      <c r="AB49" s="162"/>
      <c r="AC49" s="162"/>
      <c r="AD49" s="162"/>
      <c r="AE49" s="162"/>
      <c r="AF49" s="330"/>
      <c r="AG49" s="47"/>
      <c r="AH49" s="47"/>
      <c r="AI49" s="47"/>
      <c r="AJ49" s="47"/>
      <c r="AK49" s="162"/>
      <c r="AL49" s="331"/>
      <c r="AM49" s="1" t="n">
        <v>44</v>
      </c>
      <c r="AN49" s="0"/>
    </row>
    <row r="50" customFormat="false" ht="15" hidden="false" customHeight="false" outlineLevel="0" collapsed="false">
      <c r="L50" s="1" t="s">
        <v>147</v>
      </c>
      <c r="M50" s="329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257"/>
      <c r="AH50" s="257"/>
      <c r="AI50" s="257"/>
      <c r="AJ50" s="257"/>
      <c r="AK50" s="162"/>
      <c r="AL50" s="264"/>
      <c r="AM50" s="1" t="n">
        <v>45</v>
      </c>
      <c r="AN50" s="0"/>
    </row>
    <row r="51" customFormat="false" ht="15" hidden="false" customHeight="false" outlineLevel="0" collapsed="false">
      <c r="M51" s="328"/>
      <c r="N51" s="47"/>
      <c r="O51" s="162"/>
      <c r="P51" s="162"/>
      <c r="Q51" s="162"/>
      <c r="R51" s="162"/>
      <c r="S51" s="162"/>
      <c r="T51" s="162"/>
      <c r="U51" s="162"/>
      <c r="V51" s="162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47"/>
      <c r="AH51" s="47"/>
      <c r="AI51" s="47"/>
      <c r="AJ51" s="47"/>
      <c r="AK51" s="162"/>
      <c r="AL51" s="262"/>
      <c r="AM51" s="1" t="n">
        <v>46</v>
      </c>
      <c r="AN51" s="0"/>
    </row>
    <row r="52" customFormat="false" ht="15" hidden="false" customHeight="false" outlineLevel="0" collapsed="false">
      <c r="M52" s="329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257"/>
      <c r="AH52" s="257"/>
      <c r="AI52" s="257"/>
      <c r="AJ52" s="257"/>
      <c r="AK52" s="162"/>
      <c r="AL52" s="264"/>
      <c r="AM52" s="1" t="n">
        <v>47</v>
      </c>
      <c r="AN52" s="0"/>
    </row>
    <row r="53" customFormat="false" ht="15" hidden="false" customHeight="false" outlineLevel="0" collapsed="false">
      <c r="M53" s="328"/>
      <c r="N53" s="162"/>
      <c r="O53" s="162"/>
      <c r="P53" s="162"/>
      <c r="Q53" s="162"/>
      <c r="R53" s="162"/>
      <c r="S53" s="162"/>
      <c r="T53" s="162"/>
      <c r="U53" s="162"/>
      <c r="V53" s="162"/>
      <c r="W53" s="162"/>
      <c r="X53" s="162"/>
      <c r="Y53" s="162"/>
      <c r="Z53" s="162"/>
      <c r="AA53" s="162"/>
      <c r="AB53" s="162"/>
      <c r="AC53" s="162"/>
      <c r="AD53" s="162"/>
      <c r="AE53" s="162"/>
      <c r="AF53" s="162"/>
      <c r="AG53" s="47"/>
      <c r="AH53" s="47"/>
      <c r="AI53" s="47"/>
      <c r="AJ53" s="47"/>
      <c r="AK53" s="162"/>
      <c r="AL53" s="262"/>
      <c r="AM53" s="1" t="n">
        <v>48</v>
      </c>
      <c r="AN53" s="0"/>
    </row>
    <row r="54" customFormat="false" ht="15" hidden="false" customHeight="false" outlineLevel="0" collapsed="false">
      <c r="M54" s="329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257"/>
      <c r="AH54" s="257"/>
      <c r="AI54" s="257"/>
      <c r="AJ54" s="257"/>
      <c r="AK54" s="162"/>
      <c r="AL54" s="264"/>
      <c r="AM54" s="1" t="n">
        <v>49</v>
      </c>
      <c r="AN54" s="0"/>
    </row>
    <row r="55" customFormat="false" ht="15" hidden="false" customHeight="false" outlineLevel="0" collapsed="false">
      <c r="M55" s="328"/>
      <c r="N55" s="162"/>
      <c r="O55" s="332"/>
      <c r="P55" s="284"/>
      <c r="Q55" s="162"/>
      <c r="R55" s="162"/>
      <c r="S55" s="162"/>
      <c r="T55" s="162"/>
      <c r="U55" s="162"/>
      <c r="V55" s="162"/>
      <c r="W55" s="162"/>
      <c r="X55" s="162"/>
      <c r="Y55" s="162"/>
      <c r="Z55" s="162"/>
      <c r="AA55" s="162"/>
      <c r="AB55" s="162"/>
      <c r="AC55" s="162"/>
      <c r="AD55" s="162"/>
      <c r="AE55" s="162"/>
      <c r="AF55" s="162"/>
      <c r="AG55" s="47"/>
      <c r="AH55" s="47"/>
      <c r="AI55" s="47"/>
      <c r="AJ55" s="47"/>
      <c r="AK55" s="162"/>
      <c r="AL55" s="262"/>
      <c r="AM55" s="1" t="n">
        <v>50</v>
      </c>
      <c r="AN55" s="0"/>
    </row>
    <row r="56" customFormat="false" ht="15" hidden="false" customHeight="false" outlineLevel="0" collapsed="false">
      <c r="M56" s="329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257"/>
      <c r="AH56" s="257"/>
      <c r="AI56" s="257"/>
      <c r="AJ56" s="257"/>
      <c r="AK56" s="162"/>
      <c r="AL56" s="264"/>
      <c r="AN56" s="0"/>
    </row>
    <row r="57" customFormat="false" ht="15" hidden="false" customHeight="false" outlineLevel="0" collapsed="false">
      <c r="M57" s="328"/>
      <c r="N57" s="162"/>
      <c r="O57" s="162"/>
      <c r="P57" s="162"/>
      <c r="Q57" s="162"/>
      <c r="R57" s="162"/>
      <c r="S57" s="162"/>
      <c r="T57" s="162"/>
      <c r="U57" s="162"/>
      <c r="V57" s="162"/>
      <c r="W57" s="162"/>
      <c r="X57" s="162"/>
      <c r="Y57" s="162"/>
      <c r="Z57" s="162"/>
      <c r="AA57" s="162"/>
      <c r="AB57" s="162"/>
      <c r="AC57" s="162"/>
      <c r="AD57" s="162"/>
      <c r="AE57" s="162"/>
      <c r="AF57" s="162"/>
      <c r="AG57" s="47"/>
      <c r="AH57" s="47"/>
      <c r="AI57" s="47"/>
      <c r="AJ57" s="47"/>
      <c r="AK57" s="162"/>
      <c r="AL57" s="333"/>
      <c r="AN57" s="0"/>
    </row>
    <row r="58" customFormat="false" ht="15" hidden="false" customHeight="false" outlineLevel="0" collapsed="false">
      <c r="M58" s="329"/>
      <c r="N58" s="161"/>
      <c r="O58" s="161"/>
      <c r="P58" s="161"/>
      <c r="Q58" s="257"/>
      <c r="R58" s="257"/>
      <c r="S58" s="257"/>
      <c r="T58" s="161"/>
      <c r="U58" s="257"/>
      <c r="V58" s="257"/>
      <c r="W58" s="257"/>
      <c r="X58" s="257"/>
      <c r="Y58" s="257"/>
      <c r="Z58" s="257"/>
      <c r="AA58" s="257"/>
      <c r="AB58" s="257"/>
      <c r="AC58" s="257"/>
      <c r="AD58" s="161"/>
      <c r="AE58" s="257"/>
      <c r="AF58" s="257"/>
      <c r="AG58" s="257"/>
      <c r="AH58" s="257"/>
      <c r="AI58" s="257"/>
      <c r="AJ58" s="257"/>
      <c r="AK58" s="261"/>
      <c r="AL58" s="334"/>
      <c r="AN58" s="0"/>
    </row>
    <row r="59" customFormat="false" ht="15" hidden="false" customHeight="false" outlineLevel="0" collapsed="false">
      <c r="M59" s="328"/>
      <c r="N59" s="162"/>
      <c r="O59" s="162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261"/>
      <c r="AL59" s="283"/>
      <c r="AN59" s="0"/>
    </row>
    <row r="60" customFormat="false" ht="15" hidden="false" customHeight="false" outlineLevel="0" collapsed="false">
      <c r="M60" s="329"/>
      <c r="N60" s="161"/>
      <c r="O60" s="161"/>
      <c r="P60" s="161"/>
      <c r="Q60" s="257"/>
      <c r="R60" s="257"/>
      <c r="S60" s="257"/>
      <c r="T60" s="161"/>
      <c r="U60" s="257"/>
      <c r="V60" s="257"/>
      <c r="W60" s="257"/>
      <c r="X60" s="257"/>
      <c r="Y60" s="257"/>
      <c r="Z60" s="257"/>
      <c r="AA60" s="257"/>
      <c r="AB60" s="257"/>
      <c r="AC60" s="257"/>
      <c r="AD60" s="161"/>
      <c r="AE60" s="257"/>
      <c r="AF60" s="257"/>
      <c r="AG60" s="257"/>
      <c r="AH60" s="257"/>
      <c r="AI60" s="257"/>
      <c r="AJ60" s="257"/>
      <c r="AK60" s="162"/>
      <c r="AL60" s="257"/>
      <c r="AN60" s="1" t="n">
        <f aca="false">SUM(AN6:AN59)</f>
        <v>280.154</v>
      </c>
      <c r="AO60" s="1" t="n">
        <f aca="false">SUM(AO6:AO59)</f>
        <v>-1087.815</v>
      </c>
    </row>
    <row r="61" customFormat="false" ht="15" hidden="false" customHeight="false" outlineLevel="0" collapsed="false">
      <c r="M61" s="328"/>
      <c r="N61" s="162"/>
      <c r="O61" s="162"/>
      <c r="P61" s="162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162"/>
      <c r="AE61" s="47"/>
      <c r="AF61" s="47"/>
      <c r="AG61" s="47"/>
      <c r="AH61" s="47"/>
      <c r="AI61" s="47"/>
      <c r="AJ61" s="47"/>
      <c r="AK61" s="162"/>
      <c r="AL61" s="47"/>
    </row>
    <row r="62" customFormat="false" ht="15" hidden="false" customHeight="false" outlineLevel="0" collapsed="false">
      <c r="I62" s="7"/>
      <c r="J62" s="7"/>
      <c r="M62" s="329"/>
      <c r="N62" s="161"/>
      <c r="O62" s="161"/>
      <c r="P62" s="161"/>
      <c r="Q62" s="257"/>
      <c r="R62" s="257"/>
      <c r="S62" s="257"/>
      <c r="T62" s="161"/>
      <c r="U62" s="257"/>
      <c r="V62" s="257"/>
      <c r="W62" s="257"/>
      <c r="X62" s="257"/>
      <c r="Y62" s="257"/>
      <c r="Z62" s="257"/>
      <c r="AA62" s="257"/>
      <c r="AB62" s="257"/>
      <c r="AC62" s="257"/>
      <c r="AD62" s="161"/>
      <c r="AE62" s="257"/>
      <c r="AF62" s="257"/>
      <c r="AG62" s="257"/>
      <c r="AH62" s="257"/>
      <c r="AI62" s="257"/>
      <c r="AJ62" s="257"/>
      <c r="AK62" s="162"/>
      <c r="AL62" s="334"/>
    </row>
    <row r="63" customFormat="false" ht="15" hidden="false" customHeight="false" outlineLevel="0" collapsed="false">
      <c r="M63" s="328"/>
      <c r="N63" s="162"/>
      <c r="O63" s="162"/>
      <c r="P63" s="162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162"/>
      <c r="AE63" s="335"/>
      <c r="AF63" s="47"/>
      <c r="AG63" s="47"/>
      <c r="AH63" s="47"/>
      <c r="AI63" s="47"/>
      <c r="AJ63" s="47"/>
      <c r="AK63" s="162"/>
      <c r="AL63" s="283"/>
    </row>
    <row r="64" customFormat="false" ht="15" hidden="false" customHeight="false" outlineLevel="0" collapsed="false">
      <c r="M64" s="329"/>
      <c r="N64" s="257"/>
      <c r="O64" s="257"/>
      <c r="P64" s="257"/>
      <c r="Q64" s="257"/>
      <c r="R64" s="161"/>
      <c r="S64" s="161"/>
      <c r="T64" s="161"/>
      <c r="U64" s="257"/>
      <c r="V64" s="257"/>
      <c r="W64" s="257"/>
      <c r="X64" s="161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162"/>
      <c r="AL64" s="334"/>
    </row>
    <row r="65" customFormat="false" ht="15" hidden="false" customHeight="false" outlineLevel="0" collapsed="false">
      <c r="M65" s="328"/>
      <c r="N65" s="47"/>
      <c r="O65" s="47"/>
      <c r="P65" s="47"/>
      <c r="Q65" s="47"/>
      <c r="R65" s="162"/>
      <c r="S65" s="162"/>
      <c r="T65" s="162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162"/>
      <c r="AL65" s="326"/>
    </row>
    <row r="66" customFormat="false" ht="15" hidden="false" customHeight="false" outlineLevel="0" collapsed="false">
      <c r="M66" s="329"/>
      <c r="N66" s="257"/>
      <c r="O66" s="257"/>
      <c r="P66" s="257"/>
      <c r="Q66" s="257"/>
      <c r="R66" s="257"/>
      <c r="S66" s="257"/>
      <c r="T66" s="161"/>
      <c r="U66" s="161"/>
      <c r="V66" s="161"/>
      <c r="W66" s="257"/>
      <c r="X66" s="257"/>
      <c r="Y66" s="257"/>
      <c r="Z66" s="161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162"/>
    </row>
    <row r="67" customFormat="false" ht="15" hidden="false" customHeight="false" outlineLevel="0" collapsed="false">
      <c r="M67" s="328"/>
      <c r="N67" s="47"/>
      <c r="O67" s="47"/>
      <c r="AF67" s="47"/>
      <c r="AG67" s="47"/>
      <c r="AH67" s="47"/>
      <c r="AI67" s="47"/>
      <c r="AJ67" s="47"/>
      <c r="AK67" s="162"/>
    </row>
    <row r="68" customFormat="false" ht="15" hidden="false" customHeight="false" outlineLevel="0" collapsed="false">
      <c r="M68" s="329"/>
      <c r="N68" s="257"/>
      <c r="O68" s="257"/>
      <c r="P68" s="257"/>
      <c r="Q68" s="257"/>
      <c r="R68" s="257"/>
      <c r="S68" s="257"/>
      <c r="T68" s="161"/>
      <c r="U68" s="161"/>
      <c r="V68" s="161"/>
      <c r="W68" s="257"/>
      <c r="X68" s="257"/>
      <c r="Y68" s="257"/>
      <c r="Z68" s="161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</row>
    <row r="69" customFormat="false" ht="15" hidden="false" customHeight="false" outlineLevel="0" collapsed="false">
      <c r="M69" s="328"/>
      <c r="N69" s="47"/>
      <c r="O69" s="47"/>
      <c r="P69" s="47"/>
      <c r="Q69" s="47"/>
      <c r="R69" s="47"/>
      <c r="S69" s="47"/>
      <c r="T69" s="162"/>
      <c r="U69" s="162"/>
      <c r="V69" s="162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</row>
    <row r="70" customFormat="false" ht="15" hidden="false" customHeight="false" outlineLevel="0" collapsed="false">
      <c r="M70" s="336"/>
      <c r="V70" s="151"/>
      <c r="W70" s="151"/>
      <c r="X70" s="151"/>
    </row>
    <row r="71" customFormat="false" ht="15" hidden="false" customHeight="false" outlineLevel="0" collapsed="false">
      <c r="M71" s="336"/>
      <c r="V71" s="151"/>
      <c r="W71" s="151"/>
      <c r="X71" s="151"/>
    </row>
    <row r="72" customFormat="false" ht="15" hidden="false" customHeight="false" outlineLevel="0" collapsed="false">
      <c r="M72" s="337"/>
      <c r="V72" s="151"/>
      <c r="W72" s="151"/>
      <c r="X72" s="151"/>
    </row>
    <row r="73" customFormat="false" ht="15" hidden="false" customHeight="false" outlineLevel="0" collapsed="false">
      <c r="M73" s="336"/>
      <c r="V73" s="151"/>
      <c r="W73" s="151"/>
      <c r="X73" s="151"/>
    </row>
    <row r="74" customFormat="false" ht="15" hidden="false" customHeight="false" outlineLevel="0" collapsed="false">
      <c r="M74" s="336"/>
      <c r="V74" s="151"/>
      <c r="W74" s="151"/>
      <c r="X74" s="151"/>
    </row>
    <row r="75" customFormat="false" ht="15" hidden="false" customHeight="false" outlineLevel="0" collapsed="false">
      <c r="V75" s="151"/>
      <c r="W75" s="151"/>
      <c r="X75" s="151"/>
    </row>
    <row r="76" customFormat="false" ht="15" hidden="false" customHeight="false" outlineLevel="0" collapsed="false">
      <c r="W76" s="151"/>
      <c r="X76" s="151"/>
    </row>
    <row r="77" customFormat="false" ht="15" hidden="false" customHeight="false" outlineLevel="0" collapsed="false">
      <c r="W77" s="151"/>
      <c r="X77" s="151"/>
    </row>
    <row r="78" customFormat="false" ht="15" hidden="false" customHeight="false" outlineLevel="0" collapsed="false">
      <c r="W78" s="151"/>
      <c r="X78" s="151"/>
    </row>
    <row r="79" customFormat="false" ht="15" hidden="false" customHeight="false" outlineLevel="0" collapsed="false">
      <c r="W79" s="151"/>
      <c r="X79" s="151"/>
    </row>
    <row r="80" customFormat="false" ht="15" hidden="false" customHeight="false" outlineLevel="0" collapsed="false">
      <c r="W80" s="151"/>
      <c r="X80" s="151"/>
    </row>
    <row r="81" customFormat="false" ht="15" hidden="false" customHeight="false" outlineLevel="0" collapsed="false">
      <c r="W81" s="151"/>
      <c r="X81" s="151"/>
    </row>
    <row r="82" customFormat="false" ht="15" hidden="false" customHeight="false" outlineLevel="0" collapsed="false">
      <c r="W82" s="151"/>
      <c r="X82" s="151"/>
    </row>
    <row r="83" customFormat="false" ht="15" hidden="false" customHeight="false" outlineLevel="0" collapsed="false">
      <c r="W83" s="151"/>
      <c r="X83" s="151"/>
    </row>
    <row r="84" customFormat="false" ht="15" hidden="false" customHeight="false" outlineLevel="0" collapsed="false">
      <c r="W84" s="151"/>
      <c r="X84" s="151"/>
    </row>
    <row r="85" customFormat="false" ht="15" hidden="false" customHeight="false" outlineLevel="0" collapsed="false">
      <c r="W85" s="151"/>
      <c r="X85" s="151"/>
    </row>
    <row r="86" customFormat="false" ht="15" hidden="false" customHeight="false" outlineLevel="0" collapsed="false">
      <c r="W86" s="151"/>
      <c r="X86" s="151"/>
    </row>
    <row r="87" customFormat="false" ht="15" hidden="false" customHeight="false" outlineLevel="0" collapsed="false">
      <c r="M87" s="338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</row>
    <row r="88" customFormat="false" ht="15" hidden="false" customHeight="false" outlineLevel="0" collapsed="false">
      <c r="M88" s="339"/>
      <c r="N88" s="339"/>
      <c r="O88" s="339"/>
      <c r="P88" s="339"/>
      <c r="Q88" s="339"/>
      <c r="R88" s="339"/>
      <c r="S88" s="339"/>
      <c r="T88" s="339"/>
      <c r="U88" s="339"/>
      <c r="V88" s="339"/>
      <c r="W88" s="339"/>
      <c r="X88" s="339"/>
      <c r="Y88" s="339"/>
      <c r="Z88" s="339"/>
      <c r="AA88" s="339"/>
      <c r="AB88" s="339"/>
      <c r="AC88" s="339"/>
      <c r="AD88" s="339"/>
      <c r="AE88" s="339"/>
      <c r="AF88" s="338"/>
      <c r="AG88" s="338"/>
      <c r="AH88" s="338"/>
      <c r="AI88" s="0"/>
    </row>
    <row r="89" customFormat="false" ht="30" hidden="false" customHeight="false" outlineLevel="0" collapsed="false">
      <c r="M89" s="339"/>
      <c r="N89" s="339"/>
      <c r="O89" s="339"/>
      <c r="P89" s="339"/>
      <c r="Q89" s="339"/>
      <c r="R89" s="339"/>
      <c r="S89" s="339"/>
      <c r="T89" s="339"/>
      <c r="U89" s="339"/>
      <c r="V89" s="339"/>
      <c r="W89" s="339"/>
      <c r="X89" s="339"/>
      <c r="Y89" s="339"/>
      <c r="Z89" s="339"/>
      <c r="AA89" s="339"/>
      <c r="AB89" s="339"/>
      <c r="AC89" s="339"/>
      <c r="AD89" s="339"/>
      <c r="AE89" s="339"/>
      <c r="AF89" s="340" t="s">
        <v>174</v>
      </c>
      <c r="AG89" s="338"/>
      <c r="AH89" s="338"/>
      <c r="AI89" s="338"/>
    </row>
    <row r="90" customFormat="false" ht="15" hidden="false" customHeight="false" outlineLevel="0" collapsed="false">
      <c r="M90" s="339"/>
      <c r="N90" s="341"/>
      <c r="O90" s="341"/>
      <c r="P90" s="341"/>
      <c r="Q90" s="341"/>
      <c r="R90" s="341"/>
      <c r="S90" s="341"/>
      <c r="T90" s="341"/>
      <c r="U90" s="341"/>
      <c r="V90" s="341"/>
      <c r="W90" s="341"/>
      <c r="X90" s="341"/>
      <c r="Y90" s="341"/>
      <c r="Z90" s="341"/>
      <c r="AA90" s="341"/>
      <c r="AB90" s="341"/>
      <c r="AC90" s="341"/>
      <c r="AD90" s="341"/>
      <c r="AE90" s="341"/>
      <c r="AF90" s="338"/>
      <c r="AG90" s="338"/>
      <c r="AH90" s="338"/>
      <c r="AI90" s="338"/>
    </row>
    <row r="91" customFormat="false" ht="15" hidden="false" customHeight="false" outlineLevel="0" collapsed="false">
      <c r="M91" s="339"/>
      <c r="N91" s="342"/>
      <c r="O91" s="343"/>
      <c r="P91" s="343"/>
      <c r="Q91" s="344" t="n">
        <v>98</v>
      </c>
      <c r="R91" s="344" t="n">
        <v>62389</v>
      </c>
      <c r="S91" s="344" t="n">
        <v>62996</v>
      </c>
      <c r="T91" s="344" t="n">
        <v>62998</v>
      </c>
      <c r="U91" s="344" t="n">
        <v>63001</v>
      </c>
      <c r="V91" s="344" t="n">
        <v>71319</v>
      </c>
      <c r="W91" s="344" t="n">
        <v>71320</v>
      </c>
      <c r="X91" s="344" t="n">
        <v>71322</v>
      </c>
      <c r="Y91" s="344" t="n">
        <v>71323</v>
      </c>
      <c r="Z91" s="344" t="n">
        <v>71327</v>
      </c>
      <c r="AA91" s="344" t="n">
        <v>71330</v>
      </c>
      <c r="AB91" s="344" t="n">
        <v>71456</v>
      </c>
      <c r="AC91" s="344" t="n">
        <v>71459</v>
      </c>
      <c r="AD91" s="344" t="n">
        <v>71460</v>
      </c>
      <c r="AE91" s="344" t="n">
        <v>78122</v>
      </c>
      <c r="AF91" s="344" t="n">
        <v>78124</v>
      </c>
      <c r="AG91" s="345" t="s">
        <v>177</v>
      </c>
      <c r="AH91" s="346"/>
      <c r="AI91" s="339"/>
    </row>
    <row r="92" customFormat="false" ht="15" hidden="false" customHeight="false" outlineLevel="0" collapsed="false">
      <c r="M92" s="339"/>
      <c r="N92" s="347" t="n">
        <v>37043</v>
      </c>
      <c r="O92" s="348"/>
      <c r="P92" s="348"/>
      <c r="Q92" s="349" t="n">
        <v>2762</v>
      </c>
      <c r="R92" s="349" t="n">
        <v>31271</v>
      </c>
      <c r="S92" s="349"/>
      <c r="T92" s="349"/>
      <c r="U92" s="349" t="n">
        <v>1589</v>
      </c>
      <c r="V92" s="349"/>
      <c r="W92" s="349" t="n">
        <v>24312</v>
      </c>
      <c r="X92" s="349"/>
      <c r="Y92" s="349" t="n">
        <v>383</v>
      </c>
      <c r="Z92" s="349"/>
      <c r="AA92" s="349" t="n">
        <v>0</v>
      </c>
      <c r="AB92" s="349" t="n">
        <v>21632</v>
      </c>
      <c r="AC92" s="349" t="n">
        <v>82437</v>
      </c>
      <c r="AD92" s="349" t="n">
        <v>32859</v>
      </c>
      <c r="AE92" s="349" t="n">
        <v>96901</v>
      </c>
      <c r="AF92" s="349"/>
      <c r="AG92" s="349" t="n">
        <v>294146</v>
      </c>
      <c r="AH92" s="346"/>
      <c r="AI92" s="339"/>
      <c r="AJ92" s="349" t="n">
        <v>294146</v>
      </c>
    </row>
    <row r="93" customFormat="false" ht="15" hidden="false" customHeight="false" outlineLevel="0" collapsed="false">
      <c r="M93" s="339"/>
      <c r="N93" s="350"/>
      <c r="O93" s="345"/>
      <c r="P93" s="351"/>
      <c r="Q93" s="349" t="n">
        <v>13273</v>
      </c>
      <c r="R93" s="349" t="n">
        <v>10215</v>
      </c>
      <c r="S93" s="349"/>
      <c r="T93" s="349"/>
      <c r="U93" s="349" t="n">
        <v>80316</v>
      </c>
      <c r="V93" s="349"/>
      <c r="W93" s="349" t="n">
        <v>0</v>
      </c>
      <c r="X93" s="349"/>
      <c r="Y93" s="349" t="n">
        <v>0</v>
      </c>
      <c r="Z93" s="349"/>
      <c r="AA93" s="349" t="n">
        <v>20</v>
      </c>
      <c r="AB93" s="349" t="n">
        <v>15158</v>
      </c>
      <c r="AC93" s="349" t="n">
        <v>1183</v>
      </c>
      <c r="AD93" s="349" t="n">
        <v>5000</v>
      </c>
      <c r="AE93" s="349" t="n">
        <v>0</v>
      </c>
      <c r="AF93" s="349"/>
      <c r="AG93" s="349" t="n">
        <v>125165</v>
      </c>
      <c r="AH93" s="346"/>
      <c r="AI93" s="339"/>
      <c r="AJ93" s="349" t="n">
        <v>125165</v>
      </c>
    </row>
    <row r="94" customFormat="false" ht="15" hidden="false" customHeight="false" outlineLevel="0" collapsed="false">
      <c r="M94" s="339"/>
      <c r="N94" s="347" t="n">
        <v>37044</v>
      </c>
      <c r="O94" s="348"/>
      <c r="P94" s="348"/>
      <c r="Q94" s="349" t="n">
        <v>1847</v>
      </c>
      <c r="R94" s="349" t="n">
        <v>6096</v>
      </c>
      <c r="S94" s="349" t="n">
        <v>16249</v>
      </c>
      <c r="T94" s="349" t="n">
        <v>8347</v>
      </c>
      <c r="U94" s="349" t="n">
        <v>109938</v>
      </c>
      <c r="V94" s="349"/>
      <c r="W94" s="349" t="n">
        <v>0</v>
      </c>
      <c r="X94" s="349"/>
      <c r="Y94" s="349"/>
      <c r="Z94" s="349" t="n">
        <v>13875</v>
      </c>
      <c r="AA94" s="349"/>
      <c r="AB94" s="349" t="n">
        <v>54389</v>
      </c>
      <c r="AC94" s="349" t="n">
        <v>2100</v>
      </c>
      <c r="AD94" s="349" t="n">
        <v>0</v>
      </c>
      <c r="AE94" s="349" t="n">
        <v>14758</v>
      </c>
      <c r="AF94" s="349"/>
      <c r="AG94" s="349" t="n">
        <v>227599</v>
      </c>
      <c r="AH94" s="346"/>
      <c r="AI94" s="339"/>
      <c r="AJ94" s="349" t="n">
        <v>227599</v>
      </c>
    </row>
    <row r="95" customFormat="false" ht="15" hidden="false" customHeight="false" outlineLevel="0" collapsed="false">
      <c r="M95" s="339"/>
      <c r="N95" s="350"/>
      <c r="O95" s="345"/>
      <c r="P95" s="351"/>
      <c r="Q95" s="349" t="n">
        <v>1941</v>
      </c>
      <c r="R95" s="349" t="n">
        <v>3972</v>
      </c>
      <c r="S95" s="349" t="n">
        <v>0</v>
      </c>
      <c r="T95" s="349" t="n">
        <v>0</v>
      </c>
      <c r="U95" s="349" t="n">
        <v>143496</v>
      </c>
      <c r="V95" s="349"/>
      <c r="W95" s="349" t="n">
        <v>7283</v>
      </c>
      <c r="X95" s="349"/>
      <c r="Y95" s="349"/>
      <c r="Z95" s="349" t="n">
        <v>0</v>
      </c>
      <c r="AA95" s="349"/>
      <c r="AB95" s="349" t="n">
        <v>19212</v>
      </c>
      <c r="AC95" s="349" t="n">
        <v>9482</v>
      </c>
      <c r="AD95" s="349" t="n">
        <v>5000</v>
      </c>
      <c r="AE95" s="349" t="n">
        <v>0</v>
      </c>
      <c r="AF95" s="349"/>
      <c r="AG95" s="349" t="n">
        <v>190386</v>
      </c>
      <c r="AH95" s="346"/>
      <c r="AI95" s="339"/>
      <c r="AJ95" s="349" t="n">
        <v>190386</v>
      </c>
    </row>
    <row r="96" customFormat="false" ht="15" hidden="false" customHeight="false" outlineLevel="0" collapsed="false">
      <c r="M96" s="339"/>
      <c r="N96" s="347" t="n">
        <v>37045</v>
      </c>
      <c r="O96" s="348"/>
      <c r="P96" s="348"/>
      <c r="Q96" s="349" t="n">
        <v>2940</v>
      </c>
      <c r="R96" s="349" t="n">
        <v>4482</v>
      </c>
      <c r="S96" s="349" t="n">
        <v>11470</v>
      </c>
      <c r="T96" s="349" t="n">
        <v>9195</v>
      </c>
      <c r="U96" s="349" t="n">
        <v>109458</v>
      </c>
      <c r="V96" s="349"/>
      <c r="W96" s="349" t="n">
        <v>0</v>
      </c>
      <c r="X96" s="349" t="n">
        <v>27000</v>
      </c>
      <c r="Y96" s="349" t="n">
        <v>19772</v>
      </c>
      <c r="Z96" s="349" t="n">
        <v>13875</v>
      </c>
      <c r="AA96" s="349"/>
      <c r="AB96" s="349" t="n">
        <v>77546</v>
      </c>
      <c r="AC96" s="349" t="n">
        <v>981</v>
      </c>
      <c r="AD96" s="349" t="n">
        <v>0</v>
      </c>
      <c r="AE96" s="349" t="n">
        <v>14758</v>
      </c>
      <c r="AF96" s="349"/>
      <c r="AG96" s="349" t="n">
        <v>291477</v>
      </c>
      <c r="AH96" s="346"/>
      <c r="AI96" s="339"/>
      <c r="AJ96" s="349" t="n">
        <v>291477</v>
      </c>
    </row>
    <row r="97" customFormat="false" ht="15" hidden="false" customHeight="false" outlineLevel="0" collapsed="false">
      <c r="M97" s="339"/>
      <c r="N97" s="350"/>
      <c r="O97" s="345"/>
      <c r="P97" s="351"/>
      <c r="Q97" s="349" t="n">
        <v>2131</v>
      </c>
      <c r="R97" s="349" t="n">
        <v>3441</v>
      </c>
      <c r="S97" s="349" t="n">
        <v>0</v>
      </c>
      <c r="T97" s="349" t="n">
        <v>0</v>
      </c>
      <c r="U97" s="349" t="n">
        <v>143648</v>
      </c>
      <c r="V97" s="349"/>
      <c r="W97" s="349" t="n">
        <v>61855</v>
      </c>
      <c r="X97" s="349" t="n">
        <v>0</v>
      </c>
      <c r="Y97" s="349" t="n">
        <v>0</v>
      </c>
      <c r="Z97" s="349" t="n">
        <v>0</v>
      </c>
      <c r="AA97" s="349"/>
      <c r="AB97" s="349" t="n">
        <v>5247</v>
      </c>
      <c r="AC97" s="349" t="n">
        <v>11195</v>
      </c>
      <c r="AD97" s="349" t="n">
        <v>5000</v>
      </c>
      <c r="AE97" s="349" t="n">
        <v>0</v>
      </c>
      <c r="AF97" s="349"/>
      <c r="AG97" s="349" t="n">
        <v>232517</v>
      </c>
      <c r="AH97" s="346"/>
      <c r="AI97" s="339"/>
      <c r="AJ97" s="349" t="n">
        <v>232517</v>
      </c>
    </row>
    <row r="98" customFormat="false" ht="15" hidden="false" customHeight="false" outlineLevel="0" collapsed="false">
      <c r="M98" s="339"/>
      <c r="N98" s="347" t="n">
        <v>37046</v>
      </c>
      <c r="O98" s="348"/>
      <c r="P98" s="348"/>
      <c r="Q98" s="349" t="n">
        <v>296</v>
      </c>
      <c r="R98" s="349" t="n">
        <v>30818</v>
      </c>
      <c r="S98" s="349" t="n">
        <v>3652</v>
      </c>
      <c r="T98" s="349" t="n">
        <v>0</v>
      </c>
      <c r="U98" s="349" t="n">
        <v>0</v>
      </c>
      <c r="V98" s="349"/>
      <c r="W98" s="349" t="n">
        <v>0</v>
      </c>
      <c r="X98" s="349"/>
      <c r="Y98" s="349"/>
      <c r="Z98" s="349" t="n">
        <v>7310</v>
      </c>
      <c r="AA98" s="349"/>
      <c r="AB98" s="349" t="n">
        <v>0</v>
      </c>
      <c r="AC98" s="349" t="n">
        <v>6</v>
      </c>
      <c r="AD98" s="349" t="n">
        <v>0</v>
      </c>
      <c r="AE98" s="349" t="n">
        <v>14758</v>
      </c>
      <c r="AF98" s="349"/>
      <c r="AG98" s="349" t="n">
        <v>56840</v>
      </c>
      <c r="AH98" s="346"/>
      <c r="AI98" s="339"/>
      <c r="AJ98" s="349" t="n">
        <v>56840</v>
      </c>
    </row>
    <row r="99" customFormat="false" ht="15" hidden="false" customHeight="false" outlineLevel="0" collapsed="false">
      <c r="M99" s="339"/>
      <c r="N99" s="350"/>
      <c r="O99" s="345"/>
      <c r="P99" s="351"/>
      <c r="Q99" s="349" t="n">
        <v>3036</v>
      </c>
      <c r="R99" s="349" t="n">
        <v>20379</v>
      </c>
      <c r="S99" s="349" t="n">
        <v>0</v>
      </c>
      <c r="T99" s="349" t="n">
        <v>38068</v>
      </c>
      <c r="U99" s="349" t="n">
        <v>152427</v>
      </c>
      <c r="V99" s="349"/>
      <c r="W99" s="349" t="n">
        <v>35644</v>
      </c>
      <c r="X99" s="349"/>
      <c r="Y99" s="349"/>
      <c r="Z99" s="349" t="n">
        <v>0</v>
      </c>
      <c r="AA99" s="349"/>
      <c r="AB99" s="349" t="n">
        <v>76246</v>
      </c>
      <c r="AC99" s="349" t="n">
        <v>33701</v>
      </c>
      <c r="AD99" s="349" t="n">
        <v>5000</v>
      </c>
      <c r="AE99" s="349" t="n">
        <v>0</v>
      </c>
      <c r="AF99" s="349"/>
      <c r="AG99" s="349" t="n">
        <v>364501</v>
      </c>
      <c r="AH99" s="346"/>
      <c r="AI99" s="339"/>
      <c r="AJ99" s="349" t="n">
        <v>364501</v>
      </c>
    </row>
    <row r="100" customFormat="false" ht="15" hidden="false" customHeight="false" outlineLevel="0" collapsed="false">
      <c r="M100" s="339"/>
      <c r="N100" s="347" t="n">
        <v>37047</v>
      </c>
      <c r="O100" s="348"/>
      <c r="P100" s="348"/>
      <c r="Q100" s="349" t="n">
        <v>100</v>
      </c>
      <c r="R100" s="349" t="n">
        <v>28226</v>
      </c>
      <c r="S100" s="349" t="n">
        <v>0</v>
      </c>
      <c r="T100" s="349"/>
      <c r="U100" s="349" t="n">
        <v>94435</v>
      </c>
      <c r="V100" s="349"/>
      <c r="W100" s="349" t="n">
        <v>7091</v>
      </c>
      <c r="X100" s="349"/>
      <c r="Y100" s="349" t="n">
        <v>0</v>
      </c>
      <c r="Z100" s="349" t="n">
        <v>0</v>
      </c>
      <c r="AA100" s="349"/>
      <c r="AB100" s="349" t="n">
        <v>9871</v>
      </c>
      <c r="AC100" s="349" t="n">
        <v>843</v>
      </c>
      <c r="AD100" s="349" t="n">
        <v>0</v>
      </c>
      <c r="AE100" s="349" t="n">
        <v>21815</v>
      </c>
      <c r="AF100" s="349"/>
      <c r="AG100" s="349" t="n">
        <v>162381</v>
      </c>
      <c r="AH100" s="346"/>
      <c r="AI100" s="339"/>
      <c r="AJ100" s="349" t="n">
        <v>162381</v>
      </c>
    </row>
    <row r="101" customFormat="false" ht="15" hidden="false" customHeight="false" outlineLevel="0" collapsed="false">
      <c r="M101" s="339"/>
      <c r="N101" s="350"/>
      <c r="O101" s="345"/>
      <c r="P101" s="351"/>
      <c r="Q101" s="349" t="n">
        <v>3163</v>
      </c>
      <c r="R101" s="349" t="n">
        <v>2267</v>
      </c>
      <c r="S101" s="349" t="n">
        <v>6092</v>
      </c>
      <c r="T101" s="349"/>
      <c r="U101" s="349" t="n">
        <v>16460</v>
      </c>
      <c r="V101" s="349"/>
      <c r="W101" s="349" t="n">
        <v>0</v>
      </c>
      <c r="X101" s="349"/>
      <c r="Y101" s="349" t="n">
        <v>4882</v>
      </c>
      <c r="Z101" s="349" t="n">
        <v>6597</v>
      </c>
      <c r="AA101" s="349"/>
      <c r="AB101" s="349" t="n">
        <v>0</v>
      </c>
      <c r="AC101" s="349" t="n">
        <v>36521</v>
      </c>
      <c r="AD101" s="349" t="n">
        <v>5000</v>
      </c>
      <c r="AE101" s="349" t="n">
        <v>0</v>
      </c>
      <c r="AF101" s="349"/>
      <c r="AG101" s="349" t="n">
        <v>80982</v>
      </c>
      <c r="AH101" s="346"/>
      <c r="AI101" s="339"/>
      <c r="AJ101" s="349" t="n">
        <v>80982</v>
      </c>
    </row>
    <row r="102" customFormat="false" ht="15" hidden="false" customHeight="false" outlineLevel="0" collapsed="false">
      <c r="M102" s="339"/>
      <c r="N102" s="347" t="n">
        <v>37048</v>
      </c>
      <c r="O102" s="348"/>
      <c r="P102" s="348"/>
      <c r="Q102" s="349" t="n">
        <v>988</v>
      </c>
      <c r="R102" s="349" t="n">
        <v>22182</v>
      </c>
      <c r="S102" s="349" t="n">
        <v>0</v>
      </c>
      <c r="T102" s="349" t="n">
        <v>0</v>
      </c>
      <c r="U102" s="349" t="n">
        <v>28992</v>
      </c>
      <c r="V102" s="349" t="n">
        <v>7000</v>
      </c>
      <c r="W102" s="349" t="n">
        <v>7967</v>
      </c>
      <c r="X102" s="349"/>
      <c r="Y102" s="349"/>
      <c r="Z102" s="349" t="n">
        <v>0</v>
      </c>
      <c r="AA102" s="349"/>
      <c r="AB102" s="349"/>
      <c r="AC102" s="349" t="n">
        <v>58</v>
      </c>
      <c r="AD102" s="349" t="n">
        <v>0</v>
      </c>
      <c r="AE102" s="349"/>
      <c r="AF102" s="349"/>
      <c r="AG102" s="349" t="n">
        <v>67187</v>
      </c>
      <c r="AH102" s="346"/>
      <c r="AI102" s="339"/>
      <c r="AJ102" s="349" t="n">
        <v>67187</v>
      </c>
    </row>
    <row r="103" customFormat="false" ht="15" hidden="false" customHeight="false" outlineLevel="0" collapsed="false">
      <c r="M103" s="339"/>
      <c r="N103" s="350"/>
      <c r="O103" s="345"/>
      <c r="P103" s="351"/>
      <c r="Q103" s="349" t="n">
        <v>8329</v>
      </c>
      <c r="R103" s="349" t="n">
        <v>24925</v>
      </c>
      <c r="S103" s="349" t="n">
        <v>9276</v>
      </c>
      <c r="T103" s="349" t="n">
        <v>16032</v>
      </c>
      <c r="U103" s="349" t="n">
        <v>33490</v>
      </c>
      <c r="V103" s="349" t="n">
        <v>0</v>
      </c>
      <c r="W103" s="349" t="n">
        <v>0</v>
      </c>
      <c r="X103" s="349"/>
      <c r="Y103" s="349"/>
      <c r="Z103" s="349" t="n">
        <v>11750</v>
      </c>
      <c r="AA103" s="349"/>
      <c r="AB103" s="349"/>
      <c r="AC103" s="349" t="n">
        <v>14992</v>
      </c>
      <c r="AD103" s="349" t="n">
        <v>5000</v>
      </c>
      <c r="AE103" s="349"/>
      <c r="AF103" s="349"/>
      <c r="AG103" s="349" t="n">
        <v>123794</v>
      </c>
      <c r="AH103" s="346"/>
      <c r="AI103" s="339"/>
      <c r="AJ103" s="349" t="n">
        <v>123794</v>
      </c>
    </row>
    <row r="104" customFormat="false" ht="15" hidden="false" customHeight="false" outlineLevel="0" collapsed="false">
      <c r="M104" s="339"/>
      <c r="N104" s="347" t="n">
        <v>37049</v>
      </c>
      <c r="O104" s="348"/>
      <c r="P104" s="348"/>
      <c r="Q104" s="349" t="n">
        <v>1599</v>
      </c>
      <c r="R104" s="349" t="n">
        <v>28702</v>
      </c>
      <c r="S104" s="349" t="n">
        <v>0</v>
      </c>
      <c r="T104" s="349" t="n">
        <v>0</v>
      </c>
      <c r="U104" s="349" t="n">
        <v>78212</v>
      </c>
      <c r="V104" s="349" t="n">
        <v>0</v>
      </c>
      <c r="W104" s="349" t="n">
        <v>18307</v>
      </c>
      <c r="X104" s="349"/>
      <c r="Y104" s="349"/>
      <c r="Z104" s="349" t="n">
        <v>19951</v>
      </c>
      <c r="AA104" s="349" t="n">
        <v>0</v>
      </c>
      <c r="AB104" s="349"/>
      <c r="AC104" s="349" t="n">
        <v>24791</v>
      </c>
      <c r="AD104" s="349" t="n">
        <v>0</v>
      </c>
      <c r="AE104" s="349" t="n">
        <v>0</v>
      </c>
      <c r="AF104" s="349"/>
      <c r="AG104" s="349" t="n">
        <v>171562</v>
      </c>
      <c r="AH104" s="346"/>
      <c r="AI104" s="339"/>
      <c r="AJ104" s="349" t="n">
        <v>171562</v>
      </c>
    </row>
    <row r="105" customFormat="false" ht="15" hidden="false" customHeight="false" outlineLevel="0" collapsed="false">
      <c r="M105" s="339"/>
      <c r="N105" s="350"/>
      <c r="O105" s="345"/>
      <c r="P105" s="351"/>
      <c r="Q105" s="349" t="n">
        <v>291095</v>
      </c>
      <c r="R105" s="349" t="n">
        <v>27431</v>
      </c>
      <c r="S105" s="349" t="n">
        <v>19131</v>
      </c>
      <c r="T105" s="349" t="n">
        <v>4627</v>
      </c>
      <c r="U105" s="349" t="n">
        <v>26756</v>
      </c>
      <c r="V105" s="349" t="n">
        <v>292</v>
      </c>
      <c r="W105" s="349" t="n">
        <v>0</v>
      </c>
      <c r="X105" s="349"/>
      <c r="Y105" s="349"/>
      <c r="Z105" s="349" t="n">
        <v>14106</v>
      </c>
      <c r="AA105" s="349" t="n">
        <v>547</v>
      </c>
      <c r="AB105" s="349"/>
      <c r="AC105" s="349" t="n">
        <v>2271</v>
      </c>
      <c r="AD105" s="349" t="n">
        <v>5000</v>
      </c>
      <c r="AE105" s="349" t="n">
        <v>5093</v>
      </c>
      <c r="AF105" s="349"/>
      <c r="AG105" s="349" t="n">
        <v>396349</v>
      </c>
      <c r="AH105" s="346"/>
      <c r="AI105" s="339"/>
      <c r="AJ105" s="349" t="n">
        <v>396349</v>
      </c>
    </row>
    <row r="106" customFormat="false" ht="15" hidden="false" customHeight="false" outlineLevel="0" collapsed="false">
      <c r="M106" s="339"/>
      <c r="N106" s="347" t="n">
        <v>37050</v>
      </c>
      <c r="O106" s="348"/>
      <c r="P106" s="348"/>
      <c r="Q106" s="349" t="n">
        <v>4276</v>
      </c>
      <c r="R106" s="349" t="n">
        <v>3027</v>
      </c>
      <c r="S106" s="349" t="n">
        <v>0</v>
      </c>
      <c r="T106" s="349" t="n">
        <v>1091</v>
      </c>
      <c r="U106" s="349" t="n">
        <v>8033</v>
      </c>
      <c r="V106" s="349" t="n">
        <v>0</v>
      </c>
      <c r="W106" s="349" t="n">
        <v>6338</v>
      </c>
      <c r="X106" s="349" t="n">
        <v>25000</v>
      </c>
      <c r="Y106" s="349"/>
      <c r="Z106" s="349" t="n">
        <v>4541</v>
      </c>
      <c r="AA106" s="349"/>
      <c r="AB106" s="349" t="n">
        <v>4321</v>
      </c>
      <c r="AC106" s="349" t="n">
        <v>3489</v>
      </c>
      <c r="AD106" s="349" t="n">
        <v>0</v>
      </c>
      <c r="AE106" s="349"/>
      <c r="AF106" s="349"/>
      <c r="AG106" s="349" t="n">
        <v>60116</v>
      </c>
      <c r="AH106" s="346"/>
      <c r="AI106" s="339"/>
      <c r="AJ106" s="349" t="n">
        <v>60116</v>
      </c>
    </row>
    <row r="107" customFormat="false" ht="15" hidden="false" customHeight="false" outlineLevel="0" collapsed="false">
      <c r="M107" s="339"/>
      <c r="N107" s="350"/>
      <c r="O107" s="345"/>
      <c r="P107" s="351"/>
      <c r="Q107" s="349" t="n">
        <v>2457</v>
      </c>
      <c r="R107" s="349" t="n">
        <v>3101</v>
      </c>
      <c r="S107" s="349" t="n">
        <v>21455</v>
      </c>
      <c r="T107" s="349" t="n">
        <v>25784</v>
      </c>
      <c r="U107" s="349" t="n">
        <v>64491</v>
      </c>
      <c r="V107" s="349" t="n">
        <v>1155</v>
      </c>
      <c r="W107" s="349" t="n">
        <v>0</v>
      </c>
      <c r="X107" s="349" t="n">
        <v>0</v>
      </c>
      <c r="Y107" s="349"/>
      <c r="Z107" s="349" t="n">
        <v>5556</v>
      </c>
      <c r="AA107" s="349"/>
      <c r="AB107" s="349" t="n">
        <v>33973</v>
      </c>
      <c r="AC107" s="349" t="n">
        <v>42873</v>
      </c>
      <c r="AD107" s="349" t="n">
        <v>5000</v>
      </c>
      <c r="AE107" s="349"/>
      <c r="AF107" s="349"/>
      <c r="AG107" s="349" t="n">
        <v>205845</v>
      </c>
      <c r="AH107" s="346"/>
      <c r="AI107" s="339"/>
      <c r="AJ107" s="349" t="n">
        <v>205845</v>
      </c>
    </row>
    <row r="108" customFormat="false" ht="15" hidden="false" customHeight="false" outlineLevel="0" collapsed="false">
      <c r="M108" s="339"/>
      <c r="N108" s="347" t="n">
        <v>37051</v>
      </c>
      <c r="O108" s="348"/>
      <c r="P108" s="348"/>
      <c r="Q108" s="349" t="n">
        <v>448</v>
      </c>
      <c r="R108" s="349" t="n">
        <v>2571</v>
      </c>
      <c r="S108" s="349" t="n">
        <v>0</v>
      </c>
      <c r="T108" s="349" t="n">
        <v>0</v>
      </c>
      <c r="U108" s="349" t="n">
        <v>8103</v>
      </c>
      <c r="V108" s="349"/>
      <c r="W108" s="349" t="n">
        <v>3680</v>
      </c>
      <c r="X108" s="349"/>
      <c r="Y108" s="349" t="n">
        <v>0</v>
      </c>
      <c r="Z108" s="349" t="n">
        <v>2874</v>
      </c>
      <c r="AA108" s="349" t="n">
        <v>0</v>
      </c>
      <c r="AB108" s="349" t="n">
        <v>27772</v>
      </c>
      <c r="AC108" s="349" t="n">
        <v>680</v>
      </c>
      <c r="AD108" s="349" t="n">
        <v>0</v>
      </c>
      <c r="AE108" s="349"/>
      <c r="AF108" s="349"/>
      <c r="AG108" s="349" t="n">
        <v>46128</v>
      </c>
      <c r="AH108" s="346"/>
      <c r="AI108" s="339"/>
      <c r="AJ108" s="349" t="n">
        <v>46128</v>
      </c>
    </row>
    <row r="109" customFormat="false" ht="15" hidden="false" customHeight="false" outlineLevel="0" collapsed="false">
      <c r="M109" s="339"/>
      <c r="N109" s="350"/>
      <c r="O109" s="345"/>
      <c r="P109" s="351"/>
      <c r="Q109" s="349" t="n">
        <v>1993</v>
      </c>
      <c r="R109" s="349" t="n">
        <v>13956</v>
      </c>
      <c r="S109" s="349" t="n">
        <v>13000</v>
      </c>
      <c r="T109" s="349" t="n">
        <v>13202</v>
      </c>
      <c r="U109" s="349" t="n">
        <v>0</v>
      </c>
      <c r="V109" s="349"/>
      <c r="W109" s="349" t="n">
        <v>10417</v>
      </c>
      <c r="X109" s="349"/>
      <c r="Y109" s="349" t="n">
        <v>706</v>
      </c>
      <c r="Z109" s="349" t="n">
        <v>0</v>
      </c>
      <c r="AA109" s="349" t="n">
        <v>160</v>
      </c>
      <c r="AB109" s="349" t="n">
        <v>0</v>
      </c>
      <c r="AC109" s="349" t="n">
        <v>18681</v>
      </c>
      <c r="AD109" s="349" t="n">
        <v>5000</v>
      </c>
      <c r="AE109" s="349"/>
      <c r="AF109" s="349"/>
      <c r="AG109" s="349" t="n">
        <v>77115</v>
      </c>
      <c r="AH109" s="346"/>
      <c r="AI109" s="339"/>
      <c r="AJ109" s="349" t="n">
        <v>77115</v>
      </c>
    </row>
    <row r="110" customFormat="false" ht="15" hidden="false" customHeight="false" outlineLevel="0" collapsed="false">
      <c r="M110" s="339"/>
      <c r="N110" s="347" t="n">
        <v>37052</v>
      </c>
      <c r="O110" s="348"/>
      <c r="P110" s="348"/>
      <c r="Q110" s="349" t="n">
        <v>448</v>
      </c>
      <c r="R110" s="349" t="n">
        <v>2571</v>
      </c>
      <c r="S110" s="349" t="n">
        <v>0</v>
      </c>
      <c r="T110" s="349" t="n">
        <v>0</v>
      </c>
      <c r="U110" s="349" t="n">
        <v>8103</v>
      </c>
      <c r="V110" s="349"/>
      <c r="W110" s="349" t="n">
        <v>3680</v>
      </c>
      <c r="X110" s="349"/>
      <c r="Y110" s="349" t="n">
        <v>0</v>
      </c>
      <c r="Z110" s="349" t="n">
        <v>2874</v>
      </c>
      <c r="AA110" s="349" t="n">
        <v>0</v>
      </c>
      <c r="AB110" s="349" t="n">
        <v>9601</v>
      </c>
      <c r="AC110" s="349" t="n">
        <v>680</v>
      </c>
      <c r="AD110" s="349" t="n">
        <v>0</v>
      </c>
      <c r="AE110" s="349"/>
      <c r="AF110" s="349"/>
      <c r="AG110" s="349" t="n">
        <v>27957</v>
      </c>
      <c r="AH110" s="346"/>
      <c r="AI110" s="339"/>
      <c r="AJ110" s="349" t="n">
        <v>27957</v>
      </c>
    </row>
    <row r="111" customFormat="false" ht="15" hidden="false" customHeight="false" outlineLevel="0" collapsed="false">
      <c r="M111" s="339"/>
      <c r="N111" s="350"/>
      <c r="O111" s="345"/>
      <c r="P111" s="351"/>
      <c r="Q111" s="349" t="n">
        <v>6190</v>
      </c>
      <c r="R111" s="349" t="n">
        <v>13956</v>
      </c>
      <c r="S111" s="349" t="n">
        <v>13000</v>
      </c>
      <c r="T111" s="349" t="n">
        <v>13202</v>
      </c>
      <c r="U111" s="349" t="n">
        <v>0</v>
      </c>
      <c r="V111" s="349"/>
      <c r="W111" s="349" t="n">
        <v>10417</v>
      </c>
      <c r="X111" s="349"/>
      <c r="Y111" s="349" t="n">
        <v>803</v>
      </c>
      <c r="Z111" s="349" t="n">
        <v>0</v>
      </c>
      <c r="AA111" s="349" t="n">
        <v>160</v>
      </c>
      <c r="AB111" s="349" t="n">
        <v>3151</v>
      </c>
      <c r="AC111" s="349" t="n">
        <v>6995</v>
      </c>
      <c r="AD111" s="349" t="n">
        <v>5000</v>
      </c>
      <c r="AE111" s="349"/>
      <c r="AF111" s="349"/>
      <c r="AG111" s="349" t="n">
        <v>72874</v>
      </c>
      <c r="AH111" s="346"/>
      <c r="AI111" s="339"/>
      <c r="AJ111" s="349" t="n">
        <v>72874</v>
      </c>
    </row>
    <row r="112" customFormat="false" ht="15" hidden="false" customHeight="false" outlineLevel="0" collapsed="false">
      <c r="M112" s="339"/>
      <c r="N112" s="347" t="n">
        <v>37053</v>
      </c>
      <c r="O112" s="348"/>
      <c r="P112" s="348"/>
      <c r="Q112" s="349" t="n">
        <v>804</v>
      </c>
      <c r="R112" s="349" t="n">
        <v>8069</v>
      </c>
      <c r="S112" s="349" t="n">
        <v>0</v>
      </c>
      <c r="T112" s="349" t="n">
        <v>0</v>
      </c>
      <c r="U112" s="349" t="n">
        <v>19659</v>
      </c>
      <c r="V112" s="349" t="n">
        <v>0</v>
      </c>
      <c r="W112" s="349" t="n">
        <v>0</v>
      </c>
      <c r="X112" s="349" t="n">
        <v>331</v>
      </c>
      <c r="Y112" s="349" t="n">
        <v>159</v>
      </c>
      <c r="Z112" s="349"/>
      <c r="AA112" s="349" t="n">
        <v>4238</v>
      </c>
      <c r="AB112" s="349"/>
      <c r="AC112" s="349" t="n">
        <v>3443</v>
      </c>
      <c r="AD112" s="349" t="n">
        <v>0</v>
      </c>
      <c r="AE112" s="349"/>
      <c r="AF112" s="349"/>
      <c r="AG112" s="349" t="n">
        <v>36703</v>
      </c>
      <c r="AH112" s="346"/>
      <c r="AI112" s="339"/>
      <c r="AJ112" s="349" t="n">
        <v>36703</v>
      </c>
    </row>
    <row r="113" customFormat="false" ht="15" hidden="false" customHeight="false" outlineLevel="0" collapsed="false">
      <c r="M113" s="339"/>
      <c r="N113" s="350"/>
      <c r="O113" s="345"/>
      <c r="P113" s="351"/>
      <c r="Q113" s="349" t="n">
        <v>12381</v>
      </c>
      <c r="R113" s="349" t="n">
        <v>14642</v>
      </c>
      <c r="S113" s="349" t="n">
        <v>17624</v>
      </c>
      <c r="T113" s="349" t="n">
        <v>31529</v>
      </c>
      <c r="U113" s="349" t="n">
        <v>128952</v>
      </c>
      <c r="V113" s="349" t="n">
        <v>5300</v>
      </c>
      <c r="W113" s="349" t="n">
        <v>39836</v>
      </c>
      <c r="X113" s="349" t="n">
        <v>6973</v>
      </c>
      <c r="Y113" s="349" t="n">
        <v>20224</v>
      </c>
      <c r="Z113" s="349"/>
      <c r="AA113" s="349" t="n">
        <v>346</v>
      </c>
      <c r="AB113" s="349"/>
      <c r="AC113" s="349" t="n">
        <v>3871</v>
      </c>
      <c r="AD113" s="349" t="n">
        <v>5000</v>
      </c>
      <c r="AE113" s="349"/>
      <c r="AF113" s="349"/>
      <c r="AG113" s="349" t="n">
        <v>286678</v>
      </c>
      <c r="AH113" s="346"/>
      <c r="AI113" s="339"/>
      <c r="AJ113" s="349" t="n">
        <v>286678</v>
      </c>
    </row>
    <row r="114" customFormat="false" ht="15" hidden="false" customHeight="false" outlineLevel="0" collapsed="false">
      <c r="M114" s="339"/>
      <c r="N114" s="347" t="n">
        <v>37054</v>
      </c>
      <c r="O114" s="348"/>
      <c r="P114" s="348"/>
      <c r="Q114" s="349" t="n">
        <v>200</v>
      </c>
      <c r="R114" s="349" t="n">
        <v>10106</v>
      </c>
      <c r="S114" s="349" t="n">
        <v>0</v>
      </c>
      <c r="T114" s="349" t="n">
        <v>1644</v>
      </c>
      <c r="U114" s="349" t="n">
        <v>79718</v>
      </c>
      <c r="V114" s="349" t="n">
        <v>0</v>
      </c>
      <c r="W114" s="349" t="n">
        <v>0</v>
      </c>
      <c r="X114" s="349"/>
      <c r="Y114" s="349"/>
      <c r="Z114" s="349"/>
      <c r="AA114" s="349" t="n">
        <v>0</v>
      </c>
      <c r="AB114" s="349"/>
      <c r="AC114" s="349" t="n">
        <v>1831</v>
      </c>
      <c r="AD114" s="349" t="n">
        <v>0</v>
      </c>
      <c r="AE114" s="349" t="n">
        <v>0</v>
      </c>
      <c r="AF114" s="349"/>
      <c r="AG114" s="349" t="n">
        <v>93499</v>
      </c>
      <c r="AH114" s="346"/>
      <c r="AI114" s="339"/>
      <c r="AJ114" s="349" t="n">
        <v>93499</v>
      </c>
    </row>
    <row r="115" customFormat="false" ht="15" hidden="false" customHeight="false" outlineLevel="0" collapsed="false">
      <c r="M115" s="339"/>
      <c r="N115" s="350"/>
      <c r="O115" s="345"/>
      <c r="P115" s="351"/>
      <c r="Q115" s="349" t="n">
        <v>2609</v>
      </c>
      <c r="R115" s="349" t="n">
        <v>39486</v>
      </c>
      <c r="S115" s="349" t="n">
        <v>20000</v>
      </c>
      <c r="T115" s="349" t="n">
        <v>17923</v>
      </c>
      <c r="U115" s="349" t="n">
        <v>0</v>
      </c>
      <c r="V115" s="349" t="n">
        <v>496</v>
      </c>
      <c r="W115" s="349" t="n">
        <v>9421</v>
      </c>
      <c r="X115" s="349"/>
      <c r="Y115" s="349"/>
      <c r="Z115" s="349"/>
      <c r="AA115" s="349" t="n">
        <v>2136</v>
      </c>
      <c r="AB115" s="349"/>
      <c r="AC115" s="349" t="n">
        <v>10004</v>
      </c>
      <c r="AD115" s="349" t="n">
        <v>5000</v>
      </c>
      <c r="AE115" s="349" t="n">
        <v>5065</v>
      </c>
      <c r="AF115" s="349"/>
      <c r="AG115" s="349" t="n">
        <v>112140</v>
      </c>
      <c r="AH115" s="346"/>
      <c r="AI115" s="339"/>
      <c r="AJ115" s="349" t="n">
        <v>112140</v>
      </c>
    </row>
    <row r="116" customFormat="false" ht="15" hidden="false" customHeight="false" outlineLevel="0" collapsed="false">
      <c r="M116" s="339"/>
      <c r="N116" s="347" t="n">
        <v>37055</v>
      </c>
      <c r="O116" s="348"/>
      <c r="P116" s="348"/>
      <c r="Q116" s="349" t="n">
        <v>0</v>
      </c>
      <c r="R116" s="349" t="n">
        <v>10648</v>
      </c>
      <c r="S116" s="349" t="n">
        <v>0</v>
      </c>
      <c r="T116" s="349" t="n">
        <v>0</v>
      </c>
      <c r="U116" s="349" t="n">
        <v>94983</v>
      </c>
      <c r="V116" s="349" t="n">
        <v>0</v>
      </c>
      <c r="W116" s="349" t="n">
        <v>0</v>
      </c>
      <c r="X116" s="349"/>
      <c r="Y116" s="349" t="n">
        <v>330</v>
      </c>
      <c r="Z116" s="349" t="n">
        <v>4222</v>
      </c>
      <c r="AA116" s="349"/>
      <c r="AB116" s="349"/>
      <c r="AC116" s="349" t="n">
        <v>7978</v>
      </c>
      <c r="AD116" s="349" t="n">
        <v>0</v>
      </c>
      <c r="AE116" s="349" t="n">
        <v>0</v>
      </c>
      <c r="AF116" s="349"/>
      <c r="AG116" s="349" t="n">
        <v>118161</v>
      </c>
      <c r="AH116" s="346"/>
      <c r="AI116" s="339"/>
      <c r="AJ116" s="349" t="n">
        <v>118161</v>
      </c>
    </row>
    <row r="117" customFormat="false" ht="15" hidden="false" customHeight="false" outlineLevel="0" collapsed="false">
      <c r="M117" s="339"/>
      <c r="N117" s="350"/>
      <c r="O117" s="345"/>
      <c r="P117" s="351"/>
      <c r="Q117" s="349" t="n">
        <v>4265</v>
      </c>
      <c r="R117" s="349" t="n">
        <v>7919</v>
      </c>
      <c r="S117" s="349" t="n">
        <v>20000</v>
      </c>
      <c r="T117" s="349" t="n">
        <v>15482</v>
      </c>
      <c r="U117" s="349" t="n">
        <v>30225</v>
      </c>
      <c r="V117" s="349" t="n">
        <v>253</v>
      </c>
      <c r="W117" s="349" t="n">
        <v>10657</v>
      </c>
      <c r="X117" s="349"/>
      <c r="Y117" s="349" t="n">
        <v>224</v>
      </c>
      <c r="Z117" s="349" t="n">
        <v>0</v>
      </c>
      <c r="AA117" s="349"/>
      <c r="AB117" s="349"/>
      <c r="AC117" s="349" t="n">
        <v>8716</v>
      </c>
      <c r="AD117" s="349" t="n">
        <v>5000</v>
      </c>
      <c r="AE117" s="349" t="n">
        <v>5065</v>
      </c>
      <c r="AF117" s="349"/>
      <c r="AG117" s="349" t="n">
        <v>107806</v>
      </c>
      <c r="AH117" s="346"/>
      <c r="AI117" s="339"/>
      <c r="AJ117" s="349" t="n">
        <v>107806</v>
      </c>
    </row>
    <row r="118" customFormat="false" ht="15" hidden="false" customHeight="false" outlineLevel="0" collapsed="false">
      <c r="M118" s="339"/>
      <c r="N118" s="347" t="n">
        <v>37056</v>
      </c>
      <c r="O118" s="348"/>
      <c r="P118" s="348"/>
      <c r="Q118" s="349" t="n">
        <v>0</v>
      </c>
      <c r="R118" s="349" t="n">
        <v>18620</v>
      </c>
      <c r="S118" s="349" t="n">
        <v>0</v>
      </c>
      <c r="T118" s="349" t="n">
        <v>0</v>
      </c>
      <c r="U118" s="349" t="n">
        <v>154362</v>
      </c>
      <c r="V118" s="349" t="n">
        <v>425</v>
      </c>
      <c r="W118" s="349" t="n">
        <v>19631</v>
      </c>
      <c r="X118" s="349" t="n">
        <v>6224</v>
      </c>
      <c r="Y118" s="349" t="n">
        <v>972</v>
      </c>
      <c r="Z118" s="349" t="n">
        <v>3868</v>
      </c>
      <c r="AA118" s="349"/>
      <c r="AB118" s="349" t="n">
        <v>17412</v>
      </c>
      <c r="AC118" s="349" t="n">
        <v>4153</v>
      </c>
      <c r="AD118" s="349" t="n">
        <v>0</v>
      </c>
      <c r="AE118" s="349" t="n">
        <v>0</v>
      </c>
      <c r="AF118" s="349"/>
      <c r="AG118" s="349" t="n">
        <v>225667</v>
      </c>
      <c r="AH118" s="346"/>
      <c r="AI118" s="339"/>
      <c r="AJ118" s="349" t="n">
        <v>225667</v>
      </c>
    </row>
    <row r="119" customFormat="false" ht="15" hidden="false" customHeight="false" outlineLevel="0" collapsed="false">
      <c r="M119" s="339"/>
      <c r="N119" s="350"/>
      <c r="O119" s="345"/>
      <c r="P119" s="351"/>
      <c r="Q119" s="349" t="n">
        <v>2619</v>
      </c>
      <c r="R119" s="349" t="n">
        <v>41804</v>
      </c>
      <c r="S119" s="349" t="n">
        <v>10000</v>
      </c>
      <c r="T119" s="349" t="n">
        <v>110044</v>
      </c>
      <c r="U119" s="349" t="n">
        <v>1749</v>
      </c>
      <c r="V119" s="349" t="n">
        <v>0</v>
      </c>
      <c r="W119" s="349" t="n">
        <v>0</v>
      </c>
      <c r="X119" s="349" t="n">
        <v>0</v>
      </c>
      <c r="Y119" s="349" t="n">
        <v>0</v>
      </c>
      <c r="Z119" s="349" t="n">
        <v>0</v>
      </c>
      <c r="AA119" s="349"/>
      <c r="AB119" s="349" t="n">
        <v>0</v>
      </c>
      <c r="AC119" s="349" t="n">
        <v>4946</v>
      </c>
      <c r="AD119" s="349" t="n">
        <v>5000</v>
      </c>
      <c r="AE119" s="349" t="n">
        <v>5065</v>
      </c>
      <c r="AF119" s="349"/>
      <c r="AG119" s="349" t="n">
        <v>181227</v>
      </c>
      <c r="AH119" s="346"/>
      <c r="AI119" s="339"/>
      <c r="AJ119" s="349" t="n">
        <v>181227</v>
      </c>
    </row>
    <row r="120" customFormat="false" ht="15" hidden="false" customHeight="false" outlineLevel="0" collapsed="false">
      <c r="M120" s="339"/>
      <c r="N120" s="347" t="n">
        <v>37057</v>
      </c>
      <c r="O120" s="348"/>
      <c r="P120" s="348"/>
      <c r="Q120" s="349" t="n">
        <v>0</v>
      </c>
      <c r="R120" s="349" t="n">
        <v>11907</v>
      </c>
      <c r="S120" s="349" t="n">
        <v>0</v>
      </c>
      <c r="T120" s="349" t="n">
        <v>0</v>
      </c>
      <c r="U120" s="349" t="n">
        <v>57879</v>
      </c>
      <c r="V120" s="349"/>
      <c r="W120" s="349" t="n">
        <v>37438</v>
      </c>
      <c r="X120" s="349" t="n">
        <v>3092</v>
      </c>
      <c r="Y120" s="349" t="n">
        <v>1507</v>
      </c>
      <c r="Z120" s="349" t="n">
        <v>5056</v>
      </c>
      <c r="AA120" s="349"/>
      <c r="AB120" s="349"/>
      <c r="AC120" s="349" t="n">
        <v>19292</v>
      </c>
      <c r="AD120" s="349" t="n">
        <v>0</v>
      </c>
      <c r="AE120" s="349" t="n">
        <v>0</v>
      </c>
      <c r="AF120" s="349" t="n">
        <v>0</v>
      </c>
      <c r="AG120" s="349" t="n">
        <v>136171</v>
      </c>
      <c r="AH120" s="346"/>
      <c r="AI120" s="339"/>
      <c r="AJ120" s="349" t="n">
        <v>136171</v>
      </c>
    </row>
    <row r="121" customFormat="false" ht="15" hidden="false" customHeight="false" outlineLevel="0" collapsed="false">
      <c r="M121" s="339"/>
      <c r="N121" s="350"/>
      <c r="O121" s="345"/>
      <c r="P121" s="351"/>
      <c r="Q121" s="349" t="n">
        <v>1360</v>
      </c>
      <c r="R121" s="349" t="n">
        <v>8788</v>
      </c>
      <c r="S121" s="349" t="n">
        <v>10000</v>
      </c>
      <c r="T121" s="349" t="n">
        <v>98587</v>
      </c>
      <c r="U121" s="349" t="n">
        <v>0</v>
      </c>
      <c r="V121" s="349"/>
      <c r="W121" s="349" t="n">
        <v>0</v>
      </c>
      <c r="X121" s="349" t="n">
        <v>0</v>
      </c>
      <c r="Y121" s="349" t="n">
        <v>0</v>
      </c>
      <c r="Z121" s="349" t="n">
        <v>7381</v>
      </c>
      <c r="AA121" s="349"/>
      <c r="AB121" s="349"/>
      <c r="AC121" s="349" t="n">
        <v>1264</v>
      </c>
      <c r="AD121" s="349" t="n">
        <v>5000</v>
      </c>
      <c r="AE121" s="349" t="n">
        <v>5065</v>
      </c>
      <c r="AF121" s="349" t="n">
        <v>50327</v>
      </c>
      <c r="AG121" s="349" t="n">
        <v>187772</v>
      </c>
      <c r="AH121" s="346"/>
      <c r="AI121" s="339"/>
      <c r="AJ121" s="349" t="n">
        <v>187772</v>
      </c>
    </row>
    <row r="122" customFormat="false" ht="15" hidden="false" customHeight="false" outlineLevel="0" collapsed="false">
      <c r="M122" s="339"/>
      <c r="N122" s="347" t="n">
        <v>37058</v>
      </c>
      <c r="O122" s="348"/>
      <c r="P122" s="348"/>
      <c r="Q122" s="349" t="n">
        <v>0</v>
      </c>
      <c r="R122" s="349" t="n">
        <v>0</v>
      </c>
      <c r="S122" s="349"/>
      <c r="T122" s="349" t="n">
        <v>0</v>
      </c>
      <c r="U122" s="349" t="n">
        <v>0</v>
      </c>
      <c r="V122" s="349"/>
      <c r="W122" s="349"/>
      <c r="X122" s="349"/>
      <c r="Y122" s="349"/>
      <c r="Z122" s="349"/>
      <c r="AA122" s="349"/>
      <c r="AB122" s="349"/>
      <c r="AC122" s="349" t="n">
        <v>0</v>
      </c>
      <c r="AD122" s="349" t="n">
        <v>0</v>
      </c>
      <c r="AE122" s="349" t="n">
        <v>0</v>
      </c>
      <c r="AF122" s="349"/>
      <c r="AG122" s="349" t="n">
        <v>0</v>
      </c>
      <c r="AH122" s="346"/>
      <c r="AI122" s="339"/>
      <c r="AJ122" s="349" t="n">
        <v>0</v>
      </c>
    </row>
    <row r="123" customFormat="false" ht="15" hidden="false" customHeight="false" outlineLevel="0" collapsed="false">
      <c r="M123" s="339"/>
      <c r="N123" s="350"/>
      <c r="O123" s="345"/>
      <c r="P123" s="351"/>
      <c r="Q123" s="349" t="n">
        <v>131</v>
      </c>
      <c r="R123" s="349" t="n">
        <v>13314</v>
      </c>
      <c r="S123" s="349"/>
      <c r="T123" s="349" t="n">
        <v>49712</v>
      </c>
      <c r="U123" s="349" t="n">
        <v>6085</v>
      </c>
      <c r="V123" s="349"/>
      <c r="W123" s="349"/>
      <c r="X123" s="349"/>
      <c r="Y123" s="349"/>
      <c r="Z123" s="349"/>
      <c r="AA123" s="349"/>
      <c r="AB123" s="349"/>
      <c r="AC123" s="349" t="n">
        <v>70</v>
      </c>
      <c r="AD123" s="349" t="n">
        <v>5000</v>
      </c>
      <c r="AE123" s="349" t="n">
        <v>5065</v>
      </c>
      <c r="AF123" s="349"/>
      <c r="AG123" s="349" t="n">
        <v>79377</v>
      </c>
      <c r="AH123" s="346"/>
      <c r="AI123" s="339"/>
      <c r="AJ123" s="349" t="n">
        <v>79377</v>
      </c>
    </row>
    <row r="124" customFormat="false" ht="15" hidden="false" customHeight="false" outlineLevel="0" collapsed="false">
      <c r="M124" s="339"/>
      <c r="N124" s="347" t="n">
        <v>37059</v>
      </c>
      <c r="O124" s="348"/>
      <c r="P124" s="348"/>
      <c r="Q124" s="349" t="n">
        <v>0</v>
      </c>
      <c r="R124" s="349" t="n">
        <v>0</v>
      </c>
      <c r="S124" s="349"/>
      <c r="T124" s="349" t="n">
        <v>0</v>
      </c>
      <c r="U124" s="349" t="n">
        <v>0</v>
      </c>
      <c r="V124" s="349"/>
      <c r="W124" s="349" t="n">
        <v>0</v>
      </c>
      <c r="X124" s="349"/>
      <c r="Y124" s="349"/>
      <c r="Z124" s="349"/>
      <c r="AA124" s="349"/>
      <c r="AB124" s="349"/>
      <c r="AC124" s="349" t="n">
        <v>0</v>
      </c>
      <c r="AD124" s="349" t="n">
        <v>0</v>
      </c>
      <c r="AE124" s="349" t="n">
        <v>0</v>
      </c>
      <c r="AF124" s="349"/>
      <c r="AG124" s="349" t="n">
        <v>0</v>
      </c>
      <c r="AH124" s="346"/>
      <c r="AI124" s="339"/>
      <c r="AJ124" s="349" t="n">
        <v>0</v>
      </c>
    </row>
    <row r="125" customFormat="false" ht="15" hidden="false" customHeight="false" outlineLevel="0" collapsed="false">
      <c r="M125" s="339"/>
      <c r="N125" s="350"/>
      <c r="O125" s="345"/>
      <c r="P125" s="351"/>
      <c r="Q125" s="349" t="n">
        <v>1905</v>
      </c>
      <c r="R125" s="349" t="n">
        <v>12845</v>
      </c>
      <c r="S125" s="349"/>
      <c r="T125" s="349" t="n">
        <v>49712</v>
      </c>
      <c r="U125" s="349" t="n">
        <v>7848</v>
      </c>
      <c r="V125" s="349"/>
      <c r="W125" s="349" t="n">
        <v>117</v>
      </c>
      <c r="X125" s="349"/>
      <c r="Y125" s="349"/>
      <c r="Z125" s="349"/>
      <c r="AA125" s="349"/>
      <c r="AB125" s="349"/>
      <c r="AC125" s="349" t="n">
        <v>1161</v>
      </c>
      <c r="AD125" s="349" t="n">
        <v>5000</v>
      </c>
      <c r="AE125" s="349" t="n">
        <v>5065</v>
      </c>
      <c r="AF125" s="349"/>
      <c r="AG125" s="349" t="n">
        <v>83653</v>
      </c>
      <c r="AH125" s="346"/>
      <c r="AI125" s="339"/>
      <c r="AJ125" s="349" t="n">
        <v>83653</v>
      </c>
    </row>
    <row r="126" customFormat="false" ht="15" hidden="false" customHeight="false" outlineLevel="0" collapsed="false">
      <c r="M126" s="339"/>
      <c r="N126" s="347" t="n">
        <v>37060</v>
      </c>
      <c r="O126" s="348"/>
      <c r="P126" s="348"/>
      <c r="Q126" s="349" t="n">
        <v>0</v>
      </c>
      <c r="R126" s="349" t="n">
        <v>3849</v>
      </c>
      <c r="S126" s="349" t="n">
        <v>0</v>
      </c>
      <c r="T126" s="349" t="n">
        <v>0</v>
      </c>
      <c r="U126" s="349" t="n">
        <v>4140</v>
      </c>
      <c r="V126" s="349"/>
      <c r="W126" s="349" t="n">
        <v>0</v>
      </c>
      <c r="X126" s="349"/>
      <c r="Y126" s="349" t="n">
        <v>997</v>
      </c>
      <c r="Z126" s="349" t="n">
        <v>0</v>
      </c>
      <c r="AA126" s="349"/>
      <c r="AB126" s="349" t="n">
        <v>0</v>
      </c>
      <c r="AC126" s="349" t="n">
        <v>8104</v>
      </c>
      <c r="AD126" s="349" t="n">
        <v>0</v>
      </c>
      <c r="AE126" s="349" t="n">
        <v>0</v>
      </c>
      <c r="AF126" s="349"/>
      <c r="AG126" s="349" t="n">
        <v>17090</v>
      </c>
      <c r="AH126" s="346"/>
      <c r="AI126" s="339"/>
      <c r="AJ126" s="349" t="n">
        <v>17090</v>
      </c>
    </row>
    <row r="127" customFormat="false" ht="15" hidden="false" customHeight="false" outlineLevel="0" collapsed="false">
      <c r="M127" s="339"/>
      <c r="N127" s="350"/>
      <c r="O127" s="345"/>
      <c r="P127" s="351"/>
      <c r="Q127" s="349" t="n">
        <v>9718</v>
      </c>
      <c r="R127" s="349" t="n">
        <v>36515</v>
      </c>
      <c r="S127" s="349" t="n">
        <v>7763</v>
      </c>
      <c r="T127" s="349" t="n">
        <v>90013</v>
      </c>
      <c r="U127" s="349" t="n">
        <v>123783</v>
      </c>
      <c r="V127" s="349"/>
      <c r="W127" s="349" t="n">
        <v>9634</v>
      </c>
      <c r="X127" s="349"/>
      <c r="Y127" s="349" t="n">
        <v>0</v>
      </c>
      <c r="Z127" s="349" t="n">
        <v>4923</v>
      </c>
      <c r="AA127" s="349"/>
      <c r="AB127" s="349" t="n">
        <v>30000</v>
      </c>
      <c r="AC127" s="349" t="n">
        <v>6356</v>
      </c>
      <c r="AD127" s="349" t="n">
        <v>5000</v>
      </c>
      <c r="AE127" s="349" t="n">
        <v>5065</v>
      </c>
      <c r="AF127" s="349"/>
      <c r="AG127" s="349" t="n">
        <v>328770</v>
      </c>
      <c r="AH127" s="346"/>
      <c r="AI127" s="339"/>
      <c r="AJ127" s="349" t="n">
        <v>328770</v>
      </c>
    </row>
    <row r="128" customFormat="false" ht="15" hidden="false" customHeight="false" outlineLevel="0" collapsed="false">
      <c r="M128" s="339"/>
      <c r="N128" s="347" t="n">
        <v>37061</v>
      </c>
      <c r="O128" s="348"/>
      <c r="P128" s="348"/>
      <c r="Q128" s="349" t="n">
        <v>0</v>
      </c>
      <c r="R128" s="349" t="n">
        <v>6566</v>
      </c>
      <c r="S128" s="349" t="n">
        <v>0</v>
      </c>
      <c r="T128" s="349" t="n">
        <v>8748</v>
      </c>
      <c r="U128" s="349" t="n">
        <v>68781</v>
      </c>
      <c r="V128" s="349"/>
      <c r="W128" s="349" t="n">
        <v>429</v>
      </c>
      <c r="X128" s="349" t="n">
        <v>10729</v>
      </c>
      <c r="Y128" s="349" t="n">
        <v>6450</v>
      </c>
      <c r="Z128" s="349"/>
      <c r="AA128" s="349"/>
      <c r="AB128" s="349"/>
      <c r="AC128" s="349" t="n">
        <v>30244</v>
      </c>
      <c r="AD128" s="349" t="n">
        <v>0</v>
      </c>
      <c r="AE128" s="349"/>
      <c r="AF128" s="349"/>
      <c r="AG128" s="349" t="n">
        <v>131947</v>
      </c>
      <c r="AH128" s="346"/>
      <c r="AI128" s="339"/>
      <c r="AJ128" s="349" t="n">
        <v>131947</v>
      </c>
    </row>
    <row r="129" customFormat="false" ht="15" hidden="false" customHeight="false" outlineLevel="0" collapsed="false">
      <c r="M129" s="339"/>
      <c r="N129" s="350"/>
      <c r="O129" s="345"/>
      <c r="P129" s="351"/>
      <c r="Q129" s="349" t="n">
        <v>2562</v>
      </c>
      <c r="R129" s="349" t="n">
        <v>29023</v>
      </c>
      <c r="S129" s="349" t="n">
        <v>10000</v>
      </c>
      <c r="T129" s="349" t="n">
        <v>32976</v>
      </c>
      <c r="U129" s="349" t="n">
        <v>20633</v>
      </c>
      <c r="V129" s="349"/>
      <c r="W129" s="349" t="n">
        <v>10056</v>
      </c>
      <c r="X129" s="349" t="n">
        <v>0</v>
      </c>
      <c r="Y129" s="349" t="n">
        <v>131</v>
      </c>
      <c r="Z129" s="349"/>
      <c r="AA129" s="349"/>
      <c r="AB129" s="349"/>
      <c r="AC129" s="349" t="n">
        <v>4584</v>
      </c>
      <c r="AD129" s="349" t="n">
        <v>5000</v>
      </c>
      <c r="AE129" s="349"/>
      <c r="AF129" s="349"/>
      <c r="AG129" s="349" t="n">
        <v>114965</v>
      </c>
      <c r="AH129" s="346"/>
      <c r="AI129" s="339"/>
      <c r="AJ129" s="349" t="n">
        <v>114965</v>
      </c>
    </row>
    <row r="130" customFormat="false" ht="15" hidden="false" customHeight="false" outlineLevel="0" collapsed="false">
      <c r="M130" s="339"/>
      <c r="N130" s="347" t="n">
        <v>37062</v>
      </c>
      <c r="O130" s="348"/>
      <c r="P130" s="348"/>
      <c r="Q130" s="349" t="n">
        <v>0</v>
      </c>
      <c r="R130" s="349" t="n">
        <v>61962</v>
      </c>
      <c r="S130" s="349"/>
      <c r="T130" s="349" t="n">
        <v>14443</v>
      </c>
      <c r="U130" s="349" t="n">
        <v>56421</v>
      </c>
      <c r="V130" s="349" t="n">
        <v>0</v>
      </c>
      <c r="W130" s="349" t="n">
        <v>56</v>
      </c>
      <c r="X130" s="349"/>
      <c r="Y130" s="349"/>
      <c r="Z130" s="349" t="n">
        <v>1637</v>
      </c>
      <c r="AA130" s="349"/>
      <c r="AB130" s="349"/>
      <c r="AC130" s="349" t="n">
        <v>11</v>
      </c>
      <c r="AD130" s="349" t="n">
        <v>0</v>
      </c>
      <c r="AE130" s="349"/>
      <c r="AF130" s="349"/>
      <c r="AG130" s="349" t="n">
        <v>134530</v>
      </c>
      <c r="AH130" s="346"/>
      <c r="AI130" s="339"/>
      <c r="AJ130" s="349" t="n">
        <v>134530</v>
      </c>
    </row>
    <row r="131" customFormat="false" ht="15" hidden="false" customHeight="false" outlineLevel="0" collapsed="false">
      <c r="M131" s="339"/>
      <c r="N131" s="350"/>
      <c r="O131" s="345"/>
      <c r="P131" s="351"/>
      <c r="Q131" s="349" t="n">
        <v>3206</v>
      </c>
      <c r="R131" s="349" t="n">
        <v>1328</v>
      </c>
      <c r="S131" s="349"/>
      <c r="T131" s="349" t="n">
        <v>50628</v>
      </c>
      <c r="U131" s="349" t="n">
        <v>10136</v>
      </c>
      <c r="V131" s="349" t="n">
        <v>128</v>
      </c>
      <c r="W131" s="349" t="n">
        <v>8465</v>
      </c>
      <c r="X131" s="349"/>
      <c r="Y131" s="349"/>
      <c r="Z131" s="349" t="n">
        <v>0</v>
      </c>
      <c r="AA131" s="349"/>
      <c r="AB131" s="349"/>
      <c r="AC131" s="349" t="n">
        <v>10535</v>
      </c>
      <c r="AD131" s="349" t="n">
        <v>5000</v>
      </c>
      <c r="AE131" s="349"/>
      <c r="AF131" s="349"/>
      <c r="AG131" s="349" t="n">
        <v>89426</v>
      </c>
      <c r="AH131" s="346"/>
      <c r="AI131" s="339"/>
      <c r="AJ131" s="349" t="n">
        <v>89426</v>
      </c>
    </row>
    <row r="132" customFormat="false" ht="15" hidden="false" customHeight="false" outlineLevel="0" collapsed="false">
      <c r="M132" s="339"/>
      <c r="N132" s="347" t="n">
        <v>37063</v>
      </c>
      <c r="O132" s="348"/>
      <c r="P132" s="348"/>
      <c r="Q132" s="349" t="n">
        <v>0</v>
      </c>
      <c r="R132" s="349" t="n">
        <v>9353</v>
      </c>
      <c r="S132" s="349"/>
      <c r="T132" s="349" t="n">
        <v>6375</v>
      </c>
      <c r="U132" s="349" t="n">
        <v>16689</v>
      </c>
      <c r="V132" s="349"/>
      <c r="W132" s="349" t="n">
        <v>0</v>
      </c>
      <c r="X132" s="349"/>
      <c r="Y132" s="349" t="n">
        <v>0</v>
      </c>
      <c r="Z132" s="349" t="n">
        <v>1547</v>
      </c>
      <c r="AA132" s="349"/>
      <c r="AB132" s="349" t="n">
        <v>3027</v>
      </c>
      <c r="AC132" s="349" t="n">
        <v>947</v>
      </c>
      <c r="AD132" s="349" t="n">
        <v>0</v>
      </c>
      <c r="AE132" s="349"/>
      <c r="AF132" s="349"/>
      <c r="AG132" s="349" t="n">
        <v>37938</v>
      </c>
      <c r="AH132" s="346"/>
      <c r="AI132" s="339"/>
      <c r="AJ132" s="349" t="n">
        <v>37938</v>
      </c>
    </row>
    <row r="133" customFormat="false" ht="15" hidden="false" customHeight="false" outlineLevel="0" collapsed="false">
      <c r="M133" s="339"/>
      <c r="N133" s="350"/>
      <c r="O133" s="345"/>
      <c r="P133" s="351"/>
      <c r="Q133" s="349" t="n">
        <v>4569</v>
      </c>
      <c r="R133" s="349" t="n">
        <v>4647</v>
      </c>
      <c r="S133" s="349"/>
      <c r="T133" s="349" t="n">
        <v>0</v>
      </c>
      <c r="U133" s="349" t="n">
        <v>38</v>
      </c>
      <c r="V133" s="349"/>
      <c r="W133" s="349" t="n">
        <v>22183</v>
      </c>
      <c r="X133" s="349"/>
      <c r="Y133" s="349" t="n">
        <v>1504</v>
      </c>
      <c r="Z133" s="349" t="n">
        <v>0</v>
      </c>
      <c r="AA133" s="349"/>
      <c r="AB133" s="349" t="n">
        <v>0</v>
      </c>
      <c r="AC133" s="349" t="n">
        <v>12838</v>
      </c>
      <c r="AD133" s="349" t="n">
        <v>5000</v>
      </c>
      <c r="AE133" s="349"/>
      <c r="AF133" s="349"/>
      <c r="AG133" s="349" t="n">
        <v>50779</v>
      </c>
      <c r="AH133" s="346"/>
      <c r="AI133" s="339"/>
      <c r="AJ133" s="349" t="n">
        <v>50779</v>
      </c>
    </row>
    <row r="134" customFormat="false" ht="15" hidden="false" customHeight="false" outlineLevel="0" collapsed="false">
      <c r="M134" s="339"/>
      <c r="N134" s="347" t="n">
        <v>37064</v>
      </c>
      <c r="O134" s="348"/>
      <c r="P134" s="348"/>
      <c r="Q134" s="349" t="n">
        <v>0</v>
      </c>
      <c r="R134" s="349" t="n">
        <v>25968</v>
      </c>
      <c r="S134" s="349" t="n">
        <v>0</v>
      </c>
      <c r="T134" s="349" t="n">
        <v>23828</v>
      </c>
      <c r="U134" s="349" t="n">
        <v>49212</v>
      </c>
      <c r="V134" s="349"/>
      <c r="W134" s="349" t="n">
        <v>0</v>
      </c>
      <c r="X134" s="349"/>
      <c r="Y134" s="349" t="n">
        <v>1228</v>
      </c>
      <c r="Z134" s="349" t="n">
        <v>5942</v>
      </c>
      <c r="AA134" s="349"/>
      <c r="AB134" s="349"/>
      <c r="AC134" s="349" t="n">
        <v>4392</v>
      </c>
      <c r="AD134" s="349" t="n">
        <v>0</v>
      </c>
      <c r="AE134" s="349"/>
      <c r="AF134" s="349"/>
      <c r="AG134" s="349" t="n">
        <v>110570</v>
      </c>
      <c r="AH134" s="346"/>
      <c r="AI134" s="339"/>
      <c r="AJ134" s="349" t="n">
        <v>110570</v>
      </c>
    </row>
    <row r="135" customFormat="false" ht="15" hidden="false" customHeight="false" outlineLevel="0" collapsed="false">
      <c r="M135" s="339"/>
      <c r="N135" s="350"/>
      <c r="O135" s="345"/>
      <c r="P135" s="351"/>
      <c r="Q135" s="349" t="n">
        <v>1675</v>
      </c>
      <c r="R135" s="349" t="n">
        <v>51708</v>
      </c>
      <c r="S135" s="349" t="n">
        <v>74715</v>
      </c>
      <c r="T135" s="349" t="n">
        <v>0</v>
      </c>
      <c r="U135" s="349" t="n">
        <v>3568</v>
      </c>
      <c r="V135" s="349"/>
      <c r="W135" s="349" t="n">
        <v>7689</v>
      </c>
      <c r="X135" s="349"/>
      <c r="Y135" s="349" t="n">
        <v>0</v>
      </c>
      <c r="Z135" s="349" t="n">
        <v>9843</v>
      </c>
      <c r="AA135" s="349"/>
      <c r="AB135" s="349"/>
      <c r="AC135" s="349" t="n">
        <v>1237</v>
      </c>
      <c r="AD135" s="349" t="n">
        <v>5000</v>
      </c>
      <c r="AE135" s="349"/>
      <c r="AF135" s="349"/>
      <c r="AG135" s="349" t="n">
        <v>155435</v>
      </c>
      <c r="AH135" s="346"/>
      <c r="AI135" s="339"/>
      <c r="AJ135" s="349" t="n">
        <v>155435</v>
      </c>
    </row>
    <row r="136" customFormat="false" ht="15" hidden="false" customHeight="false" outlineLevel="0" collapsed="false">
      <c r="M136" s="339"/>
      <c r="N136" s="347" t="n">
        <v>37065</v>
      </c>
      <c r="O136" s="348"/>
      <c r="P136" s="348"/>
      <c r="Q136" s="349" t="n">
        <v>0</v>
      </c>
      <c r="R136" s="349" t="n">
        <v>582</v>
      </c>
      <c r="S136" s="349" t="n">
        <v>0</v>
      </c>
      <c r="T136" s="349" t="n">
        <v>36260</v>
      </c>
      <c r="U136" s="349" t="n">
        <v>11034</v>
      </c>
      <c r="V136" s="349"/>
      <c r="W136" s="349" t="n">
        <v>0</v>
      </c>
      <c r="X136" s="349"/>
      <c r="Y136" s="349" t="n">
        <v>735</v>
      </c>
      <c r="Z136" s="349" t="n">
        <v>0</v>
      </c>
      <c r="AA136" s="349"/>
      <c r="AB136" s="349" t="n">
        <v>1777</v>
      </c>
      <c r="AC136" s="349" t="n">
        <v>0</v>
      </c>
      <c r="AD136" s="349" t="n">
        <v>0</v>
      </c>
      <c r="AE136" s="349"/>
      <c r="AF136" s="349"/>
      <c r="AG136" s="349" t="n">
        <v>50388</v>
      </c>
      <c r="AH136" s="346"/>
      <c r="AI136" s="339"/>
      <c r="AJ136" s="349" t="n">
        <v>50388</v>
      </c>
    </row>
    <row r="137" customFormat="false" ht="15" hidden="false" customHeight="false" outlineLevel="0" collapsed="false">
      <c r="M137" s="339"/>
      <c r="N137" s="350"/>
      <c r="O137" s="345"/>
      <c r="P137" s="351"/>
      <c r="Q137" s="349" t="n">
        <v>131</v>
      </c>
      <c r="R137" s="349" t="n">
        <v>30040</v>
      </c>
      <c r="S137" s="349" t="n">
        <v>56014</v>
      </c>
      <c r="T137" s="349" t="n">
        <v>0</v>
      </c>
      <c r="U137" s="349" t="n">
        <v>0</v>
      </c>
      <c r="V137" s="349"/>
      <c r="W137" s="349" t="n">
        <v>13604</v>
      </c>
      <c r="X137" s="349"/>
      <c r="Y137" s="349" t="n">
        <v>0</v>
      </c>
      <c r="Z137" s="349" t="n">
        <v>432</v>
      </c>
      <c r="AA137" s="349"/>
      <c r="AB137" s="349" t="n">
        <v>0</v>
      </c>
      <c r="AC137" s="349" t="n">
        <v>3380</v>
      </c>
      <c r="AD137" s="349" t="n">
        <v>5000</v>
      </c>
      <c r="AE137" s="349"/>
      <c r="AF137" s="349"/>
      <c r="AG137" s="349" t="n">
        <v>108601</v>
      </c>
      <c r="AH137" s="346"/>
      <c r="AI137" s="339"/>
      <c r="AJ137" s="349" t="n">
        <v>108601</v>
      </c>
    </row>
    <row r="138" customFormat="false" ht="15" hidden="false" customHeight="false" outlineLevel="0" collapsed="false">
      <c r="M138" s="339"/>
      <c r="N138" s="347" t="n">
        <v>37066</v>
      </c>
      <c r="O138" s="348"/>
      <c r="P138" s="348"/>
      <c r="Q138" s="349" t="n">
        <v>0</v>
      </c>
      <c r="R138" s="349" t="n">
        <v>1036</v>
      </c>
      <c r="S138" s="349" t="n">
        <v>0</v>
      </c>
      <c r="T138" s="349" t="n">
        <v>36587</v>
      </c>
      <c r="U138" s="349" t="n">
        <v>3037</v>
      </c>
      <c r="V138" s="349"/>
      <c r="W138" s="349" t="n">
        <v>852</v>
      </c>
      <c r="X138" s="349"/>
      <c r="Y138" s="349" t="n">
        <v>819</v>
      </c>
      <c r="Z138" s="349" t="n">
        <v>0</v>
      </c>
      <c r="AA138" s="349"/>
      <c r="AB138" s="349"/>
      <c r="AC138" s="349" t="n">
        <v>25</v>
      </c>
      <c r="AD138" s="349" t="n">
        <v>0</v>
      </c>
      <c r="AE138" s="349"/>
      <c r="AF138" s="349"/>
      <c r="AG138" s="349" t="n">
        <v>42356</v>
      </c>
      <c r="AH138" s="346"/>
      <c r="AI138" s="339"/>
      <c r="AJ138" s="349" t="n">
        <v>42356</v>
      </c>
    </row>
    <row r="139" customFormat="false" ht="15" hidden="false" customHeight="false" outlineLevel="0" collapsed="false">
      <c r="M139" s="339"/>
      <c r="N139" s="350"/>
      <c r="O139" s="345"/>
      <c r="P139" s="351"/>
      <c r="Q139" s="349" t="n">
        <v>217</v>
      </c>
      <c r="R139" s="349" t="n">
        <v>20302</v>
      </c>
      <c r="S139" s="349" t="n">
        <v>56014</v>
      </c>
      <c r="T139" s="349" t="n">
        <v>0</v>
      </c>
      <c r="U139" s="349" t="n">
        <v>0</v>
      </c>
      <c r="V139" s="349"/>
      <c r="W139" s="349" t="n">
        <v>0</v>
      </c>
      <c r="X139" s="349"/>
      <c r="Y139" s="349" t="n">
        <v>0</v>
      </c>
      <c r="Z139" s="349" t="n">
        <v>1023</v>
      </c>
      <c r="AA139" s="349"/>
      <c r="AB139" s="349"/>
      <c r="AC139" s="349" t="n">
        <v>1724</v>
      </c>
      <c r="AD139" s="349" t="n">
        <v>5000</v>
      </c>
      <c r="AE139" s="349"/>
      <c r="AF139" s="349"/>
      <c r="AG139" s="349" t="n">
        <v>84280</v>
      </c>
      <c r="AH139" s="346"/>
      <c r="AI139" s="339"/>
      <c r="AJ139" s="349" t="n">
        <v>84280</v>
      </c>
    </row>
    <row r="140" customFormat="false" ht="15" hidden="false" customHeight="false" outlineLevel="0" collapsed="false">
      <c r="M140" s="339"/>
      <c r="N140" s="347" t="n">
        <v>37067</v>
      </c>
      <c r="O140" s="348"/>
      <c r="P140" s="348"/>
      <c r="Q140" s="349" t="n">
        <v>0</v>
      </c>
      <c r="R140" s="349" t="n">
        <v>8799</v>
      </c>
      <c r="S140" s="349" t="n">
        <v>0</v>
      </c>
      <c r="T140" s="349" t="n">
        <v>36750</v>
      </c>
      <c r="U140" s="349" t="n">
        <v>40243</v>
      </c>
      <c r="V140" s="349"/>
      <c r="W140" s="349" t="n">
        <v>1814</v>
      </c>
      <c r="X140" s="349"/>
      <c r="Y140" s="349" t="n">
        <v>1265</v>
      </c>
      <c r="Z140" s="349" t="n">
        <v>0</v>
      </c>
      <c r="AA140" s="349"/>
      <c r="AB140" s="349" t="n">
        <v>7677</v>
      </c>
      <c r="AC140" s="349" t="n">
        <v>0</v>
      </c>
      <c r="AD140" s="349" t="n">
        <v>0</v>
      </c>
      <c r="AE140" s="349"/>
      <c r="AF140" s="349"/>
      <c r="AG140" s="349" t="n">
        <v>96548</v>
      </c>
      <c r="AH140" s="346"/>
      <c r="AI140" s="339"/>
      <c r="AJ140" s="349" t="n">
        <v>96548</v>
      </c>
    </row>
    <row r="141" customFormat="false" ht="15" hidden="false" customHeight="false" outlineLevel="0" collapsed="false">
      <c r="M141" s="339"/>
      <c r="N141" s="350"/>
      <c r="O141" s="345"/>
      <c r="P141" s="351"/>
      <c r="Q141" s="349" t="n">
        <v>681</v>
      </c>
      <c r="R141" s="349" t="n">
        <v>62156</v>
      </c>
      <c r="S141" s="349" t="n">
        <v>64407</v>
      </c>
      <c r="T141" s="349" t="n">
        <v>0</v>
      </c>
      <c r="U141" s="349" t="n">
        <v>83461</v>
      </c>
      <c r="V141" s="349"/>
      <c r="W141" s="349" t="n">
        <v>77473</v>
      </c>
      <c r="X141" s="349"/>
      <c r="Y141" s="349" t="n">
        <v>0</v>
      </c>
      <c r="Z141" s="349" t="n">
        <v>384</v>
      </c>
      <c r="AA141" s="349"/>
      <c r="AB141" s="349" t="n">
        <v>0</v>
      </c>
      <c r="AC141" s="349" t="n">
        <v>6342</v>
      </c>
      <c r="AD141" s="349" t="n">
        <v>5000</v>
      </c>
      <c r="AE141" s="349"/>
      <c r="AF141" s="349"/>
      <c r="AG141" s="349" t="n">
        <v>299904</v>
      </c>
      <c r="AH141" s="346"/>
      <c r="AI141" s="339"/>
      <c r="AJ141" s="349" t="n">
        <v>299904</v>
      </c>
    </row>
    <row r="142" customFormat="false" ht="15" hidden="false" customHeight="false" outlineLevel="0" collapsed="false">
      <c r="M142" s="339"/>
      <c r="N142" s="347" t="n">
        <v>37068</v>
      </c>
      <c r="O142" s="348"/>
      <c r="P142" s="348"/>
      <c r="Q142" s="349" t="n">
        <v>0</v>
      </c>
      <c r="R142" s="349" t="n">
        <v>40003</v>
      </c>
      <c r="S142" s="349" t="n">
        <v>0</v>
      </c>
      <c r="T142" s="349" t="n">
        <v>13349</v>
      </c>
      <c r="U142" s="349" t="n">
        <v>77168</v>
      </c>
      <c r="V142" s="349"/>
      <c r="W142" s="349" t="n">
        <v>2325</v>
      </c>
      <c r="X142" s="349" t="n">
        <v>15</v>
      </c>
      <c r="Y142" s="349" t="n">
        <v>1533</v>
      </c>
      <c r="Z142" s="349" t="n">
        <v>4328</v>
      </c>
      <c r="AA142" s="349"/>
      <c r="AB142" s="349" t="n">
        <v>17308</v>
      </c>
      <c r="AC142" s="349" t="n">
        <v>10799</v>
      </c>
      <c r="AD142" s="349" t="n">
        <v>0</v>
      </c>
      <c r="AE142" s="349"/>
      <c r="AF142" s="349"/>
      <c r="AG142" s="349" t="n">
        <v>166828</v>
      </c>
      <c r="AH142" s="346"/>
      <c r="AI142" s="339"/>
      <c r="AJ142" s="349" t="n">
        <v>166828</v>
      </c>
    </row>
    <row r="143" customFormat="false" ht="15" hidden="false" customHeight="false" outlineLevel="0" collapsed="false">
      <c r="M143" s="339"/>
      <c r="N143" s="345"/>
      <c r="O143" s="345"/>
      <c r="P143" s="351"/>
      <c r="Q143" s="349" t="n">
        <v>869</v>
      </c>
      <c r="R143" s="349" t="n">
        <v>32805</v>
      </c>
      <c r="S143" s="349" t="n">
        <v>52466</v>
      </c>
      <c r="T143" s="349" t="n">
        <v>0</v>
      </c>
      <c r="U143" s="349" t="n">
        <v>21629</v>
      </c>
      <c r="V143" s="349"/>
      <c r="W143" s="349" t="n">
        <v>37683</v>
      </c>
      <c r="X143" s="349" t="n">
        <v>0</v>
      </c>
      <c r="Y143" s="349" t="n">
        <v>2500</v>
      </c>
      <c r="Z143" s="349" t="n">
        <v>1442</v>
      </c>
      <c r="AA143" s="349"/>
      <c r="AB143" s="349" t="n">
        <v>0</v>
      </c>
      <c r="AC143" s="349" t="n">
        <v>4185</v>
      </c>
      <c r="AD143" s="349" t="n">
        <v>5000</v>
      </c>
      <c r="AE143" s="349"/>
      <c r="AF143" s="349"/>
      <c r="AG143" s="349" t="n">
        <v>158579</v>
      </c>
      <c r="AH143" s="346"/>
      <c r="AI143" s="339"/>
      <c r="AJ143" s="349" t="n">
        <v>158579</v>
      </c>
    </row>
    <row r="144" customFormat="false" ht="15" hidden="false" customHeight="false" outlineLevel="0" collapsed="false">
      <c r="M144" s="339"/>
      <c r="N144" s="345"/>
      <c r="O144" s="352" t="s">
        <v>177</v>
      </c>
      <c r="P144" s="345"/>
      <c r="Q144" s="349" t="n">
        <v>16708</v>
      </c>
      <c r="R144" s="349" t="n">
        <v>377414</v>
      </c>
      <c r="S144" s="349" t="n">
        <v>31371</v>
      </c>
      <c r="T144" s="349" t="n">
        <v>196617</v>
      </c>
      <c r="U144" s="349" t="n">
        <v>1180189</v>
      </c>
      <c r="V144" s="349" t="n">
        <v>7425</v>
      </c>
      <c r="W144" s="349" t="n">
        <v>133920</v>
      </c>
      <c r="X144" s="349" t="n">
        <v>72391</v>
      </c>
      <c r="Y144" s="349" t="n">
        <v>36150</v>
      </c>
      <c r="Z144" s="349" t="n">
        <v>91900</v>
      </c>
      <c r="AA144" s="349" t="n">
        <v>4238</v>
      </c>
      <c r="AB144" s="349" t="n">
        <v>252333</v>
      </c>
      <c r="AC144" s="349" t="n">
        <v>207284</v>
      </c>
      <c r="AD144" s="349" t="n">
        <v>32859</v>
      </c>
      <c r="AE144" s="349" t="n">
        <v>162990</v>
      </c>
      <c r="AF144" s="349" t="n">
        <v>0</v>
      </c>
      <c r="AG144" s="353" t="n">
        <v>2803789</v>
      </c>
      <c r="AH144" s="346"/>
      <c r="AI144" s="339"/>
    </row>
    <row r="145" customFormat="false" ht="15" hidden="false" customHeight="false" outlineLevel="0" collapsed="false">
      <c r="M145" s="339"/>
      <c r="N145" s="345"/>
      <c r="O145" s="352" t="s">
        <v>177</v>
      </c>
      <c r="P145" s="345"/>
      <c r="Q145" s="349" t="n">
        <v>382506</v>
      </c>
      <c r="R145" s="349" t="n">
        <v>530965</v>
      </c>
      <c r="S145" s="349" t="n">
        <v>480957</v>
      </c>
      <c r="T145" s="349" t="n">
        <v>657521</v>
      </c>
      <c r="U145" s="349" t="n">
        <v>1099191</v>
      </c>
      <c r="V145" s="349" t="n">
        <v>7624</v>
      </c>
      <c r="W145" s="349" t="n">
        <v>372434</v>
      </c>
      <c r="X145" s="349" t="n">
        <v>6973</v>
      </c>
      <c r="Y145" s="349" t="n">
        <v>30974</v>
      </c>
      <c r="Z145" s="349" t="n">
        <v>63437</v>
      </c>
      <c r="AA145" s="349" t="n">
        <v>3369</v>
      </c>
      <c r="AB145" s="349" t="n">
        <v>182987</v>
      </c>
      <c r="AC145" s="349" t="n">
        <v>259107</v>
      </c>
      <c r="AD145" s="349" t="n">
        <v>130000</v>
      </c>
      <c r="AE145" s="349" t="n">
        <v>40548</v>
      </c>
      <c r="AF145" s="349" t="n">
        <v>50327</v>
      </c>
      <c r="AG145" s="353" t="n">
        <v>4298920</v>
      </c>
      <c r="AH145" s="346"/>
      <c r="AI145" s="339"/>
    </row>
    <row r="146" customFormat="false" ht="15" hidden="false" customHeight="false" outlineLevel="0" collapsed="false">
      <c r="M146" s="339"/>
      <c r="N146" s="354"/>
      <c r="O146" s="354"/>
      <c r="P146" s="354"/>
      <c r="Q146" s="354"/>
      <c r="R146" s="354"/>
      <c r="S146" s="354"/>
      <c r="T146" s="354"/>
      <c r="U146" s="354"/>
      <c r="V146" s="354"/>
      <c r="W146" s="354"/>
      <c r="X146" s="354"/>
      <c r="Y146" s="354"/>
      <c r="Z146" s="354"/>
      <c r="AA146" s="354"/>
      <c r="AB146" s="354"/>
      <c r="AC146" s="354"/>
      <c r="AD146" s="354"/>
      <c r="AE146" s="354"/>
      <c r="AF146" s="338"/>
      <c r="AG146" s="338"/>
      <c r="AH146" s="338"/>
      <c r="AI146" s="338"/>
    </row>
  </sheetData>
  <mergeCells count="12">
    <mergeCell ref="E16:F16"/>
    <mergeCell ref="E22:F22"/>
    <mergeCell ref="G22:H22"/>
    <mergeCell ref="J29:K29"/>
    <mergeCell ref="F40:G40"/>
    <mergeCell ref="M88:M146"/>
    <mergeCell ref="N88:AE88"/>
    <mergeCell ref="N89:AE89"/>
    <mergeCell ref="N90:AE90"/>
    <mergeCell ref="AH91:AH145"/>
    <mergeCell ref="AI91:AI145"/>
    <mergeCell ref="N146:AE146"/>
  </mergeCells>
  <printOptions headings="false" gridLines="false" gridLinesSet="true" horizontalCentered="false" verticalCentered="false"/>
  <pageMargins left="0" right="0" top="0.75" bottom="0.75" header="0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>&amp;RJULY 2001 STORAGE
&amp;D &amp;T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O71"/>
  <sheetViews>
    <sheetView showFormulas="false" showGridLines="true" showRowColHeaders="true" showZeros="true" rightToLeft="false" tabSelected="false" showOutlineSymbols="true" defaultGridColor="true" view="normal" topLeftCell="Z1" colorId="64" zoomScale="100" zoomScaleNormal="100" zoomScalePageLayoutView="100" workbookViewId="0">
      <selection pane="topLeft" activeCell="AH8" activeCellId="0" sqref="AH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355" width="9.14"/>
    <col collapsed="false" customWidth="true" hidden="false" outlineLevel="0" max="15" min="15" style="0" width="10.71"/>
    <col collapsed="false" customWidth="true" hidden="false" outlineLevel="0" max="16" min="16" style="0" width="12.14"/>
    <col collapsed="false" customWidth="true" hidden="false" outlineLevel="0" max="17" min="17" style="0" width="11.13"/>
    <col collapsed="false" customWidth="true" hidden="false" outlineLevel="0" max="18" min="18" style="0" width="10.71"/>
    <col collapsed="false" customWidth="true" hidden="false" outlineLevel="0" max="32" min="32" style="0" width="5.85"/>
  </cols>
  <sheetData>
    <row r="1" customFormat="false" ht="12.75" hidden="false" customHeight="false" outlineLevel="0" collapsed="false">
      <c r="D1" s="356" t="s">
        <v>42</v>
      </c>
      <c r="E1" s="356"/>
    </row>
    <row r="2" customFormat="false" ht="12.75" hidden="false" customHeight="false" outlineLevel="0" collapsed="false">
      <c r="C2" s="357" t="s">
        <v>211</v>
      </c>
      <c r="D2" s="357" t="s">
        <v>178</v>
      </c>
      <c r="E2" s="357" t="s">
        <v>212</v>
      </c>
      <c r="F2" s="357" t="s">
        <v>213</v>
      </c>
      <c r="G2" s="358"/>
      <c r="H2" s="358"/>
      <c r="I2" s="358"/>
      <c r="AG2" s="0" t="s">
        <v>214</v>
      </c>
    </row>
    <row r="3" customFormat="false" ht="12.75" hidden="false" customHeight="false" outlineLevel="0" collapsed="false">
      <c r="B3" s="355" t="n">
        <v>37073</v>
      </c>
      <c r="C3" s="359" t="n">
        <v>286</v>
      </c>
      <c r="D3" s="359" t="n">
        <f aca="false">July!F18</f>
        <v>334.801</v>
      </c>
      <c r="E3" s="359" t="n">
        <f aca="false">July!G18</f>
        <v>0</v>
      </c>
      <c r="F3" s="359" t="n">
        <f aca="false">July!H18</f>
        <v>334.801</v>
      </c>
      <c r="G3" s="359"/>
      <c r="H3" s="359"/>
      <c r="I3" s="359"/>
      <c r="J3" s="27"/>
      <c r="K3" s="27"/>
      <c r="L3" s="27"/>
      <c r="AF3" s="0" t="s">
        <v>215</v>
      </c>
      <c r="AG3" s="0" t="s">
        <v>216</v>
      </c>
      <c r="AH3" s="0" t="s">
        <v>217</v>
      </c>
      <c r="AI3" s="0" t="s">
        <v>218</v>
      </c>
      <c r="AJ3" s="0" t="s">
        <v>57</v>
      </c>
      <c r="AL3" s="0" t="s">
        <v>219</v>
      </c>
      <c r="AM3" s="0" t="s">
        <v>220</v>
      </c>
      <c r="AO3" s="0" t="s">
        <v>221</v>
      </c>
    </row>
    <row r="4" customFormat="false" ht="12.75" hidden="false" customHeight="false" outlineLevel="0" collapsed="false">
      <c r="B4" s="355" t="n">
        <v>37074</v>
      </c>
      <c r="C4" s="359" t="n">
        <v>286</v>
      </c>
      <c r="D4" s="359" t="n">
        <f aca="false">July!F19</f>
        <v>343.176</v>
      </c>
      <c r="E4" s="359" t="n">
        <f aca="false">July!G19</f>
        <v>-26.19</v>
      </c>
      <c r="F4" s="359" t="n">
        <f aca="false">July!H19</f>
        <v>316.986</v>
      </c>
      <c r="G4" s="359"/>
      <c r="H4" s="359"/>
      <c r="I4" s="359"/>
      <c r="J4" s="27"/>
      <c r="K4" s="27"/>
      <c r="L4" s="27"/>
      <c r="AF4" s="0" t="n">
        <v>1</v>
      </c>
      <c r="AG4" s="0" t="n">
        <v>73</v>
      </c>
      <c r="AH4" s="0" t="n">
        <v>61</v>
      </c>
      <c r="AI4" s="359" t="n">
        <f aca="false">July!AI18</f>
        <v>397.8</v>
      </c>
      <c r="AJ4" s="359" t="n">
        <f aca="false">July!AC18</f>
        <v>124.627</v>
      </c>
      <c r="AL4" s="0" t="n">
        <f aca="false">July!AE18</f>
        <v>2.7875</v>
      </c>
      <c r="AM4" s="0" t="n">
        <f aca="false">July!AF18</f>
        <v>2.7875</v>
      </c>
      <c r="AO4" s="360" t="n">
        <f aca="false">AL4-AM4</f>
        <v>0</v>
      </c>
    </row>
    <row r="5" customFormat="false" ht="12.75" hidden="false" customHeight="false" outlineLevel="0" collapsed="false">
      <c r="B5" s="355" t="n">
        <v>37075</v>
      </c>
      <c r="C5" s="359" t="n">
        <v>286</v>
      </c>
      <c r="D5" s="359" t="n">
        <f aca="false">July!F20</f>
        <v>353.095</v>
      </c>
      <c r="E5" s="359" t="n">
        <f aca="false">July!G20</f>
        <v>-12.168</v>
      </c>
      <c r="F5" s="359" t="n">
        <f aca="false">July!H20</f>
        <v>340.927</v>
      </c>
      <c r="G5" s="359"/>
      <c r="H5" s="359"/>
      <c r="I5" s="359"/>
      <c r="J5" s="27"/>
      <c r="K5" s="27"/>
      <c r="L5" s="27"/>
      <c r="AF5" s="0" t="n">
        <v>2</v>
      </c>
      <c r="AG5" s="0" t="n">
        <v>73</v>
      </c>
      <c r="AH5" s="0" t="n">
        <v>66</v>
      </c>
      <c r="AI5" s="359" t="n">
        <f aca="false">July!AI19</f>
        <v>244.2</v>
      </c>
      <c r="AJ5" s="359" t="n">
        <f aca="false">July!AC19</f>
        <v>49.396</v>
      </c>
      <c r="AL5" s="0" t="n">
        <f aca="false">July!AE19</f>
        <v>2.7875</v>
      </c>
      <c r="AM5" s="0" t="n">
        <f aca="false">July!AF19</f>
        <v>2.7875</v>
      </c>
      <c r="AO5" s="360" t="n">
        <f aca="false">AL5-AM5</f>
        <v>0</v>
      </c>
    </row>
    <row r="6" customFormat="false" ht="12.75" hidden="false" customHeight="false" outlineLevel="0" collapsed="false">
      <c r="B6" s="355" t="n">
        <v>37076</v>
      </c>
      <c r="C6" s="359" t="n">
        <v>286</v>
      </c>
      <c r="D6" s="359" t="n">
        <f aca="false">July!F21</f>
        <v>340.337</v>
      </c>
      <c r="E6" s="359" t="n">
        <f aca="false">July!G21</f>
        <v>-8.406</v>
      </c>
      <c r="F6" s="359" t="n">
        <f aca="false">July!H21</f>
        <v>331.931</v>
      </c>
      <c r="G6" s="359"/>
      <c r="H6" s="359"/>
      <c r="I6" s="359"/>
      <c r="J6" s="27"/>
      <c r="K6" s="27"/>
      <c r="L6" s="27"/>
      <c r="AF6" s="0" t="n">
        <v>3</v>
      </c>
      <c r="AG6" s="0" t="n">
        <v>73</v>
      </c>
      <c r="AH6" s="0" t="n">
        <v>74</v>
      </c>
      <c r="AI6" s="359" t="n">
        <f aca="false">July!AI20</f>
        <v>205.6</v>
      </c>
      <c r="AJ6" s="359" t="n">
        <f aca="false">July!AC20</f>
        <v>-19.6400000000001</v>
      </c>
      <c r="AL6" s="0" t="n">
        <f aca="false">July!AE20</f>
        <v>2.6812</v>
      </c>
      <c r="AM6" s="0" t="n">
        <f aca="false">July!AF20</f>
        <v>2.7344</v>
      </c>
      <c r="AO6" s="360" t="n">
        <f aca="false">AL6-AM6</f>
        <v>-0.0531999999999999</v>
      </c>
    </row>
    <row r="7" customFormat="false" ht="12.75" hidden="false" customHeight="false" outlineLevel="0" collapsed="false">
      <c r="B7" s="355" t="n">
        <v>37077</v>
      </c>
      <c r="C7" s="359" t="n">
        <v>286</v>
      </c>
      <c r="D7" s="359" t="n">
        <f aca="false">July!F22</f>
        <v>310.435</v>
      </c>
      <c r="E7" s="359" t="n">
        <f aca="false">July!G22</f>
        <v>0</v>
      </c>
      <c r="F7" s="359" t="n">
        <f aca="false">July!H22</f>
        <v>310.435</v>
      </c>
      <c r="G7" s="359"/>
      <c r="H7" s="359"/>
      <c r="I7" s="359"/>
      <c r="J7" s="27"/>
      <c r="K7" s="27"/>
      <c r="L7" s="27"/>
      <c r="AF7" s="0" t="n">
        <v>4</v>
      </c>
      <c r="AG7" s="0" t="n">
        <v>73</v>
      </c>
      <c r="AH7" s="0" t="n">
        <v>70</v>
      </c>
      <c r="AI7" s="359" t="n">
        <f aca="false">July!AI21</f>
        <v>351.4</v>
      </c>
      <c r="AJ7" s="359" t="n">
        <f aca="false">July!AC21</f>
        <v>16.528</v>
      </c>
      <c r="AL7" s="0" t="n">
        <f aca="false">July!AE21</f>
        <v>2.7937</v>
      </c>
      <c r="AM7" s="0" t="n">
        <f aca="false">July!AF21</f>
        <v>2.7542</v>
      </c>
      <c r="AO7" s="360" t="n">
        <f aca="false">AL7-AM7</f>
        <v>0.0394999999999999</v>
      </c>
    </row>
    <row r="8" customFormat="false" ht="12.75" hidden="false" customHeight="false" outlineLevel="0" collapsed="false">
      <c r="B8" s="355" t="n">
        <v>37078</v>
      </c>
      <c r="C8" s="359" t="n">
        <v>286</v>
      </c>
      <c r="D8" s="359" t="n">
        <f aca="false">July!F23</f>
        <v>295.408</v>
      </c>
      <c r="E8" s="359" t="n">
        <f aca="false">July!G23</f>
        <v>-5.105</v>
      </c>
      <c r="F8" s="359" t="n">
        <f aca="false">July!H23</f>
        <v>290.303</v>
      </c>
      <c r="G8" s="359"/>
      <c r="H8" s="359"/>
      <c r="I8" s="359"/>
      <c r="J8" s="27"/>
      <c r="K8" s="27"/>
      <c r="L8" s="27"/>
      <c r="AF8" s="0" t="n">
        <v>5</v>
      </c>
      <c r="AG8" s="0" t="n">
        <v>73</v>
      </c>
      <c r="AH8" s="0" t="n">
        <v>68</v>
      </c>
      <c r="AI8" s="359" t="n">
        <f aca="false">July!AI22</f>
        <v>390.3</v>
      </c>
      <c r="AJ8" s="359" t="n">
        <f aca="false">July!AC22</f>
        <v>152.039</v>
      </c>
      <c r="AL8" s="0" t="n">
        <f aca="false">July!AE22</f>
        <v>2.7937</v>
      </c>
      <c r="AM8" s="0" t="n">
        <f aca="false">July!AF22</f>
        <v>2.7542</v>
      </c>
      <c r="AO8" s="360" t="n">
        <f aca="false">AL8-AM8</f>
        <v>0.0394999999999999</v>
      </c>
    </row>
    <row r="9" customFormat="false" ht="12.75" hidden="false" customHeight="false" outlineLevel="0" collapsed="false">
      <c r="B9" s="355" t="n">
        <v>37079</v>
      </c>
      <c r="C9" s="359" t="n">
        <v>286</v>
      </c>
      <c r="D9" s="359" t="n">
        <f aca="false">July!F24</f>
        <v>353.594</v>
      </c>
      <c r="E9" s="359" t="n">
        <f aca="false">July!G24</f>
        <v>-34.673</v>
      </c>
      <c r="F9" s="359" t="n">
        <f aca="false">July!H24</f>
        <v>318.921</v>
      </c>
      <c r="G9" s="359"/>
      <c r="H9" s="359"/>
      <c r="I9" s="359"/>
      <c r="J9" s="27"/>
      <c r="K9" s="27"/>
      <c r="L9" s="27"/>
      <c r="AF9" s="0" t="n">
        <v>6</v>
      </c>
      <c r="AG9" s="0" t="n">
        <v>73</v>
      </c>
      <c r="AH9" s="0" t="n">
        <v>77</v>
      </c>
      <c r="AI9" s="359" t="n">
        <f aca="false">July!AI23</f>
        <v>314.4</v>
      </c>
      <c r="AJ9" s="359" t="n">
        <f aca="false">July!AC23</f>
        <v>61.2499999999999</v>
      </c>
      <c r="AL9" s="0" t="n">
        <f aca="false">July!AE23</f>
        <v>2.9362</v>
      </c>
      <c r="AM9" s="0" t="n">
        <f aca="false">July!AF23</f>
        <v>2.7997</v>
      </c>
      <c r="AO9" s="360" t="n">
        <f aca="false">AL9-AM9</f>
        <v>0.1365</v>
      </c>
    </row>
    <row r="10" customFormat="false" ht="12.75" hidden="false" customHeight="false" outlineLevel="0" collapsed="false">
      <c r="B10" s="355" t="n">
        <v>37080</v>
      </c>
      <c r="C10" s="359" t="n">
        <v>286</v>
      </c>
      <c r="D10" s="359" t="n">
        <f aca="false">July!F25</f>
        <v>402.289</v>
      </c>
      <c r="E10" s="359" t="n">
        <f aca="false">July!G25</f>
        <v>-2.856</v>
      </c>
      <c r="F10" s="359" t="n">
        <f aca="false">July!H25</f>
        <v>399.433</v>
      </c>
      <c r="G10" s="359"/>
      <c r="H10" s="359"/>
      <c r="I10" s="359"/>
      <c r="J10" s="27"/>
      <c r="K10" s="27"/>
      <c r="L10" s="27"/>
      <c r="AF10" s="0" t="n">
        <v>7</v>
      </c>
      <c r="AG10" s="0" t="n">
        <v>74</v>
      </c>
      <c r="AH10" s="0" t="n">
        <v>79</v>
      </c>
      <c r="AI10" s="359" t="n">
        <f aca="false">July!AI24</f>
        <v>136.2</v>
      </c>
      <c r="AJ10" s="359" t="n">
        <f aca="false">July!AC24</f>
        <v>-102.663</v>
      </c>
      <c r="AL10" s="0" t="n">
        <f aca="false">July!AE24</f>
        <v>2.7975</v>
      </c>
      <c r="AM10" s="0" t="n">
        <f aca="false">July!AF24</f>
        <v>2.7993</v>
      </c>
      <c r="AO10" s="360" t="n">
        <f aca="false">AL10-AM10</f>
        <v>-0.00180000000000025</v>
      </c>
    </row>
    <row r="11" customFormat="false" ht="12.75" hidden="false" customHeight="false" outlineLevel="0" collapsed="false">
      <c r="B11" s="355" t="n">
        <v>37081</v>
      </c>
      <c r="C11" s="359" t="n">
        <v>286</v>
      </c>
      <c r="D11" s="359" t="n">
        <f aca="false">July!F26</f>
        <v>392.622</v>
      </c>
      <c r="E11" s="359" t="n">
        <f aca="false">July!G26</f>
        <v>-6.066</v>
      </c>
      <c r="F11" s="359" t="n">
        <f aca="false">July!H26</f>
        <v>386.556</v>
      </c>
      <c r="G11" s="359"/>
      <c r="H11" s="359"/>
      <c r="I11" s="359"/>
      <c r="J11" s="27"/>
      <c r="K11" s="27"/>
      <c r="L11" s="27"/>
      <c r="AF11" s="0" t="n">
        <v>8</v>
      </c>
      <c r="AG11" s="0" t="n">
        <v>74</v>
      </c>
      <c r="AH11" s="0" t="n">
        <v>79</v>
      </c>
      <c r="AI11" s="359" t="n">
        <f aca="false">July!AI25</f>
        <v>220</v>
      </c>
      <c r="AJ11" s="359" t="n">
        <f aca="false">July!AC25</f>
        <v>-108.803</v>
      </c>
      <c r="AL11" s="0" t="n">
        <f aca="false">July!AE25</f>
        <v>2.7975</v>
      </c>
      <c r="AM11" s="0" t="n">
        <f aca="false">July!AF25</f>
        <v>2.7993</v>
      </c>
      <c r="AO11" s="360" t="n">
        <f aca="false">AL11-AM11</f>
        <v>-0.00180000000000025</v>
      </c>
    </row>
    <row r="12" customFormat="false" ht="12.75" hidden="false" customHeight="false" outlineLevel="0" collapsed="false">
      <c r="B12" s="355" t="n">
        <v>37082</v>
      </c>
      <c r="C12" s="359" t="n">
        <v>286</v>
      </c>
      <c r="D12" s="359" t="n">
        <f aca="false">July!F27</f>
        <v>0</v>
      </c>
      <c r="E12" s="359" t="n">
        <f aca="false">July!G27</f>
        <v>0</v>
      </c>
      <c r="F12" s="359" t="n">
        <f aca="false">July!H27</f>
        <v>0</v>
      </c>
      <c r="G12" s="359"/>
      <c r="H12" s="359"/>
      <c r="I12" s="359"/>
      <c r="J12" s="27"/>
      <c r="K12" s="27"/>
      <c r="L12" s="27"/>
      <c r="AF12" s="0" t="n">
        <v>9</v>
      </c>
      <c r="AG12" s="0" t="n">
        <v>74</v>
      </c>
      <c r="AH12" s="0" t="n">
        <v>80</v>
      </c>
      <c r="AI12" s="359" t="n">
        <f aca="false">July!AI26</f>
        <v>162</v>
      </c>
      <c r="AJ12" s="359" t="n">
        <f aca="false">July!AC26</f>
        <v>-5.59300000000002</v>
      </c>
      <c r="AL12" s="0" t="n">
        <f aca="false">July!AE26</f>
        <v>2.7975</v>
      </c>
      <c r="AM12" s="0" t="n">
        <f aca="false">July!AF26</f>
        <v>2.7993</v>
      </c>
      <c r="AO12" s="360" t="n">
        <f aca="false">AL12-AM12</f>
        <v>-0.00180000000000025</v>
      </c>
    </row>
    <row r="13" customFormat="false" ht="12.75" hidden="false" customHeight="false" outlineLevel="0" collapsed="false">
      <c r="B13" s="355" t="n">
        <v>37083</v>
      </c>
      <c r="C13" s="359" t="n">
        <v>286</v>
      </c>
      <c r="D13" s="359" t="n">
        <f aca="false">July!F28</f>
        <v>0</v>
      </c>
      <c r="E13" s="359" t="n">
        <f aca="false">July!G28</f>
        <v>0</v>
      </c>
      <c r="F13" s="359" t="n">
        <f aca="false">July!H28</f>
        <v>0</v>
      </c>
      <c r="G13" s="359"/>
      <c r="H13" s="359"/>
      <c r="I13" s="359"/>
      <c r="J13" s="27"/>
      <c r="K13" s="27"/>
      <c r="L13" s="27"/>
      <c r="AF13" s="0" t="n">
        <v>10</v>
      </c>
      <c r="AI13" s="359" t="n">
        <f aca="false">July!AI27</f>
        <v>0</v>
      </c>
      <c r="AJ13" s="359" t="n">
        <f aca="false">July!AC27</f>
        <v>0</v>
      </c>
      <c r="AL13" s="0" t="n">
        <f aca="false">July!AE27</f>
        <v>0</v>
      </c>
      <c r="AM13" s="0" t="n">
        <f aca="false">July!AF27</f>
        <v>0</v>
      </c>
      <c r="AO13" s="360" t="n">
        <f aca="false">AL13-AM13</f>
        <v>0</v>
      </c>
    </row>
    <row r="14" customFormat="false" ht="12.75" hidden="false" customHeight="false" outlineLevel="0" collapsed="false">
      <c r="B14" s="355" t="n">
        <v>37084</v>
      </c>
      <c r="C14" s="359" t="n">
        <v>286</v>
      </c>
      <c r="D14" s="359" t="n">
        <f aca="false">July!F29</f>
        <v>0</v>
      </c>
      <c r="E14" s="359" t="n">
        <f aca="false">July!G29</f>
        <v>0</v>
      </c>
      <c r="F14" s="359" t="n">
        <f aca="false">July!H29</f>
        <v>0</v>
      </c>
      <c r="G14" s="359"/>
      <c r="H14" s="359"/>
      <c r="I14" s="359"/>
      <c r="J14" s="27"/>
      <c r="K14" s="27"/>
      <c r="L14" s="27"/>
      <c r="AF14" s="0" t="n">
        <v>11</v>
      </c>
      <c r="AI14" s="359" t="n">
        <f aca="false">July!AI28</f>
        <v>0</v>
      </c>
      <c r="AJ14" s="359" t="n">
        <f aca="false">July!AC28</f>
        <v>0</v>
      </c>
      <c r="AL14" s="0" t="n">
        <f aca="false">July!AE28</f>
        <v>0</v>
      </c>
      <c r="AM14" s="0" t="n">
        <f aca="false">July!AF28</f>
        <v>0</v>
      </c>
      <c r="AO14" s="360" t="n">
        <f aca="false">AL14-AM14</f>
        <v>0</v>
      </c>
    </row>
    <row r="15" customFormat="false" ht="12.75" hidden="false" customHeight="false" outlineLevel="0" collapsed="false">
      <c r="B15" s="355" t="n">
        <v>37085</v>
      </c>
      <c r="C15" s="359" t="n">
        <v>286</v>
      </c>
      <c r="D15" s="359" t="n">
        <f aca="false">July!F30</f>
        <v>0</v>
      </c>
      <c r="E15" s="359" t="n">
        <f aca="false">July!G30</f>
        <v>0</v>
      </c>
      <c r="F15" s="359" t="n">
        <f aca="false">July!H30</f>
        <v>0</v>
      </c>
      <c r="G15" s="359"/>
      <c r="H15" s="359"/>
      <c r="I15" s="359"/>
      <c r="J15" s="27"/>
      <c r="K15" s="27"/>
      <c r="L15" s="27"/>
      <c r="AF15" s="0" t="n">
        <v>12</v>
      </c>
      <c r="AI15" s="359" t="n">
        <f aca="false">July!AI29</f>
        <v>0</v>
      </c>
      <c r="AJ15" s="359" t="n">
        <f aca="false">July!AC29</f>
        <v>0</v>
      </c>
      <c r="AL15" s="0" t="n">
        <f aca="false">July!AE29</f>
        <v>0</v>
      </c>
      <c r="AM15" s="0" t="n">
        <f aca="false">July!AF29</f>
        <v>0</v>
      </c>
      <c r="AO15" s="360" t="n">
        <f aca="false">AL15-AM15</f>
        <v>0</v>
      </c>
    </row>
    <row r="16" customFormat="false" ht="12.75" hidden="false" customHeight="false" outlineLevel="0" collapsed="false">
      <c r="B16" s="355" t="n">
        <v>37086</v>
      </c>
      <c r="C16" s="359" t="n">
        <v>286</v>
      </c>
      <c r="D16" s="359" t="n">
        <f aca="false">July!F31</f>
        <v>0</v>
      </c>
      <c r="E16" s="359" t="n">
        <f aca="false">July!G31</f>
        <v>0</v>
      </c>
      <c r="F16" s="359" t="n">
        <f aca="false">July!H31</f>
        <v>0</v>
      </c>
      <c r="G16" s="359"/>
      <c r="H16" s="359"/>
      <c r="I16" s="359"/>
      <c r="J16" s="27"/>
      <c r="K16" s="27"/>
      <c r="L16" s="27"/>
      <c r="AF16" s="0" t="n">
        <v>13</v>
      </c>
      <c r="AI16" s="359" t="n">
        <f aca="false">July!AI30</f>
        <v>0</v>
      </c>
      <c r="AJ16" s="359" t="n">
        <f aca="false">July!AC30</f>
        <v>0</v>
      </c>
      <c r="AL16" s="0" t="n">
        <f aca="false">July!AE30</f>
        <v>0</v>
      </c>
      <c r="AM16" s="0" t="n">
        <f aca="false">July!AF30</f>
        <v>0</v>
      </c>
      <c r="AO16" s="360" t="n">
        <f aca="false">AL16-AM16</f>
        <v>0</v>
      </c>
    </row>
    <row r="17" customFormat="false" ht="12.75" hidden="false" customHeight="false" outlineLevel="0" collapsed="false">
      <c r="B17" s="355" t="n">
        <v>37087</v>
      </c>
      <c r="C17" s="359" t="n">
        <v>286</v>
      </c>
      <c r="D17" s="359" t="n">
        <f aca="false">July!F32</f>
        <v>0</v>
      </c>
      <c r="E17" s="359" t="n">
        <f aca="false">July!G32</f>
        <v>0</v>
      </c>
      <c r="F17" s="359" t="n">
        <f aca="false">July!H32</f>
        <v>0</v>
      </c>
      <c r="G17" s="359"/>
      <c r="H17" s="359"/>
      <c r="I17" s="359"/>
      <c r="J17" s="27"/>
      <c r="K17" s="27"/>
      <c r="L17" s="27"/>
      <c r="AF17" s="0" t="n">
        <v>14</v>
      </c>
      <c r="AI17" s="359" t="n">
        <f aca="false">July!AI31</f>
        <v>0</v>
      </c>
      <c r="AJ17" s="359" t="n">
        <f aca="false">July!AC31</f>
        <v>0</v>
      </c>
      <c r="AL17" s="0" t="n">
        <f aca="false">July!AE31</f>
        <v>0</v>
      </c>
      <c r="AM17" s="0" t="n">
        <f aca="false">July!AF31</f>
        <v>0</v>
      </c>
      <c r="AO17" s="360" t="n">
        <f aca="false">AL17-AM17</f>
        <v>0</v>
      </c>
    </row>
    <row r="18" customFormat="false" ht="12.75" hidden="false" customHeight="false" outlineLevel="0" collapsed="false">
      <c r="B18" s="355" t="n">
        <v>37088</v>
      </c>
      <c r="C18" s="359" t="n">
        <v>286</v>
      </c>
      <c r="D18" s="359" t="n">
        <f aca="false">July!F33</f>
        <v>0</v>
      </c>
      <c r="E18" s="359" t="n">
        <f aca="false">July!G33</f>
        <v>0</v>
      </c>
      <c r="F18" s="359" t="n">
        <f aca="false">July!H33</f>
        <v>0</v>
      </c>
      <c r="G18" s="359"/>
      <c r="H18" s="359"/>
      <c r="I18" s="359"/>
      <c r="J18" s="27"/>
      <c r="K18" s="27"/>
      <c r="L18" s="27"/>
      <c r="AF18" s="0" t="n">
        <v>15</v>
      </c>
      <c r="AI18" s="359" t="n">
        <f aca="false">July!AI32</f>
        <v>0</v>
      </c>
      <c r="AJ18" s="359" t="n">
        <f aca="false">July!AC32</f>
        <v>0</v>
      </c>
      <c r="AL18" s="0" t="n">
        <f aca="false">July!AE32</f>
        <v>0</v>
      </c>
      <c r="AM18" s="0" t="n">
        <f aca="false">July!AF32</f>
        <v>0</v>
      </c>
      <c r="AO18" s="360" t="n">
        <f aca="false">AL18-AM18</f>
        <v>0</v>
      </c>
    </row>
    <row r="19" customFormat="false" ht="12.75" hidden="false" customHeight="false" outlineLevel="0" collapsed="false">
      <c r="B19" s="355" t="n">
        <v>37089</v>
      </c>
      <c r="C19" s="359" t="n">
        <v>286</v>
      </c>
      <c r="D19" s="359" t="n">
        <f aca="false">July!F34</f>
        <v>0</v>
      </c>
      <c r="E19" s="359" t="n">
        <f aca="false">July!G34</f>
        <v>0</v>
      </c>
      <c r="F19" s="359" t="n">
        <f aca="false">July!H34</f>
        <v>0</v>
      </c>
      <c r="G19" s="359"/>
      <c r="H19" s="359"/>
      <c r="I19" s="359"/>
      <c r="J19" s="27"/>
      <c r="K19" s="27"/>
      <c r="L19" s="27"/>
      <c r="AF19" s="0" t="n">
        <v>16</v>
      </c>
      <c r="AI19" s="359" t="n">
        <f aca="false">July!AI33</f>
        <v>0</v>
      </c>
      <c r="AJ19" s="359" t="n">
        <f aca="false">July!AC33</f>
        <v>0</v>
      </c>
      <c r="AL19" s="0" t="n">
        <f aca="false">July!AE33</f>
        <v>0</v>
      </c>
      <c r="AM19" s="0" t="n">
        <f aca="false">July!AF33</f>
        <v>0</v>
      </c>
      <c r="AO19" s="360" t="n">
        <f aca="false">AL19-AM19</f>
        <v>0</v>
      </c>
    </row>
    <row r="20" customFormat="false" ht="12.75" hidden="false" customHeight="false" outlineLevel="0" collapsed="false">
      <c r="B20" s="355" t="n">
        <v>37090</v>
      </c>
      <c r="C20" s="359" t="n">
        <v>286</v>
      </c>
      <c r="D20" s="359" t="n">
        <f aca="false">July!F35</f>
        <v>0</v>
      </c>
      <c r="E20" s="359" t="n">
        <f aca="false">July!G35</f>
        <v>0</v>
      </c>
      <c r="F20" s="359" t="n">
        <f aca="false">July!H35</f>
        <v>0</v>
      </c>
      <c r="G20" s="359"/>
      <c r="H20" s="359"/>
      <c r="I20" s="359"/>
      <c r="J20" s="27"/>
      <c r="K20" s="27"/>
      <c r="L20" s="27"/>
      <c r="AF20" s="0" t="n">
        <v>17</v>
      </c>
      <c r="AI20" s="359" t="n">
        <f aca="false">July!AI34</f>
        <v>0</v>
      </c>
      <c r="AJ20" s="359" t="n">
        <f aca="false">July!AC34</f>
        <v>0</v>
      </c>
      <c r="AL20" s="0" t="n">
        <f aca="false">July!AE34</f>
        <v>0</v>
      </c>
      <c r="AM20" s="0" t="n">
        <f aca="false">July!AF34</f>
        <v>0</v>
      </c>
      <c r="AO20" s="360" t="n">
        <f aca="false">AL20-AM20</f>
        <v>0</v>
      </c>
    </row>
    <row r="21" customFormat="false" ht="12.75" hidden="false" customHeight="false" outlineLevel="0" collapsed="false">
      <c r="B21" s="355" t="n">
        <v>37091</v>
      </c>
      <c r="C21" s="359" t="n">
        <v>286</v>
      </c>
      <c r="D21" s="359" t="n">
        <f aca="false">July!F36</f>
        <v>0</v>
      </c>
      <c r="E21" s="359" t="n">
        <f aca="false">July!G36</f>
        <v>0</v>
      </c>
      <c r="F21" s="359" t="n">
        <f aca="false">July!H36</f>
        <v>0</v>
      </c>
      <c r="G21" s="359"/>
      <c r="H21" s="359"/>
      <c r="I21" s="359"/>
      <c r="J21" s="27"/>
      <c r="K21" s="27"/>
      <c r="L21" s="27"/>
      <c r="P21" s="361" t="s">
        <v>43</v>
      </c>
      <c r="Q21" s="361" t="s">
        <v>43</v>
      </c>
      <c r="R21" s="361" t="s">
        <v>42</v>
      </c>
      <c r="AF21" s="0" t="n">
        <v>18</v>
      </c>
      <c r="AI21" s="359" t="n">
        <f aca="false">July!AI35</f>
        <v>0</v>
      </c>
      <c r="AJ21" s="359" t="n">
        <f aca="false">July!AC35</f>
        <v>0</v>
      </c>
      <c r="AL21" s="0" t="n">
        <f aca="false">July!AE35</f>
        <v>0</v>
      </c>
      <c r="AM21" s="0" t="n">
        <f aca="false">July!AF35</f>
        <v>0</v>
      </c>
      <c r="AO21" s="360" t="n">
        <f aca="false">AL21-AM21</f>
        <v>0</v>
      </c>
    </row>
    <row r="22" customFormat="false" ht="12.75" hidden="false" customHeight="false" outlineLevel="0" collapsed="false">
      <c r="B22" s="355" t="n">
        <v>37092</v>
      </c>
      <c r="C22" s="359" t="n">
        <v>286</v>
      </c>
      <c r="D22" s="359" t="n">
        <f aca="false">July!F37</f>
        <v>0</v>
      </c>
      <c r="E22" s="359" t="n">
        <f aca="false">July!G37</f>
        <v>0</v>
      </c>
      <c r="F22" s="359" t="n">
        <f aca="false">July!H37</f>
        <v>0</v>
      </c>
      <c r="G22" s="359"/>
      <c r="H22" s="359"/>
      <c r="I22" s="359"/>
      <c r="J22" s="27"/>
      <c r="K22" s="27"/>
      <c r="L22" s="27"/>
      <c r="P22" s="362" t="s">
        <v>222</v>
      </c>
      <c r="Q22" s="362" t="s">
        <v>223</v>
      </c>
      <c r="R22" s="362" t="s">
        <v>27</v>
      </c>
      <c r="AF22" s="0" t="n">
        <v>19</v>
      </c>
      <c r="AI22" s="359" t="n">
        <f aca="false">July!AI36</f>
        <v>0</v>
      </c>
      <c r="AJ22" s="359" t="n">
        <f aca="false">July!AC36</f>
        <v>0</v>
      </c>
      <c r="AL22" s="0" t="n">
        <f aca="false">July!AE36</f>
        <v>0</v>
      </c>
      <c r="AM22" s="0" t="n">
        <f aca="false">July!AF36</f>
        <v>0</v>
      </c>
      <c r="AO22" s="360" t="n">
        <f aca="false">AL22-AM22</f>
        <v>0</v>
      </c>
    </row>
    <row r="23" customFormat="false" ht="15" hidden="false" customHeight="false" outlineLevel="0" collapsed="false">
      <c r="B23" s="355" t="n">
        <v>37093</v>
      </c>
      <c r="C23" s="359" t="n">
        <v>286</v>
      </c>
      <c r="D23" s="359" t="n">
        <f aca="false">July!F38</f>
        <v>0</v>
      </c>
      <c r="E23" s="359" t="n">
        <f aca="false">July!G38</f>
        <v>0</v>
      </c>
      <c r="F23" s="359" t="n">
        <f aca="false">July!H38</f>
        <v>0</v>
      </c>
      <c r="G23" s="359"/>
      <c r="H23" s="359"/>
      <c r="I23" s="359"/>
      <c r="J23" s="27"/>
      <c r="K23" s="27"/>
      <c r="L23" s="27"/>
      <c r="O23" s="363" t="s">
        <v>224</v>
      </c>
      <c r="P23" s="24"/>
      <c r="Q23" s="24"/>
      <c r="R23" s="24" t="n">
        <f aca="false">P23+Q23</f>
        <v>0</v>
      </c>
      <c r="AF23" s="0" t="n">
        <v>20</v>
      </c>
      <c r="AI23" s="359" t="n">
        <f aca="false">July!AI37</f>
        <v>0</v>
      </c>
      <c r="AJ23" s="359" t="n">
        <f aca="false">July!AC37</f>
        <v>0</v>
      </c>
      <c r="AL23" s="0" t="n">
        <f aca="false">July!AE37</f>
        <v>0</v>
      </c>
      <c r="AM23" s="0" t="n">
        <f aca="false">July!AF37</f>
        <v>0</v>
      </c>
      <c r="AO23" s="360" t="n">
        <f aca="false">AL23-AM23</f>
        <v>0</v>
      </c>
    </row>
    <row r="24" customFormat="false" ht="12.75" hidden="false" customHeight="false" outlineLevel="0" collapsed="false">
      <c r="B24" s="355" t="n">
        <v>37094</v>
      </c>
      <c r="C24" s="359" t="n">
        <v>286</v>
      </c>
      <c r="D24" s="359" t="n">
        <f aca="false">July!F39</f>
        <v>0</v>
      </c>
      <c r="E24" s="359" t="n">
        <f aca="false">July!G39</f>
        <v>0</v>
      </c>
      <c r="F24" s="359" t="n">
        <f aca="false">July!H39</f>
        <v>0</v>
      </c>
      <c r="G24" s="359"/>
      <c r="H24" s="359"/>
      <c r="I24" s="359"/>
      <c r="J24" s="27"/>
      <c r="K24" s="27"/>
      <c r="L24" s="27"/>
      <c r="S24" s="0" t="s">
        <v>101</v>
      </c>
      <c r="AF24" s="0" t="n">
        <v>21</v>
      </c>
      <c r="AI24" s="359" t="n">
        <f aca="false">July!AI38</f>
        <v>0</v>
      </c>
      <c r="AJ24" s="359" t="n">
        <f aca="false">July!AC38</f>
        <v>0</v>
      </c>
      <c r="AL24" s="0" t="n">
        <f aca="false">July!AE38</f>
        <v>0</v>
      </c>
      <c r="AM24" s="0" t="n">
        <f aca="false">July!AF38</f>
        <v>0</v>
      </c>
      <c r="AO24" s="360" t="n">
        <f aca="false">AL24-AM24</f>
        <v>0</v>
      </c>
    </row>
    <row r="25" customFormat="false" ht="12.75" hidden="false" customHeight="false" outlineLevel="0" collapsed="false">
      <c r="B25" s="355" t="n">
        <v>37095</v>
      </c>
      <c r="C25" s="359" t="n">
        <v>286</v>
      </c>
      <c r="D25" s="359" t="n">
        <f aca="false">July!F40</f>
        <v>0</v>
      </c>
      <c r="E25" s="359" t="n">
        <f aca="false">July!G40</f>
        <v>0</v>
      </c>
      <c r="F25" s="359" t="n">
        <f aca="false">July!H40</f>
        <v>0</v>
      </c>
      <c r="G25" s="359"/>
      <c r="H25" s="359"/>
      <c r="I25" s="359"/>
      <c r="J25" s="27"/>
      <c r="K25" s="27"/>
      <c r="L25" s="27"/>
      <c r="O25" s="364" t="s">
        <v>225</v>
      </c>
      <c r="P25" s="365" t="n">
        <f aca="false">July!F55</f>
        <v>338.9472</v>
      </c>
      <c r="Q25" s="365" t="n">
        <f aca="false">July!G55</f>
        <v>-9.9058</v>
      </c>
      <c r="R25" s="365" t="n">
        <f aca="false">July!H55</f>
        <v>329.0414</v>
      </c>
      <c r="S25" s="366" t="n">
        <f aca="false">July!I55</f>
        <v>1.13931457611974</v>
      </c>
      <c r="AF25" s="0" t="n">
        <v>22</v>
      </c>
      <c r="AI25" s="359" t="n">
        <f aca="false">July!AI39</f>
        <v>0</v>
      </c>
      <c r="AJ25" s="359" t="n">
        <f aca="false">July!AC39</f>
        <v>0</v>
      </c>
      <c r="AL25" s="0" t="n">
        <f aca="false">July!AE39</f>
        <v>0</v>
      </c>
      <c r="AM25" s="0" t="n">
        <f aca="false">July!AF39</f>
        <v>0</v>
      </c>
      <c r="AO25" s="360" t="n">
        <f aca="false">AL25-AM25</f>
        <v>0</v>
      </c>
    </row>
    <row r="26" customFormat="false" ht="12.75" hidden="false" customHeight="false" outlineLevel="0" collapsed="false">
      <c r="B26" s="355" t="n">
        <v>37096</v>
      </c>
      <c r="C26" s="359" t="n">
        <v>286</v>
      </c>
      <c r="D26" s="359" t="n">
        <f aca="false">July!F41</f>
        <v>0</v>
      </c>
      <c r="E26" s="359" t="n">
        <f aca="false">July!G41</f>
        <v>0</v>
      </c>
      <c r="F26" s="359" t="n">
        <f aca="false">July!H41</f>
        <v>0</v>
      </c>
      <c r="G26" s="359"/>
      <c r="H26" s="359"/>
      <c r="I26" s="359"/>
      <c r="J26" s="27"/>
      <c r="K26" s="27"/>
      <c r="L26" s="27"/>
      <c r="O26" s="367" t="s">
        <v>226</v>
      </c>
      <c r="P26" s="365" t="n">
        <f aca="false">July!F56</f>
        <v>357.75525</v>
      </c>
      <c r="Q26" s="365" t="n">
        <f aca="false">July!G56</f>
        <v>-11.48375</v>
      </c>
      <c r="R26" s="365" t="n">
        <f aca="false">July!H56</f>
        <v>346.2715</v>
      </c>
      <c r="S26" s="366" t="n">
        <f aca="false">July!I56</f>
        <v>1.19897425443985</v>
      </c>
      <c r="AF26" s="0" t="n">
        <v>23</v>
      </c>
      <c r="AI26" s="359" t="n">
        <f aca="false">July!AI40</f>
        <v>0</v>
      </c>
      <c r="AJ26" s="359" t="n">
        <f aca="false">July!AC40</f>
        <v>0</v>
      </c>
      <c r="AL26" s="0" t="n">
        <f aca="false">July!AE40</f>
        <v>0</v>
      </c>
      <c r="AM26" s="0" t="n">
        <f aca="false">July!AF40</f>
        <v>0</v>
      </c>
      <c r="AO26" s="360" t="n">
        <f aca="false">AL26-AM26</f>
        <v>0</v>
      </c>
    </row>
    <row r="27" customFormat="false" ht="12.75" hidden="false" customHeight="false" outlineLevel="0" collapsed="false">
      <c r="B27" s="355" t="n">
        <v>37097</v>
      </c>
      <c r="C27" s="359" t="n">
        <v>286</v>
      </c>
      <c r="D27" s="359" t="n">
        <f aca="false">July!F42</f>
        <v>0</v>
      </c>
      <c r="E27" s="359" t="n">
        <f aca="false">July!G42</f>
        <v>0</v>
      </c>
      <c r="F27" s="359" t="n">
        <f aca="false">July!H42</f>
        <v>0</v>
      </c>
      <c r="G27" s="359"/>
      <c r="H27" s="359"/>
      <c r="I27" s="359"/>
      <c r="J27" s="27"/>
      <c r="K27" s="27"/>
      <c r="L27" s="27"/>
      <c r="O27" s="229" t="s">
        <v>211</v>
      </c>
      <c r="P27" s="368" t="n">
        <f aca="false">July!F57</f>
        <v>288.806451612903</v>
      </c>
      <c r="Q27" s="368" t="n">
        <f aca="false">July!G57</f>
        <v>0</v>
      </c>
      <c r="R27" s="368" t="n">
        <f aca="false">July!H57</f>
        <v>288.806451612903</v>
      </c>
      <c r="S27" s="369"/>
      <c r="AF27" s="0" t="n">
        <v>24</v>
      </c>
      <c r="AI27" s="359" t="n">
        <f aca="false">July!AI41</f>
        <v>0</v>
      </c>
      <c r="AJ27" s="359" t="n">
        <f aca="false">July!AC41</f>
        <v>0</v>
      </c>
      <c r="AL27" s="0" t="n">
        <f aca="false">July!AE41</f>
        <v>0</v>
      </c>
      <c r="AM27" s="0" t="n">
        <f aca="false">July!AF41</f>
        <v>0</v>
      </c>
      <c r="AO27" s="360" t="n">
        <f aca="false">AL27-AM27</f>
        <v>0</v>
      </c>
    </row>
    <row r="28" customFormat="false" ht="12.75" hidden="false" customHeight="false" outlineLevel="0" collapsed="false">
      <c r="B28" s="355" t="n">
        <v>37098</v>
      </c>
      <c r="C28" s="359" t="n">
        <v>286</v>
      </c>
      <c r="D28" s="359" t="n">
        <f aca="false">July!F43</f>
        <v>0</v>
      </c>
      <c r="E28" s="359" t="n">
        <f aca="false">July!G43</f>
        <v>0</v>
      </c>
      <c r="F28" s="359" t="n">
        <f aca="false">July!H43</f>
        <v>0</v>
      </c>
      <c r="G28" s="359"/>
      <c r="H28" s="359"/>
      <c r="I28" s="359"/>
      <c r="J28" s="27"/>
      <c r="K28" s="27"/>
      <c r="L28" s="27"/>
      <c r="AF28" s="0" t="n">
        <v>25</v>
      </c>
      <c r="AI28" s="359" t="n">
        <f aca="false">July!AI42</f>
        <v>0</v>
      </c>
      <c r="AJ28" s="359" t="n">
        <f aca="false">July!AC42</f>
        <v>0</v>
      </c>
      <c r="AL28" s="0" t="n">
        <f aca="false">July!AE42</f>
        <v>0</v>
      </c>
      <c r="AM28" s="0" t="n">
        <f aca="false">July!AF42</f>
        <v>0</v>
      </c>
      <c r="AO28" s="360" t="n">
        <f aca="false">AL28-AM28</f>
        <v>0</v>
      </c>
    </row>
    <row r="29" customFormat="false" ht="12.75" hidden="false" customHeight="false" outlineLevel="0" collapsed="false">
      <c r="B29" s="355" t="n">
        <v>37099</v>
      </c>
      <c r="C29" s="359" t="n">
        <v>286</v>
      </c>
      <c r="D29" s="359" t="n">
        <f aca="false">July!F44</f>
        <v>0</v>
      </c>
      <c r="E29" s="359" t="n">
        <f aca="false">July!G44</f>
        <v>0</v>
      </c>
      <c r="F29" s="359" t="n">
        <f aca="false">July!H44</f>
        <v>0</v>
      </c>
      <c r="G29" s="359"/>
      <c r="H29" s="359"/>
      <c r="I29" s="359"/>
      <c r="J29" s="27"/>
      <c r="K29" s="27"/>
      <c r="L29" s="27"/>
      <c r="AF29" s="0" t="n">
        <v>26</v>
      </c>
      <c r="AI29" s="359" t="n">
        <f aca="false">July!AI43</f>
        <v>0</v>
      </c>
      <c r="AJ29" s="359" t="n">
        <f aca="false">July!AC43</f>
        <v>0</v>
      </c>
      <c r="AL29" s="0" t="n">
        <f aca="false">July!AE43</f>
        <v>0</v>
      </c>
      <c r="AM29" s="0" t="n">
        <f aca="false">July!AF43</f>
        <v>0</v>
      </c>
      <c r="AO29" s="360" t="n">
        <f aca="false">AL29-AM29</f>
        <v>0</v>
      </c>
    </row>
    <row r="30" customFormat="false" ht="12.75" hidden="false" customHeight="false" outlineLevel="0" collapsed="false">
      <c r="B30" s="355" t="n">
        <v>37100</v>
      </c>
      <c r="C30" s="359" t="n">
        <v>286</v>
      </c>
      <c r="D30" s="359" t="n">
        <f aca="false">July!F45</f>
        <v>0</v>
      </c>
      <c r="E30" s="359" t="n">
        <f aca="false">July!G45</f>
        <v>0</v>
      </c>
      <c r="F30" s="359" t="n">
        <f aca="false">July!H45</f>
        <v>0</v>
      </c>
      <c r="G30" s="359"/>
      <c r="H30" s="359"/>
      <c r="I30" s="359"/>
      <c r="J30" s="27"/>
      <c r="K30" s="27"/>
      <c r="L30" s="27"/>
      <c r="AF30" s="0" t="n">
        <v>27</v>
      </c>
      <c r="AI30" s="359" t="n">
        <f aca="false">July!AI44</f>
        <v>0</v>
      </c>
      <c r="AJ30" s="359" t="n">
        <f aca="false">July!AC44</f>
        <v>0</v>
      </c>
      <c r="AL30" s="0" t="n">
        <f aca="false">July!AE44</f>
        <v>0</v>
      </c>
      <c r="AM30" s="0" t="n">
        <f aca="false">July!AF44</f>
        <v>0</v>
      </c>
      <c r="AO30" s="360" t="n">
        <f aca="false">AL30-AM30</f>
        <v>0</v>
      </c>
    </row>
    <row r="31" customFormat="false" ht="12.75" hidden="false" customHeight="false" outlineLevel="0" collapsed="false">
      <c r="B31" s="355" t="n">
        <v>37101</v>
      </c>
      <c r="C31" s="359" t="n">
        <v>286</v>
      </c>
      <c r="D31" s="359" t="n">
        <f aca="false">July!F46</f>
        <v>0</v>
      </c>
      <c r="E31" s="359" t="n">
        <f aca="false">July!G46</f>
        <v>0</v>
      </c>
      <c r="F31" s="359" t="n">
        <f aca="false">July!H46</f>
        <v>0</v>
      </c>
      <c r="G31" s="359"/>
      <c r="H31" s="359"/>
      <c r="I31" s="359"/>
      <c r="J31" s="27"/>
      <c r="K31" s="27"/>
      <c r="L31" s="27"/>
      <c r="AF31" s="0" t="n">
        <v>28</v>
      </c>
      <c r="AI31" s="359" t="n">
        <f aca="false">July!AI45</f>
        <v>0</v>
      </c>
      <c r="AJ31" s="359" t="n">
        <f aca="false">July!AC45</f>
        <v>0</v>
      </c>
      <c r="AL31" s="0" t="n">
        <f aca="false">July!AE45</f>
        <v>0</v>
      </c>
      <c r="AM31" s="0" t="n">
        <f aca="false">July!AF45</f>
        <v>0</v>
      </c>
      <c r="AO31" s="360" t="n">
        <f aca="false">AL31-AM31</f>
        <v>0</v>
      </c>
    </row>
    <row r="32" customFormat="false" ht="12.75" hidden="false" customHeight="false" outlineLevel="0" collapsed="false">
      <c r="B32" s="355" t="n">
        <v>37102</v>
      </c>
      <c r="C32" s="359" t="n">
        <v>286</v>
      </c>
      <c r="D32" s="359" t="n">
        <f aca="false">July!F47</f>
        <v>0</v>
      </c>
      <c r="E32" s="359" t="n">
        <f aca="false">July!G47</f>
        <v>0</v>
      </c>
      <c r="F32" s="359" t="n">
        <f aca="false">July!H47</f>
        <v>0</v>
      </c>
      <c r="G32" s="359"/>
      <c r="H32" s="359"/>
      <c r="I32" s="359"/>
      <c r="J32" s="27"/>
      <c r="K32" s="27"/>
      <c r="L32" s="27"/>
      <c r="AF32" s="0" t="n">
        <v>29</v>
      </c>
      <c r="AI32" s="359" t="n">
        <f aca="false">July!AI46</f>
        <v>0</v>
      </c>
      <c r="AJ32" s="359" t="n">
        <f aca="false">July!AC46</f>
        <v>0</v>
      </c>
      <c r="AL32" s="0" t="n">
        <f aca="false">July!AE46</f>
        <v>0</v>
      </c>
      <c r="AM32" s="0" t="n">
        <f aca="false">July!AF46</f>
        <v>0</v>
      </c>
      <c r="AO32" s="360" t="n">
        <f aca="false">AL32-AM32</f>
        <v>0</v>
      </c>
    </row>
    <row r="33" customFormat="false" ht="12.75" hidden="false" customHeight="false" outlineLevel="0" collapsed="false">
      <c r="B33" s="355" t="n">
        <v>37103</v>
      </c>
      <c r="C33" s="359" t="n">
        <v>286</v>
      </c>
      <c r="D33" s="359" t="n">
        <f aca="false">July!F48</f>
        <v>0</v>
      </c>
      <c r="E33" s="359" t="n">
        <f aca="false">July!G48</f>
        <v>0</v>
      </c>
      <c r="F33" s="359" t="n">
        <f aca="false">July!H48</f>
        <v>0</v>
      </c>
      <c r="G33" s="359"/>
      <c r="H33" s="359"/>
      <c r="I33" s="359"/>
      <c r="J33" s="27"/>
      <c r="K33" s="27"/>
      <c r="L33" s="27"/>
      <c r="AF33" s="0" t="n">
        <v>30</v>
      </c>
      <c r="AI33" s="359" t="n">
        <f aca="false">July!AI47</f>
        <v>0</v>
      </c>
      <c r="AJ33" s="359" t="n">
        <f aca="false">July!AC47</f>
        <v>0</v>
      </c>
      <c r="AL33" s="0" t="n">
        <f aca="false">July!AE47</f>
        <v>0</v>
      </c>
      <c r="AM33" s="0" t="n">
        <f aca="false">July!AF47</f>
        <v>0</v>
      </c>
      <c r="AO33" s="360" t="n">
        <f aca="false">AL33-AM33</f>
        <v>0</v>
      </c>
    </row>
    <row r="34" customFormat="false" ht="12.75" hidden="false" customHeight="false" outlineLevel="0" collapsed="false">
      <c r="C34" s="27"/>
      <c r="D34" s="27"/>
      <c r="E34" s="27"/>
      <c r="F34" s="27"/>
      <c r="G34" s="27"/>
      <c r="H34" s="27"/>
      <c r="I34" s="27"/>
      <c r="J34" s="27"/>
      <c r="K34" s="27"/>
      <c r="L34" s="27"/>
      <c r="AF34" s="0" t="n">
        <v>31</v>
      </c>
      <c r="AI34" s="359" t="n">
        <f aca="false">July!AI48</f>
        <v>0</v>
      </c>
      <c r="AJ34" s="359" t="n">
        <f aca="false">July!AC48</f>
        <v>0</v>
      </c>
      <c r="AL34" s="0" t="n">
        <f aca="false">July!AE48</f>
        <v>0</v>
      </c>
      <c r="AM34" s="0" t="n">
        <f aca="false">July!AF48</f>
        <v>0</v>
      </c>
      <c r="AO34" s="360" t="n">
        <f aca="false">AL34-AM34</f>
        <v>0</v>
      </c>
    </row>
    <row r="35" customFormat="false" ht="12.75" hidden="false" customHeight="false" outlineLevel="0" collapsed="false">
      <c r="C35" s="27"/>
      <c r="D35" s="27"/>
      <c r="E35" s="27"/>
      <c r="F35" s="27" t="n">
        <f aca="false">SUM(F3:F34)</f>
        <v>3030.293</v>
      </c>
      <c r="G35" s="27"/>
      <c r="H35" s="27"/>
      <c r="I35" s="27"/>
      <c r="J35" s="27"/>
      <c r="K35" s="27"/>
      <c r="L35" s="27"/>
      <c r="AL35" s="0" t="n">
        <f aca="false">July!AE49</f>
        <v>0</v>
      </c>
      <c r="AM35" s="0" t="n">
        <f aca="false">July!AF49</f>
        <v>0</v>
      </c>
    </row>
    <row r="36" customFormat="false" ht="12.75" hidden="false" customHeight="false" outlineLevel="0" collapsed="false">
      <c r="C36" s="27"/>
      <c r="D36" s="27"/>
      <c r="E36" s="27"/>
      <c r="F36" s="27"/>
      <c r="G36" s="27"/>
      <c r="H36" s="27"/>
      <c r="I36" s="27"/>
      <c r="J36" s="27"/>
      <c r="K36" s="27"/>
      <c r="L36" s="27"/>
    </row>
    <row r="37" customFormat="false" ht="12.75" hidden="false" customHeight="false" outlineLevel="0" collapsed="false"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9" customFormat="false" ht="12.75" hidden="false" customHeight="false" outlineLevel="0" collapsed="false">
      <c r="D39" s="0" t="s">
        <v>177</v>
      </c>
      <c r="G39" s="0" t="s">
        <v>227</v>
      </c>
    </row>
    <row r="40" customFormat="false" ht="12.75" hidden="false" customHeight="false" outlineLevel="0" collapsed="false">
      <c r="C40" s="357" t="s">
        <v>211</v>
      </c>
      <c r="D40" s="357" t="s">
        <v>178</v>
      </c>
      <c r="E40" s="0" t="s">
        <v>228</v>
      </c>
      <c r="F40" s="0" t="s">
        <v>229</v>
      </c>
      <c r="G40" s="357" t="s">
        <v>212</v>
      </c>
      <c r="H40" s="0" t="s">
        <v>230</v>
      </c>
      <c r="I40" s="358" t="s">
        <v>231</v>
      </c>
      <c r="J40" s="357" t="s">
        <v>232</v>
      </c>
      <c r="K40" s="358" t="s">
        <v>233</v>
      </c>
      <c r="L40" s="358"/>
    </row>
    <row r="41" customFormat="false" ht="12.75" hidden="false" customHeight="false" outlineLevel="0" collapsed="false">
      <c r="B41" s="355" t="n">
        <v>37073</v>
      </c>
      <c r="C41" s="359" t="n">
        <v>45</v>
      </c>
      <c r="D41" s="359" t="n">
        <f aca="false">July!J18</f>
        <v>254.027</v>
      </c>
      <c r="E41" s="359" t="n">
        <f aca="false">'Page 2'!AN6</f>
        <v>33.126</v>
      </c>
      <c r="F41" s="359" t="n">
        <f aca="false">D41-E41</f>
        <v>220.901</v>
      </c>
      <c r="G41" s="359" t="n">
        <f aca="false">July!K18</f>
        <v>-135.97</v>
      </c>
      <c r="H41" s="359" t="n">
        <f aca="false">'Page 2'!AO6</f>
        <v>-130.666</v>
      </c>
      <c r="I41" s="359" t="n">
        <f aca="false">G41-H41</f>
        <v>-5.304</v>
      </c>
      <c r="J41" s="359" t="n">
        <f aca="false">F41+I41</f>
        <v>215.597</v>
      </c>
      <c r="K41" s="359" t="n">
        <f aca="false">E41+H41</f>
        <v>-97.54</v>
      </c>
      <c r="L41" s="359"/>
    </row>
    <row r="42" customFormat="false" ht="12.75" hidden="false" customHeight="false" outlineLevel="0" collapsed="false">
      <c r="B42" s="355" t="n">
        <v>37074</v>
      </c>
      <c r="C42" s="359" t="n">
        <v>45</v>
      </c>
      <c r="D42" s="359" t="n">
        <f aca="false">July!J19</f>
        <v>259.44</v>
      </c>
      <c r="E42" s="359" t="n">
        <f aca="false">'Page 2'!AN7</f>
        <v>47.601</v>
      </c>
      <c r="F42" s="359" t="n">
        <f aca="false">D42-E42</f>
        <v>211.839</v>
      </c>
      <c r="G42" s="359" t="n">
        <f aca="false">July!K19</f>
        <v>-136.45</v>
      </c>
      <c r="H42" s="359" t="n">
        <f aca="false">'Page 2'!AO7</f>
        <v>-210.628</v>
      </c>
      <c r="I42" s="359" t="n">
        <f aca="false">G42-H42</f>
        <v>74.178</v>
      </c>
      <c r="J42" s="359" t="n">
        <f aca="false">F42+I42</f>
        <v>286.017</v>
      </c>
      <c r="K42" s="359" t="n">
        <f aca="false">E42+H42</f>
        <v>-163.027</v>
      </c>
      <c r="L42" s="359"/>
    </row>
    <row r="43" customFormat="false" ht="12.75" hidden="false" customHeight="false" outlineLevel="0" collapsed="false">
      <c r="B43" s="355" t="n">
        <v>37075</v>
      </c>
      <c r="C43" s="359" t="n">
        <v>45</v>
      </c>
      <c r="D43" s="359" t="n">
        <f aca="false">July!J20</f>
        <v>222.613</v>
      </c>
      <c r="E43" s="359" t="n">
        <f aca="false">'Page 2'!AN8</f>
        <v>49.423</v>
      </c>
      <c r="F43" s="359" t="n">
        <f aca="false">D43-E43</f>
        <v>173.19</v>
      </c>
      <c r="G43" s="359" t="n">
        <f aca="false">July!K20</f>
        <v>-136.45</v>
      </c>
      <c r="H43" s="359" t="n">
        <f aca="false">'Page 2'!AO8</f>
        <v>-169.128</v>
      </c>
      <c r="I43" s="359" t="n">
        <f aca="false">G43-H43</f>
        <v>32.678</v>
      </c>
      <c r="J43" s="359" t="n">
        <f aca="false">F43+I43</f>
        <v>205.868</v>
      </c>
      <c r="K43" s="359" t="n">
        <f aca="false">E43+H43</f>
        <v>-119.705</v>
      </c>
      <c r="L43" s="359"/>
    </row>
    <row r="44" customFormat="false" ht="12.75" hidden="false" customHeight="false" outlineLevel="0" collapsed="false">
      <c r="B44" s="355" t="n">
        <v>37076</v>
      </c>
      <c r="C44" s="359" t="n">
        <v>45</v>
      </c>
      <c r="D44" s="359" t="n">
        <f aca="false">July!J21</f>
        <v>241.613</v>
      </c>
      <c r="E44" s="359" t="n">
        <f aca="false">'Page 2'!AN9</f>
        <v>13.228</v>
      </c>
      <c r="F44" s="359" t="n">
        <f aca="false">D44-E44</f>
        <v>228.385</v>
      </c>
      <c r="G44" s="359" t="n">
        <f aca="false">July!K21</f>
        <v>-128.761</v>
      </c>
      <c r="H44" s="359" t="n">
        <f aca="false">'Page 2'!AO9</f>
        <v>-40.994</v>
      </c>
      <c r="I44" s="359" t="n">
        <f aca="false">G44-H44</f>
        <v>-87.767</v>
      </c>
      <c r="J44" s="359" t="n">
        <f aca="false">F44+I44</f>
        <v>140.618</v>
      </c>
      <c r="K44" s="359" t="n">
        <f aca="false">E44+H44</f>
        <v>-27.766</v>
      </c>
      <c r="L44" s="359"/>
    </row>
    <row r="45" customFormat="false" ht="12.75" hidden="false" customHeight="false" outlineLevel="0" collapsed="false">
      <c r="B45" s="355" t="n">
        <v>37077</v>
      </c>
      <c r="C45" s="359" t="n">
        <v>45</v>
      </c>
      <c r="D45" s="359" t="n">
        <f aca="false">July!J22</f>
        <v>241.574</v>
      </c>
      <c r="E45" s="359" t="n">
        <f aca="false">'Page 2'!AN10</f>
        <v>30.564</v>
      </c>
      <c r="F45" s="359" t="n">
        <f aca="false">D45-E45</f>
        <v>211.01</v>
      </c>
      <c r="G45" s="359" t="n">
        <f aca="false">July!K22</f>
        <v>-136.45</v>
      </c>
      <c r="H45" s="359" t="n">
        <f aca="false">'Page 2'!AO10</f>
        <v>-125.717</v>
      </c>
      <c r="I45" s="359" t="n">
        <f aca="false">G45-H45</f>
        <v>-10.733</v>
      </c>
      <c r="J45" s="359" t="n">
        <f aca="false">F45+I45</f>
        <v>200.277</v>
      </c>
      <c r="K45" s="359" t="n">
        <f aca="false">E45+H45</f>
        <v>-95.153</v>
      </c>
      <c r="L45" s="359"/>
    </row>
    <row r="46" customFormat="false" ht="12.75" hidden="false" customHeight="false" outlineLevel="0" collapsed="false">
      <c r="B46" s="355" t="n">
        <v>37078</v>
      </c>
      <c r="C46" s="359" t="n">
        <v>45</v>
      </c>
      <c r="D46" s="359" t="n">
        <f aca="false">July!J23</f>
        <v>192.612</v>
      </c>
      <c r="E46" s="359" t="n">
        <f aca="false">'Page 2'!AN11</f>
        <v>13.073</v>
      </c>
      <c r="F46" s="359" t="n">
        <f aca="false">D46-E46</f>
        <v>179.539</v>
      </c>
      <c r="G46" s="359" t="n">
        <f aca="false">July!K23</f>
        <v>-151.14</v>
      </c>
      <c r="H46" s="359" t="n">
        <f aca="false">'Page 2'!AO11</f>
        <v>-9.553</v>
      </c>
      <c r="I46" s="359" t="n">
        <f aca="false">G46-H46</f>
        <v>-141.587</v>
      </c>
      <c r="J46" s="359" t="n">
        <f aca="false">F46+I46</f>
        <v>37.952</v>
      </c>
      <c r="K46" s="359" t="n">
        <f aca="false">E46+H46</f>
        <v>3.52</v>
      </c>
      <c r="L46" s="359"/>
    </row>
    <row r="47" customFormat="false" ht="12.75" hidden="false" customHeight="false" outlineLevel="0" collapsed="false">
      <c r="B47" s="355" t="n">
        <v>37079</v>
      </c>
      <c r="C47" s="359" t="n">
        <v>45</v>
      </c>
      <c r="D47" s="359" t="n">
        <f aca="false">July!J24</f>
        <v>202.612</v>
      </c>
      <c r="E47" s="359" t="n">
        <f aca="false">'Page 2'!AN12</f>
        <v>6.624</v>
      </c>
      <c r="F47" s="359" t="n">
        <f aca="false">D47-E47</f>
        <v>195.988</v>
      </c>
      <c r="G47" s="359" t="n">
        <f aca="false">July!K24</f>
        <v>-150.15</v>
      </c>
      <c r="H47" s="359" t="n">
        <f aca="false">'Page 2'!AO12</f>
        <v>-56.999</v>
      </c>
      <c r="I47" s="359" t="n">
        <f aca="false">G47-H47</f>
        <v>-93.151</v>
      </c>
      <c r="J47" s="359" t="n">
        <f aca="false">F47+I47</f>
        <v>102.837</v>
      </c>
      <c r="K47" s="359" t="n">
        <f aca="false">E47+H47</f>
        <v>-50.375</v>
      </c>
      <c r="L47" s="359"/>
    </row>
    <row r="48" customFormat="false" ht="12.75" hidden="false" customHeight="false" outlineLevel="0" collapsed="false">
      <c r="B48" s="355" t="n">
        <v>37080</v>
      </c>
      <c r="C48" s="359" t="n">
        <v>45</v>
      </c>
      <c r="D48" s="359" t="n">
        <f aca="false">July!J25</f>
        <v>202.613</v>
      </c>
      <c r="E48" s="359" t="n">
        <f aca="false">'Page 2'!AN13</f>
        <v>27.1</v>
      </c>
      <c r="F48" s="359" t="n">
        <f aca="false">D48-E48</f>
        <v>175.513</v>
      </c>
      <c r="G48" s="359" t="n">
        <f aca="false">July!K25</f>
        <v>-136.45</v>
      </c>
      <c r="H48" s="359" t="n">
        <f aca="false">'Page 2'!AO13</f>
        <v>-81.748</v>
      </c>
      <c r="I48" s="359" t="n">
        <f aca="false">G48-H48</f>
        <v>-54.702</v>
      </c>
      <c r="J48" s="359" t="n">
        <f aca="false">F48+I48</f>
        <v>120.811</v>
      </c>
      <c r="K48" s="359" t="n">
        <f aca="false">E48+H48</f>
        <v>-54.648</v>
      </c>
      <c r="L48" s="359"/>
    </row>
    <row r="49" customFormat="false" ht="12.75" hidden="false" customHeight="false" outlineLevel="0" collapsed="false">
      <c r="B49" s="355" t="n">
        <v>37081</v>
      </c>
      <c r="C49" s="359" t="n">
        <v>45</v>
      </c>
      <c r="D49" s="359" t="n">
        <f aca="false">July!J26</f>
        <v>202.599</v>
      </c>
      <c r="E49" s="359" t="n">
        <f aca="false">'Page 2'!AN14</f>
        <v>59.415</v>
      </c>
      <c r="F49" s="359" t="n">
        <f aca="false">D49-E49</f>
        <v>143.184</v>
      </c>
      <c r="G49" s="359" t="n">
        <f aca="false">July!K26</f>
        <v>-136.45</v>
      </c>
      <c r="H49" s="359" t="n">
        <f aca="false">'Page 2'!AO14</f>
        <v>-262.382</v>
      </c>
      <c r="I49" s="359" t="n">
        <f aca="false">G49-H49</f>
        <v>125.932</v>
      </c>
      <c r="J49" s="359" t="n">
        <f aca="false">F49+I49</f>
        <v>269.116</v>
      </c>
      <c r="K49" s="359" t="n">
        <f aca="false">E49+H49</f>
        <v>-202.967</v>
      </c>
      <c r="L49" s="359"/>
      <c r="O49" s="361" t="s">
        <v>234</v>
      </c>
      <c r="P49" s="361" t="s">
        <v>234</v>
      </c>
      <c r="Q49" s="361" t="s">
        <v>55</v>
      </c>
    </row>
    <row r="50" customFormat="false" ht="12.75" hidden="false" customHeight="false" outlineLevel="0" collapsed="false">
      <c r="B50" s="355" t="n">
        <v>37082</v>
      </c>
      <c r="C50" s="359" t="n">
        <v>45</v>
      </c>
      <c r="D50" s="359" t="n">
        <f aca="false">July!J27</f>
        <v>0</v>
      </c>
      <c r="E50" s="359" t="n">
        <f aca="false">'Page 2'!AN15</f>
        <v>0</v>
      </c>
      <c r="F50" s="359" t="n">
        <f aca="false">D50-E50</f>
        <v>0</v>
      </c>
      <c r="G50" s="359" t="n">
        <f aca="false">July!K27</f>
        <v>0</v>
      </c>
      <c r="H50" s="359" t="n">
        <f aca="false">'Page 2'!AO15</f>
        <v>-0</v>
      </c>
      <c r="I50" s="359" t="n">
        <f aca="false">G50-H50</f>
        <v>0</v>
      </c>
      <c r="J50" s="359" t="n">
        <f aca="false">F50+I50</f>
        <v>0</v>
      </c>
      <c r="K50" s="359" t="n">
        <f aca="false">E50+H50</f>
        <v>0</v>
      </c>
      <c r="L50" s="359"/>
      <c r="O50" s="362" t="s">
        <v>222</v>
      </c>
      <c r="P50" s="362" t="s">
        <v>223</v>
      </c>
      <c r="Q50" s="362" t="s">
        <v>27</v>
      </c>
    </row>
    <row r="51" customFormat="false" ht="15" hidden="false" customHeight="false" outlineLevel="0" collapsed="false">
      <c r="B51" s="355" t="n">
        <v>37083</v>
      </c>
      <c r="C51" s="359" t="n">
        <v>45</v>
      </c>
      <c r="D51" s="359" t="n">
        <f aca="false">July!J28</f>
        <v>0</v>
      </c>
      <c r="E51" s="359" t="n">
        <f aca="false">'Page 2'!AN16</f>
        <v>0</v>
      </c>
      <c r="F51" s="359" t="n">
        <f aca="false">D51-E51</f>
        <v>0</v>
      </c>
      <c r="G51" s="359" t="n">
        <f aca="false">July!K28</f>
        <v>0</v>
      </c>
      <c r="H51" s="359" t="n">
        <f aca="false">'Page 2'!AO16</f>
        <v>-0</v>
      </c>
      <c r="I51" s="359" t="n">
        <f aca="false">G51-H51</f>
        <v>0</v>
      </c>
      <c r="J51" s="359" t="n">
        <f aca="false">F51+I51</f>
        <v>0</v>
      </c>
      <c r="K51" s="359" t="n">
        <f aca="false">E51+H51</f>
        <v>0</v>
      </c>
      <c r="L51" s="359"/>
      <c r="N51" s="229" t="s">
        <v>224</v>
      </c>
      <c r="O51" s="24"/>
      <c r="P51" s="24"/>
      <c r="Q51" s="24" t="n">
        <f aca="false">O51+P51</f>
        <v>0</v>
      </c>
    </row>
    <row r="52" customFormat="false" ht="12.75" hidden="false" customHeight="false" outlineLevel="0" collapsed="false">
      <c r="B52" s="355" t="n">
        <v>37084</v>
      </c>
      <c r="C52" s="359" t="n">
        <v>45</v>
      </c>
      <c r="D52" s="359" t="n">
        <f aca="false">July!J29</f>
        <v>0</v>
      </c>
      <c r="E52" s="359" t="n">
        <f aca="false">'Page 2'!AN17</f>
        <v>0</v>
      </c>
      <c r="F52" s="359" t="n">
        <f aca="false">D52-E52</f>
        <v>0</v>
      </c>
      <c r="G52" s="359" t="n">
        <f aca="false">July!K29</f>
        <v>0</v>
      </c>
      <c r="H52" s="359" t="n">
        <f aca="false">'Page 2'!AO17</f>
        <v>-0</v>
      </c>
      <c r="I52" s="359" t="n">
        <f aca="false">G52-H52</f>
        <v>0</v>
      </c>
      <c r="J52" s="359" t="n">
        <f aca="false">F52+I52</f>
        <v>0</v>
      </c>
      <c r="K52" s="359" t="n">
        <f aca="false">E52+H52</f>
        <v>0</v>
      </c>
      <c r="L52" s="359"/>
      <c r="R52" s="0" t="s">
        <v>101</v>
      </c>
    </row>
    <row r="53" customFormat="false" ht="12.75" hidden="false" customHeight="false" outlineLevel="0" collapsed="false">
      <c r="B53" s="355" t="n">
        <v>37085</v>
      </c>
      <c r="C53" s="359" t="n">
        <v>45</v>
      </c>
      <c r="D53" s="359" t="n">
        <f aca="false">July!J30</f>
        <v>0</v>
      </c>
      <c r="E53" s="359" t="n">
        <f aca="false">'Page 2'!AN18</f>
        <v>0</v>
      </c>
      <c r="F53" s="359" t="n">
        <f aca="false">D53-E53</f>
        <v>0</v>
      </c>
      <c r="G53" s="359" t="n">
        <f aca="false">July!K30</f>
        <v>0</v>
      </c>
      <c r="H53" s="359" t="n">
        <f aca="false">'Page 2'!AO18</f>
        <v>-0</v>
      </c>
      <c r="I53" s="359" t="n">
        <f aca="false">G53-H53</f>
        <v>0</v>
      </c>
      <c r="J53" s="359" t="n">
        <f aca="false">F53+I53</f>
        <v>0</v>
      </c>
      <c r="K53" s="359" t="n">
        <f aca="false">E53+H53</f>
        <v>0</v>
      </c>
      <c r="L53" s="359"/>
      <c r="N53" s="364" t="s">
        <v>225</v>
      </c>
      <c r="O53" s="365" t="n">
        <f aca="false">July!J55</f>
        <v>223.7676</v>
      </c>
      <c r="P53" s="365" t="n">
        <f aca="false">July!K55</f>
        <v>-139.388</v>
      </c>
      <c r="Q53" s="365" t="n">
        <f aca="false">July!P55</f>
        <v>-31.0868</v>
      </c>
      <c r="R53" s="366" t="n">
        <f aca="false">July!Q55</f>
        <v>0.625367164179104</v>
      </c>
    </row>
    <row r="54" customFormat="false" ht="12.75" hidden="false" customHeight="false" outlineLevel="0" collapsed="false">
      <c r="B54" s="355" t="n">
        <v>37086</v>
      </c>
      <c r="C54" s="359" t="n">
        <v>45</v>
      </c>
      <c r="D54" s="359" t="n">
        <f aca="false">July!J31</f>
        <v>0</v>
      </c>
      <c r="E54" s="359" t="n">
        <f aca="false">'Page 2'!AN19</f>
        <v>0</v>
      </c>
      <c r="F54" s="359" t="n">
        <f aca="false">D54-E54</f>
        <v>0</v>
      </c>
      <c r="G54" s="359" t="n">
        <f aca="false">July!K31</f>
        <v>0</v>
      </c>
      <c r="H54" s="359" t="n">
        <f aca="false">'Page 2'!AO19</f>
        <v>-0</v>
      </c>
      <c r="I54" s="359" t="n">
        <f aca="false">G54-H54</f>
        <v>0</v>
      </c>
      <c r="J54" s="359" t="n">
        <f aca="false">F54+I54</f>
        <v>0</v>
      </c>
      <c r="K54" s="359" t="n">
        <f aca="false">E54+H54</f>
        <v>0</v>
      </c>
      <c r="L54" s="359"/>
      <c r="N54" s="367" t="s">
        <v>226</v>
      </c>
      <c r="O54" s="365" t="n">
        <f aca="false">July!J56</f>
        <v>225.21625</v>
      </c>
      <c r="P54" s="365" t="n">
        <f aca="false">July!K56</f>
        <v>-137.83275</v>
      </c>
      <c r="Q54" s="365" t="n">
        <f aca="false">July!P56</f>
        <v>29.80125</v>
      </c>
      <c r="R54" s="366" t="n">
        <f aca="false">July!Q56</f>
        <v>0.599506002595717</v>
      </c>
    </row>
    <row r="55" customFormat="false" ht="12.75" hidden="false" customHeight="false" outlineLevel="0" collapsed="false">
      <c r="B55" s="355" t="n">
        <v>37087</v>
      </c>
      <c r="C55" s="359" t="n">
        <v>45</v>
      </c>
      <c r="D55" s="359" t="n">
        <f aca="false">July!J32</f>
        <v>0</v>
      </c>
      <c r="E55" s="359" t="n">
        <f aca="false">'Page 2'!AN20</f>
        <v>0</v>
      </c>
      <c r="F55" s="359" t="n">
        <f aca="false">D55-E55</f>
        <v>0</v>
      </c>
      <c r="G55" s="359" t="n">
        <f aca="false">July!K32</f>
        <v>0</v>
      </c>
      <c r="H55" s="359" t="n">
        <f aca="false">'Page 2'!AO20</f>
        <v>-0</v>
      </c>
      <c r="I55" s="359" t="n">
        <f aca="false">G55-H55</f>
        <v>0</v>
      </c>
      <c r="J55" s="359" t="n">
        <f aca="false">F55+I55</f>
        <v>0</v>
      </c>
      <c r="K55" s="359" t="n">
        <f aca="false">E55+H55</f>
        <v>0</v>
      </c>
      <c r="L55" s="359"/>
      <c r="N55" s="229" t="s">
        <v>211</v>
      </c>
      <c r="O55" s="368" t="n">
        <f aca="false">July!J57</f>
        <v>190.774193548387</v>
      </c>
      <c r="P55" s="368" t="n">
        <f aca="false">July!K57</f>
        <v>-141.064516129032</v>
      </c>
      <c r="Q55" s="368" t="n">
        <f aca="false">July!P57</f>
        <v>49.7096774193548</v>
      </c>
    </row>
    <row r="56" customFormat="false" ht="12.75" hidden="false" customHeight="false" outlineLevel="0" collapsed="false">
      <c r="B56" s="355" t="n">
        <v>37088</v>
      </c>
      <c r="C56" s="359" t="n">
        <v>45</v>
      </c>
      <c r="D56" s="359" t="n">
        <f aca="false">July!J33</f>
        <v>0</v>
      </c>
      <c r="E56" s="359" t="n">
        <f aca="false">'Page 2'!AN21</f>
        <v>0</v>
      </c>
      <c r="F56" s="359" t="n">
        <f aca="false">D56-E56</f>
        <v>0</v>
      </c>
      <c r="G56" s="359" t="n">
        <f aca="false">July!K33</f>
        <v>0</v>
      </c>
      <c r="H56" s="359" t="n">
        <f aca="false">'Page 2'!AO21</f>
        <v>-0</v>
      </c>
      <c r="I56" s="359" t="n">
        <f aca="false">G56-H56</f>
        <v>0</v>
      </c>
      <c r="J56" s="359" t="n">
        <f aca="false">F56+I56</f>
        <v>0</v>
      </c>
      <c r="K56" s="359" t="n">
        <f aca="false">E56+H56</f>
        <v>0</v>
      </c>
      <c r="L56" s="359"/>
    </row>
    <row r="57" customFormat="false" ht="12.75" hidden="false" customHeight="false" outlineLevel="0" collapsed="false">
      <c r="B57" s="355" t="n">
        <v>37089</v>
      </c>
      <c r="C57" s="359" t="n">
        <v>45</v>
      </c>
      <c r="D57" s="359" t="n">
        <f aca="false">July!J34</f>
        <v>0</v>
      </c>
      <c r="E57" s="359" t="n">
        <f aca="false">'Page 2'!AN22</f>
        <v>0</v>
      </c>
      <c r="F57" s="359" t="n">
        <f aca="false">D57-E57</f>
        <v>0</v>
      </c>
      <c r="G57" s="359" t="n">
        <f aca="false">July!K34</f>
        <v>0</v>
      </c>
      <c r="H57" s="359" t="n">
        <f aca="false">'Page 2'!AO22</f>
        <v>-0</v>
      </c>
      <c r="I57" s="359" t="n">
        <f aca="false">G57-H57</f>
        <v>0</v>
      </c>
      <c r="J57" s="359" t="n">
        <f aca="false">F57+I57</f>
        <v>0</v>
      </c>
      <c r="K57" s="359" t="n">
        <f aca="false">E57+H57</f>
        <v>0</v>
      </c>
      <c r="L57" s="359"/>
    </row>
    <row r="58" customFormat="false" ht="12.75" hidden="false" customHeight="false" outlineLevel="0" collapsed="false">
      <c r="B58" s="355" t="n">
        <v>37090</v>
      </c>
      <c r="C58" s="359" t="n">
        <v>45</v>
      </c>
      <c r="D58" s="359" t="n">
        <f aca="false">July!J35</f>
        <v>0</v>
      </c>
      <c r="E58" s="359" t="n">
        <f aca="false">'Page 2'!AN23</f>
        <v>0</v>
      </c>
      <c r="F58" s="359" t="n">
        <f aca="false">D58-E58</f>
        <v>0</v>
      </c>
      <c r="G58" s="359" t="n">
        <f aca="false">July!K35</f>
        <v>0</v>
      </c>
      <c r="H58" s="359" t="n">
        <f aca="false">'Page 2'!AO23</f>
        <v>-0</v>
      </c>
      <c r="I58" s="359" t="n">
        <f aca="false">G58-H58</f>
        <v>0</v>
      </c>
      <c r="J58" s="359" t="n">
        <f aca="false">F58+I58</f>
        <v>0</v>
      </c>
      <c r="K58" s="359" t="n">
        <f aca="false">E58+H58</f>
        <v>0</v>
      </c>
      <c r="L58" s="359"/>
    </row>
    <row r="59" customFormat="false" ht="12.75" hidden="false" customHeight="false" outlineLevel="0" collapsed="false">
      <c r="B59" s="355" t="n">
        <v>37091</v>
      </c>
      <c r="C59" s="359" t="n">
        <v>45</v>
      </c>
      <c r="D59" s="359" t="n">
        <f aca="false">July!J36</f>
        <v>0</v>
      </c>
      <c r="E59" s="359" t="n">
        <f aca="false">'Page 2'!AN24</f>
        <v>0</v>
      </c>
      <c r="F59" s="359" t="n">
        <f aca="false">D59-E59</f>
        <v>0</v>
      </c>
      <c r="G59" s="359" t="n">
        <f aca="false">July!K36</f>
        <v>0</v>
      </c>
      <c r="H59" s="359" t="n">
        <f aca="false">'Page 2'!AO24</f>
        <v>-0</v>
      </c>
      <c r="I59" s="359" t="n">
        <f aca="false">G59-H59</f>
        <v>0</v>
      </c>
      <c r="J59" s="359" t="n">
        <f aca="false">F59+I59</f>
        <v>0</v>
      </c>
      <c r="K59" s="359" t="n">
        <f aca="false">E59+H59</f>
        <v>0</v>
      </c>
      <c r="L59" s="359"/>
    </row>
    <row r="60" customFormat="false" ht="12.75" hidden="false" customHeight="false" outlineLevel="0" collapsed="false">
      <c r="B60" s="355" t="n">
        <v>37092</v>
      </c>
      <c r="C60" s="359" t="n">
        <v>45</v>
      </c>
      <c r="D60" s="359" t="n">
        <f aca="false">July!J37</f>
        <v>0</v>
      </c>
      <c r="E60" s="359" t="n">
        <f aca="false">'Page 2'!AN25</f>
        <v>0</v>
      </c>
      <c r="F60" s="359" t="n">
        <f aca="false">D60-E60</f>
        <v>0</v>
      </c>
      <c r="G60" s="359" t="n">
        <f aca="false">July!K37</f>
        <v>0</v>
      </c>
      <c r="H60" s="359" t="n">
        <f aca="false">'Page 2'!AO25</f>
        <v>-0</v>
      </c>
      <c r="I60" s="359" t="n">
        <f aca="false">G60-H60</f>
        <v>0</v>
      </c>
      <c r="J60" s="359" t="n">
        <f aca="false">F60+I60</f>
        <v>0</v>
      </c>
      <c r="K60" s="359" t="n">
        <f aca="false">E60+H60</f>
        <v>0</v>
      </c>
      <c r="L60" s="359"/>
    </row>
    <row r="61" customFormat="false" ht="12.75" hidden="false" customHeight="false" outlineLevel="0" collapsed="false">
      <c r="B61" s="355" t="n">
        <v>37093</v>
      </c>
      <c r="C61" s="359" t="n">
        <v>45</v>
      </c>
      <c r="D61" s="359" t="n">
        <f aca="false">July!J38</f>
        <v>0</v>
      </c>
      <c r="E61" s="359" t="n">
        <f aca="false">'Page 2'!AN26</f>
        <v>0</v>
      </c>
      <c r="F61" s="359" t="n">
        <f aca="false">D61-E61</f>
        <v>0</v>
      </c>
      <c r="G61" s="359" t="n">
        <f aca="false">July!K38</f>
        <v>0</v>
      </c>
      <c r="H61" s="359" t="n">
        <f aca="false">'Page 2'!AO26</f>
        <v>-0</v>
      </c>
      <c r="I61" s="359" t="n">
        <f aca="false">G61-H61</f>
        <v>0</v>
      </c>
      <c r="J61" s="359" t="n">
        <f aca="false">F61+I61</f>
        <v>0</v>
      </c>
      <c r="K61" s="359" t="n">
        <f aca="false">E61+H61</f>
        <v>0</v>
      </c>
      <c r="L61" s="359"/>
    </row>
    <row r="62" customFormat="false" ht="12.75" hidden="false" customHeight="false" outlineLevel="0" collapsed="false">
      <c r="B62" s="355" t="n">
        <v>37094</v>
      </c>
      <c r="C62" s="359" t="n">
        <v>45</v>
      </c>
      <c r="D62" s="359" t="n">
        <f aca="false">July!J39</f>
        <v>0</v>
      </c>
      <c r="E62" s="359" t="n">
        <f aca="false">'Page 2'!AN27</f>
        <v>0</v>
      </c>
      <c r="F62" s="359" t="n">
        <f aca="false">D62-E62</f>
        <v>0</v>
      </c>
      <c r="G62" s="359" t="n">
        <f aca="false">July!K39</f>
        <v>0</v>
      </c>
      <c r="H62" s="359" t="n">
        <f aca="false">'Page 2'!AO27</f>
        <v>-0</v>
      </c>
      <c r="I62" s="359" t="n">
        <f aca="false">G62-H62</f>
        <v>0</v>
      </c>
      <c r="J62" s="359" t="n">
        <f aca="false">F62+I62</f>
        <v>0</v>
      </c>
      <c r="K62" s="359" t="n">
        <f aca="false">E62+H62</f>
        <v>0</v>
      </c>
      <c r="L62" s="359"/>
    </row>
    <row r="63" customFormat="false" ht="12.75" hidden="false" customHeight="false" outlineLevel="0" collapsed="false">
      <c r="B63" s="355" t="n">
        <v>37095</v>
      </c>
      <c r="C63" s="359" t="n">
        <v>45</v>
      </c>
      <c r="D63" s="359" t="n">
        <f aca="false">July!J40</f>
        <v>0</v>
      </c>
      <c r="E63" s="359" t="n">
        <f aca="false">'Page 2'!AN28</f>
        <v>0</v>
      </c>
      <c r="F63" s="359" t="n">
        <f aca="false">D63-E63</f>
        <v>0</v>
      </c>
      <c r="G63" s="359" t="n">
        <f aca="false">July!K40</f>
        <v>0</v>
      </c>
      <c r="H63" s="359" t="n">
        <f aca="false">'Page 2'!AO28</f>
        <v>-0</v>
      </c>
      <c r="I63" s="359" t="n">
        <f aca="false">G63-H63</f>
        <v>0</v>
      </c>
      <c r="J63" s="359" t="n">
        <f aca="false">F63+I63</f>
        <v>0</v>
      </c>
      <c r="K63" s="359" t="n">
        <f aca="false">E63+H63</f>
        <v>0</v>
      </c>
      <c r="L63" s="359"/>
    </row>
    <row r="64" customFormat="false" ht="12.75" hidden="false" customHeight="false" outlineLevel="0" collapsed="false">
      <c r="B64" s="355" t="n">
        <v>37096</v>
      </c>
      <c r="C64" s="359" t="n">
        <v>45</v>
      </c>
      <c r="D64" s="359" t="n">
        <f aca="false">July!J41</f>
        <v>0</v>
      </c>
      <c r="E64" s="359" t="n">
        <f aca="false">'Page 2'!AN29</f>
        <v>0</v>
      </c>
      <c r="F64" s="359" t="n">
        <f aca="false">D64-E64</f>
        <v>0</v>
      </c>
      <c r="G64" s="359" t="n">
        <f aca="false">July!K41</f>
        <v>0</v>
      </c>
      <c r="H64" s="359" t="n">
        <f aca="false">'Page 2'!AO29</f>
        <v>-0</v>
      </c>
      <c r="I64" s="359" t="n">
        <f aca="false">G64-H64</f>
        <v>0</v>
      </c>
      <c r="J64" s="359" t="n">
        <f aca="false">F64+I64</f>
        <v>0</v>
      </c>
      <c r="K64" s="359" t="n">
        <f aca="false">E64+H64</f>
        <v>0</v>
      </c>
      <c r="L64" s="359"/>
    </row>
    <row r="65" customFormat="false" ht="12.75" hidden="false" customHeight="false" outlineLevel="0" collapsed="false">
      <c r="B65" s="355" t="n">
        <v>37097</v>
      </c>
      <c r="C65" s="359" t="n">
        <v>45</v>
      </c>
      <c r="D65" s="359" t="n">
        <f aca="false">July!J42</f>
        <v>0</v>
      </c>
      <c r="E65" s="359" t="n">
        <f aca="false">'Page 2'!AN30</f>
        <v>0</v>
      </c>
      <c r="F65" s="359" t="n">
        <f aca="false">D65-E65</f>
        <v>0</v>
      </c>
      <c r="G65" s="359" t="n">
        <f aca="false">July!K42</f>
        <v>0</v>
      </c>
      <c r="H65" s="359" t="n">
        <f aca="false">'Page 2'!AO30</f>
        <v>-0</v>
      </c>
      <c r="I65" s="359" t="n">
        <f aca="false">G65-H65</f>
        <v>0</v>
      </c>
      <c r="J65" s="359" t="n">
        <f aca="false">F65+I65</f>
        <v>0</v>
      </c>
      <c r="K65" s="359" t="n">
        <f aca="false">E65+H65</f>
        <v>0</v>
      </c>
      <c r="L65" s="359"/>
    </row>
    <row r="66" customFormat="false" ht="12.75" hidden="false" customHeight="false" outlineLevel="0" collapsed="false">
      <c r="B66" s="355" t="n">
        <v>37098</v>
      </c>
      <c r="C66" s="359" t="n">
        <v>45</v>
      </c>
      <c r="D66" s="359" t="n">
        <f aca="false">July!J43</f>
        <v>0</v>
      </c>
      <c r="E66" s="359" t="n">
        <f aca="false">'Page 2'!AN31</f>
        <v>0</v>
      </c>
      <c r="F66" s="359" t="n">
        <f aca="false">D66-E66</f>
        <v>0</v>
      </c>
      <c r="G66" s="359" t="n">
        <f aca="false">July!K43</f>
        <v>0</v>
      </c>
      <c r="H66" s="359" t="n">
        <f aca="false">'Page 2'!AO31</f>
        <v>-0</v>
      </c>
      <c r="I66" s="359" t="n">
        <f aca="false">G66-H66</f>
        <v>0</v>
      </c>
      <c r="J66" s="359" t="n">
        <f aca="false">F66+I66</f>
        <v>0</v>
      </c>
      <c r="K66" s="359" t="n">
        <f aca="false">E66+H66</f>
        <v>0</v>
      </c>
      <c r="L66" s="359"/>
    </row>
    <row r="67" customFormat="false" ht="12.75" hidden="false" customHeight="false" outlineLevel="0" collapsed="false">
      <c r="B67" s="355" t="n">
        <v>37099</v>
      </c>
      <c r="C67" s="359" t="n">
        <v>45</v>
      </c>
      <c r="D67" s="359" t="n">
        <f aca="false">July!J44</f>
        <v>0</v>
      </c>
      <c r="E67" s="359" t="n">
        <f aca="false">'Page 2'!AN32</f>
        <v>0</v>
      </c>
      <c r="F67" s="359" t="n">
        <f aca="false">D67-E67</f>
        <v>0</v>
      </c>
      <c r="G67" s="359" t="n">
        <f aca="false">July!K44</f>
        <v>0</v>
      </c>
      <c r="H67" s="359" t="n">
        <f aca="false">'Page 2'!AO32</f>
        <v>-0</v>
      </c>
      <c r="I67" s="359" t="n">
        <f aca="false">G67-H67</f>
        <v>0</v>
      </c>
      <c r="J67" s="359" t="n">
        <f aca="false">F67+I67</f>
        <v>0</v>
      </c>
      <c r="K67" s="359" t="n">
        <f aca="false">E67+H67</f>
        <v>0</v>
      </c>
      <c r="L67" s="359"/>
    </row>
    <row r="68" customFormat="false" ht="12.75" hidden="false" customHeight="false" outlineLevel="0" collapsed="false">
      <c r="B68" s="355" t="n">
        <v>37100</v>
      </c>
      <c r="C68" s="359" t="n">
        <v>45</v>
      </c>
      <c r="D68" s="359" t="n">
        <f aca="false">July!J45</f>
        <v>0</v>
      </c>
      <c r="E68" s="359" t="n">
        <f aca="false">'Page 2'!AN33</f>
        <v>0</v>
      </c>
      <c r="F68" s="359" t="n">
        <f aca="false">D68-E68</f>
        <v>0</v>
      </c>
      <c r="G68" s="359" t="n">
        <f aca="false">July!K45</f>
        <v>0</v>
      </c>
      <c r="H68" s="359" t="n">
        <f aca="false">'Page 2'!AO33</f>
        <v>-0</v>
      </c>
      <c r="I68" s="359" t="n">
        <f aca="false">G68-H68</f>
        <v>0</v>
      </c>
      <c r="J68" s="359" t="n">
        <f aca="false">F68+I68</f>
        <v>0</v>
      </c>
      <c r="K68" s="359" t="n">
        <f aca="false">E68+H68</f>
        <v>0</v>
      </c>
      <c r="L68" s="359"/>
    </row>
    <row r="69" customFormat="false" ht="12.75" hidden="false" customHeight="false" outlineLevel="0" collapsed="false">
      <c r="B69" s="355" t="n">
        <v>37101</v>
      </c>
      <c r="C69" s="359" t="n">
        <v>45</v>
      </c>
      <c r="D69" s="359" t="n">
        <f aca="false">July!J46</f>
        <v>0</v>
      </c>
      <c r="E69" s="359" t="n">
        <f aca="false">'Page 2'!AN34</f>
        <v>0</v>
      </c>
      <c r="F69" s="359" t="n">
        <f aca="false">D69-E69</f>
        <v>0</v>
      </c>
      <c r="G69" s="359" t="n">
        <f aca="false">July!K46</f>
        <v>0</v>
      </c>
      <c r="H69" s="359" t="n">
        <f aca="false">'Page 2'!AO34</f>
        <v>-0</v>
      </c>
      <c r="I69" s="359" t="n">
        <f aca="false">G69-H69</f>
        <v>0</v>
      </c>
      <c r="J69" s="359" t="n">
        <f aca="false">F69+I69</f>
        <v>0</v>
      </c>
      <c r="K69" s="359" t="n">
        <f aca="false">E69+H69</f>
        <v>0</v>
      </c>
      <c r="L69" s="359"/>
    </row>
    <row r="70" customFormat="false" ht="12.75" hidden="false" customHeight="false" outlineLevel="0" collapsed="false">
      <c r="B70" s="355" t="n">
        <v>37102</v>
      </c>
      <c r="C70" s="359" t="n">
        <v>45</v>
      </c>
      <c r="D70" s="359" t="n">
        <f aca="false">July!J47</f>
        <v>0</v>
      </c>
      <c r="E70" s="359" t="n">
        <f aca="false">'Page 2'!AN35</f>
        <v>0</v>
      </c>
      <c r="F70" s="359" t="n">
        <f aca="false">D70-E70</f>
        <v>0</v>
      </c>
      <c r="G70" s="359" t="n">
        <f aca="false">July!K47</f>
        <v>0</v>
      </c>
      <c r="H70" s="359" t="n">
        <f aca="false">'Page 2'!AO35</f>
        <v>-0</v>
      </c>
      <c r="I70" s="359" t="n">
        <f aca="false">G70-H70</f>
        <v>0</v>
      </c>
      <c r="J70" s="359" t="n">
        <f aca="false">F70+I70</f>
        <v>0</v>
      </c>
      <c r="K70" s="359" t="n">
        <f aca="false">E70+H70</f>
        <v>0</v>
      </c>
      <c r="L70" s="359"/>
    </row>
    <row r="71" customFormat="false" ht="12.75" hidden="false" customHeight="false" outlineLevel="0" collapsed="false">
      <c r="B71" s="355" t="n">
        <v>37103</v>
      </c>
      <c r="C71" s="359" t="n">
        <v>45</v>
      </c>
      <c r="D71" s="359" t="n">
        <f aca="false">July!J48</f>
        <v>0</v>
      </c>
      <c r="E71" s="359" t="n">
        <f aca="false">'Page 2'!AN36</f>
        <v>0</v>
      </c>
      <c r="F71" s="359" t="n">
        <f aca="false">D71-E71</f>
        <v>0</v>
      </c>
      <c r="G71" s="359" t="n">
        <f aca="false">July!K48</f>
        <v>0</v>
      </c>
      <c r="H71" s="359" t="n">
        <f aca="false">'Page 2'!AO36</f>
        <v>-0</v>
      </c>
      <c r="I71" s="359" t="n">
        <f aca="false">G71-H71</f>
        <v>0</v>
      </c>
      <c r="J71" s="359" t="n">
        <f aca="false">F71+I71</f>
        <v>0</v>
      </c>
      <c r="K71" s="359" t="n">
        <f aca="false">E71+H71</f>
        <v>0</v>
      </c>
      <c r="L71" s="359"/>
    </row>
  </sheetData>
  <mergeCells count="1">
    <mergeCell ref="D1:E1"/>
  </mergeCells>
  <printOptions headings="false" gridLines="false" gridLinesSet="true" horizontalCentered="false" verticalCentered="false"/>
  <pageMargins left="0" right="0" top="0" bottom="0.25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&amp;CNNG Storage &amp;D</oddHeader>
    <oddFooter>&amp;R&amp;T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:L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5" style="0" width="13.7"/>
  </cols>
  <sheetData>
    <row r="1" customFormat="false" ht="12.75" hidden="false" customHeight="false" outlineLevel="0" collapsed="false">
      <c r="A1" s="0" t="s">
        <v>235</v>
      </c>
    </row>
    <row r="2" customFormat="false" ht="12.75" hidden="false" customHeight="false" outlineLevel="0" collapsed="false">
      <c r="D2" s="370" t="n">
        <v>37073</v>
      </c>
      <c r="E2" s="370" t="n">
        <v>37074</v>
      </c>
      <c r="F2" s="370" t="n">
        <v>37075</v>
      </c>
      <c r="G2" s="370" t="n">
        <v>37076</v>
      </c>
      <c r="H2" s="370" t="n">
        <v>37077</v>
      </c>
      <c r="I2" s="370" t="n">
        <v>37078</v>
      </c>
      <c r="J2" s="370" t="n">
        <v>37079</v>
      </c>
      <c r="K2" s="370" t="n">
        <v>37080</v>
      </c>
      <c r="L2" s="370" t="n">
        <v>37081</v>
      </c>
      <c r="M2" s="0" t="s">
        <v>177</v>
      </c>
    </row>
    <row r="3" customFormat="false" ht="12.75" hidden="false" customHeight="false" outlineLevel="0" collapsed="false">
      <c r="A3" s="0" t="s">
        <v>236</v>
      </c>
      <c r="B3" s="0" t="n">
        <v>108026</v>
      </c>
      <c r="C3" s="0" t="s">
        <v>237</v>
      </c>
      <c r="D3" s="0" t="n">
        <v>10000</v>
      </c>
      <c r="E3" s="0" t="n">
        <v>10000</v>
      </c>
      <c r="F3" s="0" t="n">
        <v>10000</v>
      </c>
      <c r="G3" s="0" t="n">
        <v>10000</v>
      </c>
      <c r="H3" s="0" t="n">
        <v>10000</v>
      </c>
      <c r="I3" s="0" t="n">
        <v>10000</v>
      </c>
      <c r="J3" s="0" t="n">
        <v>10000</v>
      </c>
      <c r="K3" s="0" t="n">
        <v>10000</v>
      </c>
      <c r="L3" s="0" t="n">
        <v>10000</v>
      </c>
      <c r="M3" s="0" t="n">
        <v>90000</v>
      </c>
    </row>
    <row r="4" customFormat="false" ht="12.75" hidden="false" customHeight="false" outlineLevel="0" collapsed="false">
      <c r="B4" s="0" t="n">
        <v>62389</v>
      </c>
      <c r="C4" s="0" t="s">
        <v>238</v>
      </c>
      <c r="D4" s="0" t="n">
        <v>0</v>
      </c>
      <c r="E4" s="0" t="n">
        <v>0</v>
      </c>
      <c r="F4" s="0" t="n">
        <v>0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</row>
    <row r="5" customFormat="false" ht="12.75" hidden="false" customHeight="false" outlineLevel="0" collapsed="false">
      <c r="A5" s="0" t="s">
        <v>236</v>
      </c>
      <c r="B5" s="0" t="n">
        <v>108104</v>
      </c>
      <c r="C5" s="0" t="s">
        <v>237</v>
      </c>
      <c r="G5" s="0" t="n">
        <v>18000</v>
      </c>
      <c r="H5" s="0" t="n">
        <v>18000</v>
      </c>
      <c r="I5" s="0" t="n">
        <v>0</v>
      </c>
      <c r="M5" s="0" t="n">
        <v>36000</v>
      </c>
    </row>
    <row r="6" customFormat="false" ht="12.75" hidden="false" customHeight="false" outlineLevel="0" collapsed="false">
      <c r="B6" s="0" t="n">
        <v>62389</v>
      </c>
      <c r="C6" s="0" t="s">
        <v>238</v>
      </c>
      <c r="G6" s="0" t="n">
        <v>0</v>
      </c>
      <c r="H6" s="0" t="n">
        <v>0</v>
      </c>
      <c r="I6" s="0" t="n">
        <v>0</v>
      </c>
      <c r="M6" s="0" t="n">
        <v>0</v>
      </c>
    </row>
    <row r="7" customFormat="false" ht="12.75" hidden="false" customHeight="false" outlineLevel="0" collapsed="false">
      <c r="A7" s="0" t="s">
        <v>239</v>
      </c>
      <c r="B7" s="0" t="n">
        <v>105766</v>
      </c>
      <c r="C7" s="0" t="s">
        <v>237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</row>
    <row r="8" customFormat="false" ht="12.75" hidden="false" customHeight="false" outlineLevel="0" collapsed="false">
      <c r="B8" s="0" t="n">
        <v>71455</v>
      </c>
      <c r="C8" s="0" t="s">
        <v>238</v>
      </c>
      <c r="D8" s="0" t="n">
        <v>0</v>
      </c>
      <c r="E8" s="0" t="n">
        <v>0</v>
      </c>
      <c r="F8" s="0" t="n">
        <v>0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</row>
    <row r="9" customFormat="false" ht="12.75" hidden="false" customHeight="false" outlineLevel="0" collapsed="false">
      <c r="A9" s="0" t="s">
        <v>240</v>
      </c>
      <c r="B9" s="0" t="n">
        <v>107450</v>
      </c>
      <c r="C9" s="0" t="s">
        <v>237</v>
      </c>
      <c r="D9" s="0" t="n">
        <v>0</v>
      </c>
      <c r="E9" s="0" t="n">
        <v>0</v>
      </c>
      <c r="F9" s="0" t="n">
        <v>0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v>0</v>
      </c>
    </row>
    <row r="10" customFormat="false" ht="12.75" hidden="false" customHeight="false" outlineLevel="0" collapsed="false">
      <c r="B10" s="0" t="n">
        <v>78126</v>
      </c>
      <c r="C10" s="0" t="s">
        <v>238</v>
      </c>
      <c r="D10" s="0" t="n">
        <v>0</v>
      </c>
      <c r="E10" s="0" t="n">
        <v>0</v>
      </c>
      <c r="F10" s="0" t="n">
        <v>0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</row>
    <row r="11" customFormat="false" ht="12.75" hidden="false" customHeight="false" outlineLevel="0" collapsed="false">
      <c r="A11" s="0" t="s">
        <v>241</v>
      </c>
      <c r="B11" s="0" t="n">
        <v>108103</v>
      </c>
      <c r="C11" s="0" t="s">
        <v>237</v>
      </c>
      <c r="G11" s="0" t="n">
        <v>31000</v>
      </c>
      <c r="H11" s="0" t="n">
        <v>31000</v>
      </c>
      <c r="M11" s="0" t="n">
        <v>62000</v>
      </c>
    </row>
    <row r="12" customFormat="false" ht="12.75" hidden="false" customHeight="false" outlineLevel="0" collapsed="false">
      <c r="B12" s="0" t="n">
        <v>71460</v>
      </c>
      <c r="C12" s="0" t="s">
        <v>238</v>
      </c>
      <c r="G12" s="0" t="n">
        <v>0</v>
      </c>
      <c r="H12" s="0" t="n">
        <v>0</v>
      </c>
      <c r="M12" s="0" t="n">
        <v>0</v>
      </c>
    </row>
    <row r="13" customFormat="false" ht="12.75" hidden="false" customHeight="false" outlineLevel="0" collapsed="false">
      <c r="A13" s="0" t="s">
        <v>242</v>
      </c>
      <c r="B13" s="0" t="n">
        <v>108100</v>
      </c>
      <c r="C13" s="0" t="s">
        <v>237</v>
      </c>
      <c r="D13" s="0" t="n">
        <v>40000</v>
      </c>
      <c r="E13" s="0" t="n">
        <v>40000</v>
      </c>
      <c r="J13" s="0" t="n">
        <v>10000</v>
      </c>
      <c r="K13" s="0" t="n">
        <v>10000</v>
      </c>
      <c r="L13" s="0" t="n">
        <v>9986</v>
      </c>
      <c r="M13" s="0" t="n">
        <v>109986</v>
      </c>
    </row>
    <row r="14" customFormat="false" ht="12.75" hidden="false" customHeight="false" outlineLevel="0" collapsed="false">
      <c r="B14" s="0" t="n">
        <v>62389</v>
      </c>
      <c r="C14" s="0" t="s">
        <v>238</v>
      </c>
      <c r="D14" s="0" t="n">
        <v>0</v>
      </c>
      <c r="E14" s="0" t="n">
        <v>0</v>
      </c>
      <c r="J14" s="0" t="n">
        <v>0</v>
      </c>
      <c r="K14" s="0" t="n">
        <v>0</v>
      </c>
      <c r="L14" s="0" t="n">
        <v>0</v>
      </c>
      <c r="M14" s="0" t="n">
        <v>0</v>
      </c>
    </row>
    <row r="15" customFormat="false" ht="12.75" hidden="false" customHeight="false" outlineLevel="0" collapsed="false">
      <c r="A15" s="0" t="s">
        <v>243</v>
      </c>
      <c r="B15" s="0" t="n">
        <v>107664</v>
      </c>
      <c r="C15" s="0" t="s">
        <v>237</v>
      </c>
      <c r="D15" s="0" t="n">
        <v>5680</v>
      </c>
      <c r="E15" s="0" t="n">
        <v>5680</v>
      </c>
      <c r="F15" s="0" t="n">
        <v>5680</v>
      </c>
      <c r="G15" s="0" t="n">
        <v>5680</v>
      </c>
      <c r="H15" s="0" t="n">
        <v>5680</v>
      </c>
      <c r="I15" s="0" t="n">
        <v>5680</v>
      </c>
      <c r="J15" s="0" t="n">
        <v>5680</v>
      </c>
      <c r="K15" s="0" t="n">
        <v>5680</v>
      </c>
      <c r="L15" s="0" t="n">
        <v>5680</v>
      </c>
      <c r="M15" s="0" t="n">
        <v>51120</v>
      </c>
    </row>
    <row r="16" customFormat="false" ht="12.75" hidden="false" customHeight="false" outlineLevel="0" collapsed="false">
      <c r="B16" s="0" t="n">
        <v>98</v>
      </c>
      <c r="C16" s="0" t="s">
        <v>238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18040</v>
      </c>
      <c r="J16" s="0" t="n">
        <v>13700</v>
      </c>
      <c r="K16" s="0" t="n">
        <v>0</v>
      </c>
      <c r="L16" s="0" t="n">
        <v>0</v>
      </c>
      <c r="M16" s="0" t="n">
        <v>31740</v>
      </c>
    </row>
    <row r="17" customFormat="false" ht="12.75" hidden="false" customHeight="false" outlineLevel="0" collapsed="false">
      <c r="A17" s="0" t="s">
        <v>244</v>
      </c>
      <c r="B17" s="0" t="n">
        <v>106869</v>
      </c>
      <c r="C17" s="0" t="s">
        <v>237</v>
      </c>
      <c r="D17" s="0" t="n">
        <v>2848</v>
      </c>
      <c r="E17" s="0" t="n">
        <v>3225</v>
      </c>
      <c r="F17" s="0" t="n">
        <v>3225</v>
      </c>
      <c r="G17" s="0" t="n">
        <v>3225</v>
      </c>
      <c r="H17" s="0" t="n">
        <v>3225</v>
      </c>
      <c r="I17" s="0" t="n">
        <v>3225</v>
      </c>
      <c r="J17" s="0" t="n">
        <v>3225</v>
      </c>
      <c r="K17" s="0" t="n">
        <v>3225</v>
      </c>
      <c r="L17" s="0" t="n">
        <v>3225</v>
      </c>
      <c r="M17" s="0" t="n">
        <v>28648</v>
      </c>
    </row>
    <row r="18" customFormat="false" ht="12.75" hidden="false" customHeight="false" outlineLevel="0" collapsed="false">
      <c r="B18" s="0" t="n">
        <v>71460</v>
      </c>
      <c r="C18" s="0" t="s">
        <v>238</v>
      </c>
      <c r="D18" s="0" t="n">
        <v>0</v>
      </c>
      <c r="E18" s="0" t="n">
        <v>0</v>
      </c>
      <c r="F18" s="0" t="n">
        <v>0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</row>
    <row r="19" customFormat="false" ht="12.75" hidden="false" customHeight="false" outlineLevel="0" collapsed="false">
      <c r="A19" s="0" t="s">
        <v>244</v>
      </c>
      <c r="B19" s="0" t="n">
        <v>106955</v>
      </c>
      <c r="C19" s="0" t="s">
        <v>237</v>
      </c>
      <c r="D19" s="0" t="n">
        <v>16129</v>
      </c>
      <c r="E19" s="0" t="n">
        <v>16129</v>
      </c>
      <c r="F19" s="0" t="n">
        <v>16129</v>
      </c>
      <c r="G19" s="0" t="n">
        <v>16129</v>
      </c>
      <c r="H19" s="0" t="n">
        <v>16129</v>
      </c>
      <c r="I19" s="0" t="n">
        <v>16129</v>
      </c>
      <c r="J19" s="0" t="n">
        <v>16129</v>
      </c>
      <c r="K19" s="0" t="n">
        <v>16129</v>
      </c>
      <c r="L19" s="0" t="n">
        <v>16129</v>
      </c>
      <c r="M19" s="0" t="n">
        <v>145161</v>
      </c>
    </row>
    <row r="20" customFormat="false" ht="12.75" hidden="false" customHeight="false" outlineLevel="0" collapsed="false">
      <c r="B20" s="0" t="n">
        <v>62389</v>
      </c>
      <c r="C20" s="0" t="s">
        <v>238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</row>
    <row r="21" customFormat="false" ht="12.75" hidden="false" customHeight="false" outlineLevel="0" collapsed="false">
      <c r="A21" s="0" t="s">
        <v>244</v>
      </c>
      <c r="B21" s="0" t="n">
        <v>107039</v>
      </c>
      <c r="C21" s="0" t="s">
        <v>237</v>
      </c>
      <c r="D21" s="0" t="n">
        <v>0</v>
      </c>
      <c r="E21" s="0" t="n">
        <v>0</v>
      </c>
      <c r="F21" s="0" t="n">
        <v>0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v>0</v>
      </c>
    </row>
    <row r="22" customFormat="false" ht="12.75" hidden="false" customHeight="false" outlineLevel="0" collapsed="false">
      <c r="B22" s="0" t="n">
        <v>71319</v>
      </c>
      <c r="C22" s="0" t="s">
        <v>238</v>
      </c>
      <c r="D22" s="0" t="n">
        <v>16129</v>
      </c>
      <c r="E22" s="0" t="n">
        <v>16129</v>
      </c>
      <c r="F22" s="0" t="n">
        <v>16129</v>
      </c>
      <c r="G22" s="0" t="n">
        <v>15709</v>
      </c>
      <c r="H22" s="0" t="n">
        <v>16129</v>
      </c>
      <c r="I22" s="0" t="n">
        <v>16129</v>
      </c>
      <c r="J22" s="0" t="n">
        <v>16129</v>
      </c>
      <c r="K22" s="0" t="n">
        <v>16129</v>
      </c>
      <c r="L22" s="0" t="n">
        <v>16129</v>
      </c>
      <c r="M22" s="0" t="n">
        <v>144741</v>
      </c>
    </row>
    <row r="23" customFormat="false" ht="12.75" hidden="false" customHeight="false" outlineLevel="0" collapsed="false">
      <c r="A23" s="0" t="s">
        <v>244</v>
      </c>
      <c r="B23" s="0" t="n">
        <v>107040</v>
      </c>
      <c r="C23" s="0" t="s">
        <v>237</v>
      </c>
      <c r="D23" s="0" t="n">
        <v>11093</v>
      </c>
      <c r="E23" s="0" t="n">
        <v>16129</v>
      </c>
      <c r="F23" s="0" t="n">
        <v>16129</v>
      </c>
      <c r="G23" s="0" t="n">
        <v>16129</v>
      </c>
      <c r="H23" s="0" t="n">
        <v>16129</v>
      </c>
      <c r="I23" s="0" t="n">
        <v>16129</v>
      </c>
      <c r="J23" s="0" t="n">
        <v>16129</v>
      </c>
      <c r="K23" s="0" t="n">
        <v>16129</v>
      </c>
      <c r="L23" s="0" t="n">
        <v>16129</v>
      </c>
      <c r="M23" s="0" t="n">
        <v>140125</v>
      </c>
    </row>
    <row r="24" customFormat="false" ht="12.75" hidden="false" customHeight="false" outlineLevel="0" collapsed="false">
      <c r="B24" s="0" t="n">
        <v>71460</v>
      </c>
      <c r="C24" s="0" t="s">
        <v>238</v>
      </c>
      <c r="D24" s="0" t="n">
        <v>0</v>
      </c>
      <c r="E24" s="0" t="n">
        <v>0</v>
      </c>
      <c r="F24" s="0" t="n">
        <v>0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</row>
    <row r="25" customFormat="false" ht="12.75" hidden="false" customHeight="false" outlineLevel="0" collapsed="false">
      <c r="A25" s="0" t="s">
        <v>244</v>
      </c>
      <c r="B25" s="0" t="n">
        <v>107622</v>
      </c>
      <c r="C25" s="0" t="s">
        <v>237</v>
      </c>
      <c r="D25" s="0" t="n">
        <v>0</v>
      </c>
      <c r="E25" s="0" t="n">
        <v>0</v>
      </c>
      <c r="F25" s="0" t="n">
        <v>0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v>0</v>
      </c>
      <c r="L25" s="0" t="n">
        <v>0</v>
      </c>
      <c r="M25" s="0" t="n">
        <v>0</v>
      </c>
    </row>
    <row r="26" customFormat="false" ht="12.75" hidden="false" customHeight="false" outlineLevel="0" collapsed="false">
      <c r="B26" s="0" t="n">
        <v>71320</v>
      </c>
      <c r="C26" s="0" t="s">
        <v>238</v>
      </c>
      <c r="D26" s="0" t="n">
        <v>16129</v>
      </c>
      <c r="E26" s="0" t="n">
        <v>16129</v>
      </c>
      <c r="F26" s="0" t="n">
        <v>16129</v>
      </c>
      <c r="G26" s="0" t="n">
        <v>8860</v>
      </c>
      <c r="H26" s="0" t="n">
        <v>16129</v>
      </c>
      <c r="I26" s="0" t="n">
        <v>12779</v>
      </c>
      <c r="J26" s="0" t="n">
        <v>16129</v>
      </c>
      <c r="K26" s="0" t="n">
        <v>16129</v>
      </c>
      <c r="L26" s="0" t="n">
        <v>16129</v>
      </c>
      <c r="M26" s="0" t="n">
        <v>134542</v>
      </c>
    </row>
    <row r="27" customFormat="false" ht="12.75" hidden="false" customHeight="false" outlineLevel="0" collapsed="false">
      <c r="A27" s="0" t="s">
        <v>244</v>
      </c>
      <c r="B27" s="0" t="n">
        <v>107952</v>
      </c>
      <c r="C27" s="0" t="s">
        <v>237</v>
      </c>
      <c r="D27" s="0" t="n">
        <v>8064</v>
      </c>
      <c r="E27" s="0" t="n">
        <v>8064</v>
      </c>
      <c r="F27" s="0" t="n">
        <v>8064</v>
      </c>
      <c r="G27" s="0" t="n">
        <v>8064</v>
      </c>
      <c r="H27" s="0" t="n">
        <v>8064</v>
      </c>
      <c r="I27" s="0" t="n">
        <v>8064</v>
      </c>
      <c r="J27" s="0" t="n">
        <v>8064</v>
      </c>
      <c r="K27" s="0" t="n">
        <v>8064</v>
      </c>
      <c r="L27" s="0" t="n">
        <v>8064</v>
      </c>
      <c r="M27" s="0" t="n">
        <v>72576</v>
      </c>
    </row>
    <row r="28" customFormat="false" ht="12.75" hidden="false" customHeight="false" outlineLevel="0" collapsed="false">
      <c r="B28" s="0" t="n">
        <v>62389</v>
      </c>
      <c r="C28" s="0" t="s">
        <v>238</v>
      </c>
      <c r="D28" s="0" t="n">
        <v>0</v>
      </c>
      <c r="E28" s="0" t="n">
        <v>0</v>
      </c>
      <c r="F28" s="0" t="n">
        <v>0</v>
      </c>
      <c r="G28" s="0" t="n">
        <v>0</v>
      </c>
      <c r="H28" s="0" t="n">
        <v>0</v>
      </c>
      <c r="I28" s="0" t="n">
        <v>0</v>
      </c>
      <c r="J28" s="0" t="n">
        <v>0</v>
      </c>
      <c r="K28" s="0" t="n">
        <v>0</v>
      </c>
      <c r="L28" s="0" t="n">
        <v>0</v>
      </c>
      <c r="M28" s="0" t="n">
        <v>0</v>
      </c>
    </row>
    <row r="29" customFormat="false" ht="12.75" hidden="false" customHeight="false" outlineLevel="0" collapsed="false">
      <c r="A29" s="0" t="s">
        <v>244</v>
      </c>
      <c r="B29" s="0" t="n">
        <v>107953</v>
      </c>
      <c r="C29" s="0" t="s">
        <v>237</v>
      </c>
      <c r="D29" s="0" t="n">
        <v>0</v>
      </c>
      <c r="E29" s="0" t="n">
        <v>0</v>
      </c>
      <c r="F29" s="0" t="n">
        <v>0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</row>
    <row r="30" customFormat="false" ht="12.75" hidden="false" customHeight="false" outlineLevel="0" collapsed="false">
      <c r="B30" s="0" t="n">
        <v>62389</v>
      </c>
      <c r="C30" s="0" t="s">
        <v>238</v>
      </c>
      <c r="D30" s="0" t="n">
        <v>8064</v>
      </c>
      <c r="E30" s="0" t="n">
        <v>8064</v>
      </c>
      <c r="F30" s="0" t="n">
        <v>8064</v>
      </c>
      <c r="G30" s="0" t="n">
        <v>8064</v>
      </c>
      <c r="H30" s="0" t="n">
        <v>8064</v>
      </c>
      <c r="I30" s="0" t="n">
        <v>8064</v>
      </c>
      <c r="J30" s="0" t="n">
        <v>8064</v>
      </c>
      <c r="K30" s="0" t="n">
        <v>8064</v>
      </c>
      <c r="L30" s="0" t="n">
        <v>8064</v>
      </c>
      <c r="M30" s="0" t="n">
        <v>72576</v>
      </c>
    </row>
    <row r="31" customFormat="false" ht="12.75" hidden="false" customHeight="false" outlineLevel="0" collapsed="false">
      <c r="A31" s="0" t="s">
        <v>244</v>
      </c>
      <c r="B31" s="0" t="n">
        <v>107954</v>
      </c>
      <c r="C31" s="0" t="s">
        <v>237</v>
      </c>
      <c r="D31" s="0" t="n">
        <v>8064</v>
      </c>
      <c r="E31" s="0" t="n">
        <v>8064</v>
      </c>
      <c r="F31" s="0" t="n">
        <v>8064</v>
      </c>
      <c r="G31" s="0" t="n">
        <v>8064</v>
      </c>
      <c r="H31" s="0" t="n">
        <v>8064</v>
      </c>
      <c r="I31" s="0" t="n">
        <v>8064</v>
      </c>
      <c r="J31" s="0" t="n">
        <v>8064</v>
      </c>
      <c r="K31" s="0" t="n">
        <v>8064</v>
      </c>
      <c r="L31" s="0" t="n">
        <v>8064</v>
      </c>
      <c r="M31" s="0" t="n">
        <v>72576</v>
      </c>
    </row>
    <row r="32" customFormat="false" ht="12.75" hidden="false" customHeight="false" outlineLevel="0" collapsed="false">
      <c r="B32" s="0" t="n">
        <v>62389</v>
      </c>
      <c r="C32" s="0" t="s">
        <v>238</v>
      </c>
      <c r="D32" s="0" t="n">
        <v>0</v>
      </c>
      <c r="E32" s="0" t="n">
        <v>0</v>
      </c>
      <c r="F32" s="0" t="n">
        <v>0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v>0</v>
      </c>
      <c r="L32" s="0" t="n">
        <v>0</v>
      </c>
      <c r="M32" s="0" t="n">
        <v>0</v>
      </c>
    </row>
    <row r="33" customFormat="false" ht="12.75" hidden="false" customHeight="false" outlineLevel="0" collapsed="false">
      <c r="A33" s="0" t="s">
        <v>244</v>
      </c>
      <c r="B33" s="0" t="n">
        <v>107955</v>
      </c>
      <c r="C33" s="0" t="s">
        <v>237</v>
      </c>
      <c r="D33" s="0" t="n">
        <v>8064</v>
      </c>
      <c r="E33" s="0" t="n">
        <v>8064</v>
      </c>
      <c r="F33" s="0" t="n">
        <v>8064</v>
      </c>
      <c r="G33" s="0" t="n">
        <v>8064</v>
      </c>
      <c r="H33" s="0" t="n">
        <v>8064</v>
      </c>
      <c r="I33" s="0" t="n">
        <v>8064</v>
      </c>
      <c r="J33" s="0" t="n">
        <v>8064</v>
      </c>
      <c r="K33" s="0" t="n">
        <v>8064</v>
      </c>
      <c r="L33" s="0" t="n">
        <v>8064</v>
      </c>
      <c r="M33" s="0" t="n">
        <v>72576</v>
      </c>
    </row>
    <row r="34" customFormat="false" ht="12.75" hidden="false" customHeight="false" outlineLevel="0" collapsed="false">
      <c r="B34" s="0" t="n">
        <v>62389</v>
      </c>
      <c r="C34" s="0" t="s">
        <v>238</v>
      </c>
      <c r="D34" s="0" t="n">
        <v>0</v>
      </c>
      <c r="E34" s="0" t="n">
        <v>0</v>
      </c>
      <c r="F34" s="0" t="n">
        <v>0</v>
      </c>
      <c r="G34" s="0" t="n">
        <v>0</v>
      </c>
      <c r="H34" s="0" t="n">
        <v>0</v>
      </c>
      <c r="I34" s="0" t="n">
        <v>0</v>
      </c>
      <c r="J34" s="0" t="n">
        <v>0</v>
      </c>
      <c r="K34" s="0" t="n">
        <v>0</v>
      </c>
      <c r="L34" s="0" t="n">
        <v>0</v>
      </c>
      <c r="M34" s="0" t="n">
        <v>0</v>
      </c>
    </row>
    <row r="35" customFormat="false" ht="12.75" hidden="false" customHeight="false" outlineLevel="0" collapsed="false">
      <c r="A35" s="0" t="s">
        <v>244</v>
      </c>
      <c r="B35" s="0" t="n">
        <v>107956</v>
      </c>
      <c r="C35" s="0" t="s">
        <v>237</v>
      </c>
      <c r="D35" s="0" t="n">
        <v>0</v>
      </c>
      <c r="E35" s="0" t="n">
        <v>0</v>
      </c>
      <c r="F35" s="0" t="n">
        <v>0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</row>
    <row r="36" customFormat="false" ht="12.75" hidden="false" customHeight="false" outlineLevel="0" collapsed="false">
      <c r="B36" s="0" t="n">
        <v>62389</v>
      </c>
      <c r="C36" s="0" t="s">
        <v>238</v>
      </c>
      <c r="D36" s="0" t="n">
        <v>8064</v>
      </c>
      <c r="E36" s="0" t="n">
        <v>8064</v>
      </c>
      <c r="F36" s="0" t="n">
        <v>8064</v>
      </c>
      <c r="G36" s="0" t="n">
        <v>8064</v>
      </c>
      <c r="H36" s="0" t="n">
        <v>8064</v>
      </c>
      <c r="I36" s="0" t="n">
        <v>8064</v>
      </c>
      <c r="J36" s="0" t="n">
        <v>8064</v>
      </c>
      <c r="K36" s="0" t="n">
        <v>8064</v>
      </c>
      <c r="L36" s="0" t="n">
        <v>8064</v>
      </c>
      <c r="M36" s="0" t="n">
        <v>72576</v>
      </c>
    </row>
    <row r="37" customFormat="false" ht="12.75" hidden="false" customHeight="false" outlineLevel="0" collapsed="false">
      <c r="A37" s="0" t="s">
        <v>244</v>
      </c>
      <c r="B37" s="0" t="n">
        <v>107957</v>
      </c>
      <c r="C37" s="0" t="s">
        <v>237</v>
      </c>
      <c r="D37" s="0" t="n">
        <v>8064</v>
      </c>
      <c r="E37" s="0" t="n">
        <v>8064</v>
      </c>
      <c r="F37" s="0" t="n">
        <v>8064</v>
      </c>
      <c r="G37" s="0" t="n">
        <v>8064</v>
      </c>
      <c r="H37" s="0" t="n">
        <v>8064</v>
      </c>
      <c r="I37" s="0" t="n">
        <v>8064</v>
      </c>
      <c r="J37" s="0" t="n">
        <v>8064</v>
      </c>
      <c r="K37" s="0" t="n">
        <v>8064</v>
      </c>
      <c r="L37" s="0" t="n">
        <v>8064</v>
      </c>
      <c r="M37" s="0" t="n">
        <v>72576</v>
      </c>
    </row>
    <row r="38" customFormat="false" ht="12.75" hidden="false" customHeight="false" outlineLevel="0" collapsed="false">
      <c r="B38" s="0" t="n">
        <v>62389</v>
      </c>
      <c r="C38" s="0" t="s">
        <v>238</v>
      </c>
      <c r="D38" s="0" t="n">
        <v>0</v>
      </c>
      <c r="E38" s="0" t="n">
        <v>0</v>
      </c>
      <c r="F38" s="0" t="n">
        <v>0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</row>
    <row r="39" customFormat="false" ht="12.75" hidden="false" customHeight="false" outlineLevel="0" collapsed="false">
      <c r="A39" s="0" t="s">
        <v>244</v>
      </c>
      <c r="B39" s="0" t="n">
        <v>108089</v>
      </c>
      <c r="C39" s="0" t="s">
        <v>237</v>
      </c>
      <c r="D39" s="0" t="n">
        <v>16129</v>
      </c>
      <c r="E39" s="0" t="n">
        <v>16129</v>
      </c>
      <c r="F39" s="0" t="n">
        <v>16129</v>
      </c>
      <c r="G39" s="0" t="n">
        <v>16129</v>
      </c>
      <c r="H39" s="0" t="n">
        <v>16129</v>
      </c>
      <c r="I39" s="0" t="n">
        <v>16129</v>
      </c>
      <c r="J39" s="0" t="n">
        <v>16129</v>
      </c>
      <c r="K39" s="0" t="n">
        <v>16129</v>
      </c>
      <c r="L39" s="0" t="n">
        <v>16129</v>
      </c>
      <c r="M39" s="0" t="n">
        <v>145161</v>
      </c>
    </row>
    <row r="40" customFormat="false" ht="12.75" hidden="false" customHeight="false" outlineLevel="0" collapsed="false">
      <c r="B40" s="0" t="n">
        <v>62389</v>
      </c>
      <c r="C40" s="0" t="s">
        <v>238</v>
      </c>
      <c r="D40" s="0" t="n">
        <v>0</v>
      </c>
      <c r="E40" s="0" t="n">
        <v>0</v>
      </c>
      <c r="F40" s="0" t="n">
        <v>0</v>
      </c>
      <c r="G40" s="0" t="n">
        <v>0</v>
      </c>
      <c r="H40" s="0" t="n">
        <v>0</v>
      </c>
      <c r="I40" s="0" t="n">
        <v>0</v>
      </c>
      <c r="J40" s="0" t="n">
        <v>0</v>
      </c>
      <c r="K40" s="0" t="n">
        <v>0</v>
      </c>
      <c r="L40" s="0" t="n">
        <v>0</v>
      </c>
      <c r="M40" s="0" t="n">
        <v>0</v>
      </c>
    </row>
    <row r="41" customFormat="false" ht="12.75" hidden="false" customHeight="false" outlineLevel="0" collapsed="false">
      <c r="A41" s="0" t="s">
        <v>244</v>
      </c>
      <c r="B41" s="0" t="n">
        <v>108091</v>
      </c>
      <c r="C41" s="0" t="s">
        <v>237</v>
      </c>
      <c r="D41" s="0" t="n">
        <v>0</v>
      </c>
      <c r="E41" s="0" t="n">
        <v>0</v>
      </c>
      <c r="F41" s="0" t="n">
        <v>0</v>
      </c>
      <c r="G41" s="0" t="n">
        <v>0</v>
      </c>
      <c r="H41" s="0" t="n">
        <v>0</v>
      </c>
      <c r="I41" s="0" t="n">
        <v>0</v>
      </c>
      <c r="J41" s="0" t="n">
        <v>0</v>
      </c>
      <c r="K41" s="0" t="n">
        <v>0</v>
      </c>
      <c r="L41" s="0" t="n">
        <v>0</v>
      </c>
      <c r="M41" s="0" t="n">
        <v>0</v>
      </c>
    </row>
    <row r="42" customFormat="false" ht="12.75" hidden="false" customHeight="false" outlineLevel="0" collapsed="false">
      <c r="B42" s="0" t="n">
        <v>62996</v>
      </c>
      <c r="C42" s="0" t="s">
        <v>238</v>
      </c>
      <c r="D42" s="0" t="n">
        <v>16129</v>
      </c>
      <c r="E42" s="0" t="n">
        <v>16129</v>
      </c>
      <c r="F42" s="0" t="n">
        <v>16129</v>
      </c>
      <c r="G42" s="0" t="n">
        <v>16129</v>
      </c>
      <c r="H42" s="0" t="n">
        <v>16129</v>
      </c>
      <c r="I42" s="0" t="n">
        <v>16129</v>
      </c>
      <c r="J42" s="0" t="n">
        <v>16129</v>
      </c>
      <c r="K42" s="0" t="n">
        <v>16129</v>
      </c>
      <c r="L42" s="0" t="n">
        <v>16129</v>
      </c>
      <c r="M42" s="0" t="n">
        <v>145161</v>
      </c>
    </row>
    <row r="43" customFormat="false" ht="12.75" hidden="false" customHeight="false" outlineLevel="0" collapsed="false">
      <c r="A43" s="0" t="s">
        <v>244</v>
      </c>
      <c r="B43" s="0" t="n">
        <v>108096</v>
      </c>
      <c r="C43" s="0" t="s">
        <v>237</v>
      </c>
      <c r="D43" s="0" t="n">
        <v>26827</v>
      </c>
      <c r="E43" s="0" t="n">
        <v>26827</v>
      </c>
      <c r="F43" s="0" t="n">
        <v>30000</v>
      </c>
      <c r="M43" s="0" t="n">
        <v>83654</v>
      </c>
    </row>
    <row r="44" customFormat="false" ht="12.75" hidden="false" customHeight="false" outlineLevel="0" collapsed="false">
      <c r="B44" s="0" t="n">
        <v>62389</v>
      </c>
      <c r="C44" s="0" t="s">
        <v>238</v>
      </c>
      <c r="D44" s="0" t="n">
        <v>0</v>
      </c>
      <c r="E44" s="0" t="n">
        <v>0</v>
      </c>
      <c r="F44" s="0" t="n">
        <v>0</v>
      </c>
      <c r="M44" s="0" t="n">
        <v>0</v>
      </c>
    </row>
    <row r="45" customFormat="false" ht="12.75" hidden="false" customHeight="false" outlineLevel="0" collapsed="false">
      <c r="A45" s="0" t="s">
        <v>245</v>
      </c>
      <c r="B45" s="0" t="n">
        <v>106954</v>
      </c>
      <c r="C45" s="0" t="s">
        <v>237</v>
      </c>
      <c r="D45" s="0" t="n">
        <v>16129</v>
      </c>
      <c r="E45" s="0" t="n">
        <v>16129</v>
      </c>
      <c r="F45" s="0" t="n">
        <v>16129</v>
      </c>
      <c r="G45" s="0" t="n">
        <v>16129</v>
      </c>
      <c r="H45" s="0" t="n">
        <v>16090</v>
      </c>
      <c r="I45" s="0" t="n">
        <v>16129</v>
      </c>
      <c r="J45" s="0" t="n">
        <v>16129</v>
      </c>
      <c r="K45" s="0" t="n">
        <v>16129</v>
      </c>
      <c r="L45" s="0" t="n">
        <v>16129</v>
      </c>
      <c r="M45" s="0" t="n">
        <v>145122</v>
      </c>
    </row>
    <row r="46" customFormat="false" ht="12.75" hidden="false" customHeight="false" outlineLevel="0" collapsed="false">
      <c r="B46" s="0" t="n">
        <v>62389</v>
      </c>
      <c r="C46" s="0" t="s">
        <v>238</v>
      </c>
      <c r="D46" s="0" t="n">
        <v>0</v>
      </c>
      <c r="E46" s="0" t="n">
        <v>0</v>
      </c>
      <c r="F46" s="0" t="n">
        <v>0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v>0</v>
      </c>
      <c r="L46" s="0" t="n">
        <v>0</v>
      </c>
      <c r="M46" s="0" t="n">
        <v>0</v>
      </c>
    </row>
    <row r="47" customFormat="false" ht="12.75" hidden="false" customHeight="false" outlineLevel="0" collapsed="false">
      <c r="A47" s="0" t="s">
        <v>246</v>
      </c>
      <c r="B47" s="0" t="n">
        <v>107588</v>
      </c>
      <c r="C47" s="0" t="s">
        <v>237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</row>
    <row r="48" customFormat="false" ht="12.75" hidden="false" customHeight="false" outlineLevel="0" collapsed="false">
      <c r="B48" s="0" t="n">
        <v>71320</v>
      </c>
      <c r="C48" s="0" t="s">
        <v>238</v>
      </c>
      <c r="D48" s="0" t="n">
        <v>3226</v>
      </c>
      <c r="E48" s="0" t="n">
        <v>3226</v>
      </c>
      <c r="F48" s="0" t="n">
        <v>3226</v>
      </c>
      <c r="G48" s="0" t="n">
        <v>3226</v>
      </c>
      <c r="H48" s="0" t="n">
        <v>3226</v>
      </c>
      <c r="I48" s="0" t="n">
        <v>3226</v>
      </c>
      <c r="J48" s="0" t="n">
        <v>3226</v>
      </c>
      <c r="K48" s="0" t="n">
        <v>3226</v>
      </c>
      <c r="L48" s="0" t="n">
        <v>3226</v>
      </c>
      <c r="M48" s="0" t="n">
        <v>29034</v>
      </c>
    </row>
    <row r="49" customFormat="false" ht="12.75" hidden="false" customHeight="false" outlineLevel="0" collapsed="false">
      <c r="A49" s="0" t="s">
        <v>246</v>
      </c>
      <c r="B49" s="0" t="n">
        <v>107588</v>
      </c>
      <c r="C49" s="0" t="s">
        <v>237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</row>
    <row r="50" customFormat="false" ht="12.75" hidden="false" customHeight="false" outlineLevel="0" collapsed="false">
      <c r="B50" s="0" t="n">
        <v>71322</v>
      </c>
      <c r="C50" s="0" t="s">
        <v>238</v>
      </c>
      <c r="D50" s="0" t="n">
        <v>10484</v>
      </c>
      <c r="E50" s="0" t="n">
        <v>10484</v>
      </c>
      <c r="F50" s="0" t="n">
        <v>10484</v>
      </c>
      <c r="G50" s="0" t="n">
        <v>10484</v>
      </c>
      <c r="H50" s="0" t="n">
        <v>10484</v>
      </c>
      <c r="I50" s="0" t="n">
        <v>10484</v>
      </c>
      <c r="J50" s="0" t="n">
        <v>10484</v>
      </c>
      <c r="K50" s="0" t="n">
        <v>10484</v>
      </c>
      <c r="L50" s="0" t="n">
        <v>10484</v>
      </c>
      <c r="M50" s="0" t="n">
        <v>94356</v>
      </c>
    </row>
    <row r="51" customFormat="false" ht="12.75" hidden="false" customHeight="false" outlineLevel="0" collapsed="false">
      <c r="A51" s="0" t="s">
        <v>246</v>
      </c>
      <c r="B51" s="0" t="n">
        <v>107588</v>
      </c>
      <c r="C51" s="0" t="s">
        <v>237</v>
      </c>
      <c r="D51" s="0" t="n">
        <v>0</v>
      </c>
      <c r="E51" s="0" t="n">
        <v>0</v>
      </c>
      <c r="F51" s="0" t="n">
        <v>0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</row>
    <row r="52" customFormat="false" ht="12.75" hidden="false" customHeight="false" outlineLevel="0" collapsed="false">
      <c r="B52" s="0" t="n">
        <v>71323</v>
      </c>
      <c r="C52" s="0" t="s">
        <v>238</v>
      </c>
      <c r="D52" s="0" t="n">
        <v>2419</v>
      </c>
      <c r="E52" s="0" t="n">
        <v>2419</v>
      </c>
      <c r="F52" s="0" t="n">
        <v>2419</v>
      </c>
      <c r="G52" s="0" t="n">
        <v>2419</v>
      </c>
      <c r="H52" s="0" t="n">
        <v>2419</v>
      </c>
      <c r="I52" s="0" t="n">
        <v>2419</v>
      </c>
      <c r="J52" s="0" t="n">
        <v>2419</v>
      </c>
      <c r="K52" s="0" t="n">
        <v>2419</v>
      </c>
      <c r="L52" s="0" t="n">
        <v>2419</v>
      </c>
      <c r="M52" s="0" t="n">
        <v>21771</v>
      </c>
    </row>
    <row r="53" customFormat="false" ht="12.75" hidden="false" customHeight="false" outlineLevel="0" collapsed="false">
      <c r="A53" s="0" t="s">
        <v>246</v>
      </c>
      <c r="B53" s="0" t="n">
        <v>107604</v>
      </c>
      <c r="C53" s="0" t="s">
        <v>237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</row>
    <row r="54" customFormat="false" ht="12.75" hidden="false" customHeight="false" outlineLevel="0" collapsed="false">
      <c r="B54" s="0" t="n">
        <v>71320</v>
      </c>
      <c r="C54" s="0" t="s">
        <v>238</v>
      </c>
      <c r="D54" s="0" t="n">
        <v>15649</v>
      </c>
      <c r="E54" s="0" t="n">
        <v>16129</v>
      </c>
      <c r="F54" s="0" t="n">
        <v>16129</v>
      </c>
      <c r="G54" s="0" t="n">
        <v>16129</v>
      </c>
      <c r="H54" s="0" t="n">
        <v>16129</v>
      </c>
      <c r="I54" s="0" t="n">
        <v>16129</v>
      </c>
      <c r="J54" s="0" t="n">
        <v>16129</v>
      </c>
      <c r="K54" s="0" t="n">
        <v>16129</v>
      </c>
      <c r="L54" s="0" t="n">
        <v>16129</v>
      </c>
      <c r="M54" s="0" t="n">
        <v>144681</v>
      </c>
    </row>
    <row r="55" customFormat="false" ht="12.75" hidden="false" customHeight="false" outlineLevel="0" collapsed="false">
      <c r="A55" s="0" t="s">
        <v>246</v>
      </c>
      <c r="B55" s="0" t="n">
        <v>107619</v>
      </c>
      <c r="C55" s="0" t="s">
        <v>237</v>
      </c>
      <c r="D55" s="0" t="n">
        <v>0</v>
      </c>
      <c r="E55" s="0" t="n">
        <v>0</v>
      </c>
      <c r="F55" s="0" t="n">
        <v>0</v>
      </c>
      <c r="G55" s="0" t="n">
        <v>0</v>
      </c>
      <c r="H55" s="0" t="n">
        <v>0</v>
      </c>
      <c r="I55" s="0" t="n">
        <v>0</v>
      </c>
      <c r="J55" s="0" t="n">
        <v>0</v>
      </c>
      <c r="K55" s="0" t="n">
        <v>0</v>
      </c>
      <c r="L55" s="0" t="n">
        <v>0</v>
      </c>
      <c r="M55" s="0" t="n">
        <v>0</v>
      </c>
    </row>
    <row r="56" customFormat="false" ht="12.75" hidden="false" customHeight="false" outlineLevel="0" collapsed="false">
      <c r="B56" s="0" t="n">
        <v>78122</v>
      </c>
      <c r="C56" s="0" t="s">
        <v>238</v>
      </c>
      <c r="D56" s="0" t="n">
        <v>10000</v>
      </c>
      <c r="E56" s="0" t="n">
        <v>10000</v>
      </c>
      <c r="F56" s="0" t="n">
        <v>10000</v>
      </c>
      <c r="G56" s="0" t="n">
        <v>10000</v>
      </c>
      <c r="H56" s="0" t="n">
        <v>10000</v>
      </c>
      <c r="I56" s="0" t="n">
        <v>10000</v>
      </c>
      <c r="J56" s="0" t="n">
        <v>10000</v>
      </c>
      <c r="K56" s="0" t="n">
        <v>10000</v>
      </c>
      <c r="L56" s="0" t="n">
        <v>10000</v>
      </c>
      <c r="M56" s="0" t="n">
        <v>90000</v>
      </c>
    </row>
    <row r="57" customFormat="false" ht="12.75" hidden="false" customHeight="false" outlineLevel="0" collapsed="false">
      <c r="A57" s="0" t="s">
        <v>246</v>
      </c>
      <c r="B57" s="0" t="n">
        <v>108041</v>
      </c>
      <c r="C57" s="0" t="s">
        <v>237</v>
      </c>
      <c r="D57" s="0" t="n">
        <v>323</v>
      </c>
      <c r="E57" s="0" t="n">
        <v>323</v>
      </c>
      <c r="F57" s="0" t="n">
        <v>323</v>
      </c>
      <c r="G57" s="0" t="n">
        <v>323</v>
      </c>
      <c r="H57" s="0" t="n">
        <v>323</v>
      </c>
      <c r="I57" s="0" t="n">
        <v>323</v>
      </c>
      <c r="J57" s="0" t="n">
        <v>323</v>
      </c>
      <c r="K57" s="0" t="n">
        <v>323</v>
      </c>
      <c r="L57" s="0" t="n">
        <v>323</v>
      </c>
      <c r="M57" s="0" t="n">
        <v>2907</v>
      </c>
    </row>
    <row r="58" customFormat="false" ht="12.75" hidden="false" customHeight="false" outlineLevel="0" collapsed="false">
      <c r="B58" s="0" t="n">
        <v>61120</v>
      </c>
      <c r="C58" s="0" t="s">
        <v>238</v>
      </c>
      <c r="D58" s="0" t="n">
        <v>0</v>
      </c>
      <c r="E58" s="0" t="n">
        <v>0</v>
      </c>
      <c r="F58" s="0" t="n">
        <v>0</v>
      </c>
      <c r="G58" s="0" t="n">
        <v>0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</row>
    <row r="59" customFormat="false" ht="12.75" hidden="false" customHeight="false" outlineLevel="0" collapsed="false">
      <c r="A59" s="0" t="s">
        <v>246</v>
      </c>
      <c r="B59" s="0" t="n">
        <v>108075</v>
      </c>
      <c r="C59" s="0" t="s">
        <v>237</v>
      </c>
      <c r="D59" s="0" t="n">
        <v>968</v>
      </c>
      <c r="E59" s="0" t="n">
        <v>968</v>
      </c>
      <c r="F59" s="0" t="n">
        <v>968</v>
      </c>
      <c r="G59" s="0" t="n">
        <v>968</v>
      </c>
      <c r="H59" s="0" t="n">
        <v>968</v>
      </c>
      <c r="I59" s="0" t="n">
        <v>968</v>
      </c>
      <c r="J59" s="0" t="n">
        <v>968</v>
      </c>
      <c r="K59" s="0" t="n">
        <v>968</v>
      </c>
      <c r="L59" s="0" t="n">
        <v>968</v>
      </c>
      <c r="M59" s="0" t="n">
        <v>8712</v>
      </c>
    </row>
    <row r="60" customFormat="false" ht="12.75" hidden="false" customHeight="false" outlineLevel="0" collapsed="false">
      <c r="B60" s="0" t="n">
        <v>61120</v>
      </c>
      <c r="C60" s="0" t="s">
        <v>238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</row>
    <row r="61" customFormat="false" ht="12.75" hidden="false" customHeight="false" outlineLevel="0" collapsed="false">
      <c r="A61" s="0" t="s">
        <v>247</v>
      </c>
      <c r="B61" s="0" t="n">
        <v>106499</v>
      </c>
      <c r="C61" s="0" t="s">
        <v>237</v>
      </c>
      <c r="D61" s="0" t="n">
        <v>39516</v>
      </c>
      <c r="E61" s="0" t="n">
        <v>39516</v>
      </c>
      <c r="F61" s="0" t="n">
        <v>39516</v>
      </c>
      <c r="G61" s="0" t="n">
        <v>39516</v>
      </c>
      <c r="H61" s="0" t="n">
        <v>39516</v>
      </c>
      <c r="I61" s="0" t="n">
        <v>39516</v>
      </c>
      <c r="J61" s="0" t="n">
        <v>39516</v>
      </c>
      <c r="K61" s="0" t="n">
        <v>39516</v>
      </c>
      <c r="L61" s="0" t="n">
        <v>39516</v>
      </c>
      <c r="M61" s="0" t="n">
        <v>355644</v>
      </c>
    </row>
    <row r="62" customFormat="false" ht="12.75" hidden="false" customHeight="false" outlineLevel="0" collapsed="false">
      <c r="B62" s="0" t="n">
        <v>71460</v>
      </c>
      <c r="C62" s="0" t="s">
        <v>238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</row>
    <row r="63" customFormat="false" ht="12.75" hidden="false" customHeight="false" outlineLevel="0" collapsed="false">
      <c r="A63" s="0" t="s">
        <v>248</v>
      </c>
      <c r="B63" s="0" t="n">
        <v>107958</v>
      </c>
      <c r="C63" s="0" t="s">
        <v>237</v>
      </c>
      <c r="D63" s="0" t="n">
        <v>10000</v>
      </c>
      <c r="E63" s="0" t="n">
        <v>10000</v>
      </c>
      <c r="F63" s="0" t="n">
        <v>10000</v>
      </c>
      <c r="G63" s="0" t="n">
        <v>10000</v>
      </c>
      <c r="H63" s="0" t="n">
        <v>10000</v>
      </c>
      <c r="I63" s="0" t="n">
        <v>10000</v>
      </c>
      <c r="J63" s="0" t="n">
        <v>10000</v>
      </c>
      <c r="K63" s="0" t="n">
        <v>10000</v>
      </c>
      <c r="L63" s="0" t="n">
        <v>10000</v>
      </c>
      <c r="M63" s="0" t="n">
        <v>90000</v>
      </c>
    </row>
    <row r="64" customFormat="false" ht="12.75" hidden="false" customHeight="false" outlineLevel="0" collapsed="false">
      <c r="B64" s="0" t="n">
        <v>62389</v>
      </c>
      <c r="C64" s="0" t="s">
        <v>238</v>
      </c>
      <c r="D64" s="0" t="n">
        <v>0</v>
      </c>
      <c r="E64" s="0" t="n">
        <v>0</v>
      </c>
      <c r="F64" s="0" t="n">
        <v>0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v>0</v>
      </c>
      <c r="L64" s="0" t="n">
        <v>0</v>
      </c>
      <c r="M64" s="0" t="n">
        <v>0</v>
      </c>
    </row>
    <row r="65" customFormat="false" ht="12.75" hidden="false" customHeight="false" outlineLevel="0" collapsed="false">
      <c r="A65" s="0" t="s">
        <v>248</v>
      </c>
      <c r="B65" s="0" t="n">
        <v>107959</v>
      </c>
      <c r="C65" s="0" t="s">
        <v>237</v>
      </c>
      <c r="D65" s="0" t="n">
        <v>10000</v>
      </c>
      <c r="E65" s="0" t="n">
        <v>10000</v>
      </c>
      <c r="F65" s="0" t="n">
        <v>10000</v>
      </c>
      <c r="G65" s="0" t="n">
        <v>10000</v>
      </c>
      <c r="H65" s="0" t="n">
        <v>10000</v>
      </c>
      <c r="I65" s="0" t="n">
        <v>9999</v>
      </c>
      <c r="J65" s="0" t="n">
        <v>9999</v>
      </c>
      <c r="K65" s="0" t="n">
        <v>10000</v>
      </c>
      <c r="L65" s="0" t="n">
        <v>10000</v>
      </c>
      <c r="M65" s="0" t="n">
        <v>89998</v>
      </c>
    </row>
    <row r="66" customFormat="false" ht="12.75" hidden="false" customHeight="false" outlineLevel="0" collapsed="false">
      <c r="B66" s="0" t="n">
        <v>62389</v>
      </c>
      <c r="C66" s="0" t="s">
        <v>238</v>
      </c>
      <c r="D66" s="0" t="n">
        <v>0</v>
      </c>
      <c r="E66" s="0" t="n">
        <v>0</v>
      </c>
      <c r="F66" s="0" t="n">
        <v>0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</row>
    <row r="67" customFormat="false" ht="12.75" hidden="false" customHeight="false" outlineLevel="0" collapsed="false">
      <c r="A67" s="0" t="s">
        <v>248</v>
      </c>
      <c r="B67" s="0" t="n">
        <v>107961</v>
      </c>
      <c r="C67" s="0" t="s">
        <v>237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</row>
    <row r="68" customFormat="false" ht="12.75" hidden="false" customHeight="false" outlineLevel="0" collapsed="false">
      <c r="B68" s="0" t="n">
        <v>62389</v>
      </c>
      <c r="C68" s="0" t="s">
        <v>238</v>
      </c>
      <c r="D68" s="0" t="n">
        <v>10000</v>
      </c>
      <c r="E68" s="0" t="n">
        <v>10000</v>
      </c>
      <c r="F68" s="0" t="n">
        <v>10000</v>
      </c>
      <c r="G68" s="0" t="n">
        <v>10000</v>
      </c>
      <c r="H68" s="0" t="n">
        <v>10000</v>
      </c>
      <c r="I68" s="0" t="n">
        <v>10000</v>
      </c>
      <c r="J68" s="0" t="n">
        <v>10000</v>
      </c>
      <c r="K68" s="0" t="n">
        <v>10000</v>
      </c>
      <c r="L68" s="0" t="n">
        <v>10000</v>
      </c>
      <c r="M68" s="0" t="n">
        <v>90000</v>
      </c>
    </row>
    <row r="69" customFormat="false" ht="12.75" hidden="false" customHeight="false" outlineLevel="0" collapsed="false">
      <c r="A69" s="0" t="s">
        <v>249</v>
      </c>
      <c r="B69" s="0" t="n">
        <v>107608</v>
      </c>
      <c r="C69" s="0" t="s">
        <v>237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</row>
    <row r="70" customFormat="false" ht="12.75" hidden="false" customHeight="false" outlineLevel="0" collapsed="false">
      <c r="B70" s="0" t="n">
        <v>62389</v>
      </c>
      <c r="C70" s="0" t="s">
        <v>238</v>
      </c>
      <c r="D70" s="0" t="n">
        <v>16129</v>
      </c>
      <c r="E70" s="0" t="n">
        <v>16129</v>
      </c>
      <c r="F70" s="0" t="n">
        <v>16129</v>
      </c>
      <c r="G70" s="0" t="n">
        <v>16129</v>
      </c>
      <c r="H70" s="0" t="n">
        <v>16129</v>
      </c>
      <c r="I70" s="0" t="n">
        <v>16129</v>
      </c>
      <c r="J70" s="0" t="n">
        <v>16129</v>
      </c>
      <c r="K70" s="0" t="n">
        <v>16129</v>
      </c>
      <c r="L70" s="0" t="n">
        <v>16129</v>
      </c>
      <c r="M70" s="0" t="n">
        <v>145161</v>
      </c>
    </row>
    <row r="71" customFormat="false" ht="12.75" hidden="false" customHeight="false" outlineLevel="0" collapsed="false">
      <c r="A71" s="0" t="s">
        <v>250</v>
      </c>
      <c r="B71" s="0" t="n">
        <v>107553</v>
      </c>
      <c r="C71" s="0" t="s">
        <v>237</v>
      </c>
      <c r="D71" s="0" t="n">
        <v>16129</v>
      </c>
      <c r="E71" s="0" t="n">
        <v>16129</v>
      </c>
      <c r="F71" s="0" t="n">
        <v>16129</v>
      </c>
      <c r="G71" s="0" t="n">
        <v>16129</v>
      </c>
      <c r="H71" s="0" t="n">
        <v>16129</v>
      </c>
      <c r="I71" s="0" t="n">
        <v>16129</v>
      </c>
      <c r="J71" s="0" t="n">
        <v>16129</v>
      </c>
      <c r="K71" s="0" t="n">
        <v>16129</v>
      </c>
      <c r="L71" s="0" t="n">
        <v>16129</v>
      </c>
      <c r="M71" s="0" t="n">
        <v>145161</v>
      </c>
    </row>
    <row r="72" customFormat="false" ht="12.75" hidden="false" customHeight="false" outlineLevel="0" collapsed="false">
      <c r="B72" s="0" t="n">
        <v>62389</v>
      </c>
      <c r="C72" s="0" t="s">
        <v>238</v>
      </c>
      <c r="D72" s="0" t="n">
        <v>0</v>
      </c>
      <c r="E72" s="0" t="n">
        <v>0</v>
      </c>
      <c r="F72" s="0" t="n">
        <v>0</v>
      </c>
      <c r="G72" s="0" t="n">
        <v>0</v>
      </c>
      <c r="H72" s="0" t="n">
        <v>0</v>
      </c>
      <c r="I72" s="0" t="n">
        <v>0</v>
      </c>
      <c r="J72" s="0" t="n">
        <v>0</v>
      </c>
      <c r="K72" s="0" t="n">
        <v>0</v>
      </c>
      <c r="L72" s="0" t="n">
        <v>0</v>
      </c>
      <c r="M72" s="0" t="n">
        <v>0</v>
      </c>
    </row>
    <row r="73" customFormat="false" ht="12.75" hidden="false" customHeight="false" outlineLevel="0" collapsed="false">
      <c r="A73" s="0" t="s">
        <v>250</v>
      </c>
      <c r="B73" s="0" t="n">
        <v>107624</v>
      </c>
      <c r="C73" s="0" t="s">
        <v>237</v>
      </c>
      <c r="D73" s="0" t="n">
        <v>0</v>
      </c>
      <c r="E73" s="0" t="n">
        <v>0</v>
      </c>
      <c r="F73" s="0" t="n">
        <v>0</v>
      </c>
      <c r="G73" s="0" t="n">
        <v>0</v>
      </c>
      <c r="H73" s="0" t="n">
        <v>0</v>
      </c>
      <c r="I73" s="0" t="n">
        <v>0</v>
      </c>
      <c r="J73" s="0" t="n">
        <v>0</v>
      </c>
      <c r="K73" s="0" t="n">
        <v>0</v>
      </c>
      <c r="L73" s="0" t="n">
        <v>0</v>
      </c>
      <c r="M73" s="0" t="n">
        <v>0</v>
      </c>
    </row>
    <row r="74" customFormat="false" ht="12.75" hidden="false" customHeight="false" outlineLevel="0" collapsed="false">
      <c r="B74" s="0" t="n">
        <v>62389</v>
      </c>
      <c r="C74" s="0" t="s">
        <v>238</v>
      </c>
      <c r="D74" s="0" t="n">
        <v>1935</v>
      </c>
      <c r="E74" s="0" t="n">
        <v>1935</v>
      </c>
      <c r="F74" s="0" t="n">
        <v>1935</v>
      </c>
      <c r="G74" s="0" t="n">
        <v>1935</v>
      </c>
      <c r="H74" s="0" t="n">
        <v>1935</v>
      </c>
      <c r="I74" s="0" t="n">
        <v>1935</v>
      </c>
      <c r="J74" s="0" t="n">
        <v>1935</v>
      </c>
      <c r="K74" s="0" t="n">
        <v>1935</v>
      </c>
      <c r="L74" s="0" t="n">
        <v>1935</v>
      </c>
      <c r="M74" s="0" t="n">
        <v>17415</v>
      </c>
    </row>
    <row r="75" customFormat="false" ht="12.75" hidden="false" customHeight="false" outlineLevel="0" collapsed="false">
      <c r="A75" s="0" t="s">
        <v>250</v>
      </c>
      <c r="B75" s="0" t="n">
        <v>107760</v>
      </c>
      <c r="C75" s="0" t="s">
        <v>237</v>
      </c>
      <c r="D75" s="0" t="n">
        <v>0</v>
      </c>
      <c r="E75" s="0" t="n">
        <v>0</v>
      </c>
      <c r="F75" s="0" t="n">
        <v>0</v>
      </c>
      <c r="G75" s="0" t="n">
        <v>0</v>
      </c>
      <c r="H75" s="0" t="n">
        <v>0</v>
      </c>
      <c r="I75" s="0" t="n">
        <v>0</v>
      </c>
      <c r="J75" s="0" t="n">
        <v>0</v>
      </c>
      <c r="K75" s="0" t="n">
        <v>0</v>
      </c>
      <c r="L75" s="0" t="n">
        <v>0</v>
      </c>
      <c r="M75" s="0" t="n">
        <v>0</v>
      </c>
    </row>
    <row r="76" customFormat="false" ht="12.75" hidden="false" customHeight="false" outlineLevel="0" collapsed="false">
      <c r="B76" s="0" t="n">
        <v>62389</v>
      </c>
      <c r="C76" s="0" t="s">
        <v>238</v>
      </c>
      <c r="D76" s="0" t="n">
        <v>1613</v>
      </c>
      <c r="E76" s="0" t="n">
        <v>1613</v>
      </c>
      <c r="F76" s="0" t="n">
        <v>1613</v>
      </c>
      <c r="G76" s="0" t="n">
        <v>1613</v>
      </c>
      <c r="H76" s="0" t="n">
        <v>1613</v>
      </c>
      <c r="I76" s="0" t="n">
        <v>1613</v>
      </c>
      <c r="J76" s="0" t="n">
        <v>1613</v>
      </c>
      <c r="K76" s="0" t="n">
        <v>1613</v>
      </c>
      <c r="L76" s="0" t="n">
        <v>1613</v>
      </c>
      <c r="M76" s="0" t="n">
        <v>14517</v>
      </c>
    </row>
    <row r="77" customFormat="false" ht="12.75" hidden="false" customHeight="false" outlineLevel="0" collapsed="false">
      <c r="B77" s="0" t="s">
        <v>177</v>
      </c>
      <c r="D77" s="0" t="n">
        <v>254027</v>
      </c>
      <c r="E77" s="0" t="n">
        <v>259440</v>
      </c>
      <c r="F77" s="0" t="n">
        <v>222613</v>
      </c>
      <c r="G77" s="0" t="n">
        <v>241613</v>
      </c>
      <c r="H77" s="0" t="n">
        <v>241574</v>
      </c>
      <c r="I77" s="0" t="n">
        <v>192612</v>
      </c>
      <c r="J77" s="0" t="n">
        <v>202612</v>
      </c>
      <c r="K77" s="0" t="n">
        <v>202613</v>
      </c>
      <c r="L77" s="0" t="n">
        <v>202599</v>
      </c>
      <c r="M77" s="0" t="n">
        <v>2019703</v>
      </c>
    </row>
    <row r="78" customFormat="false" ht="12.75" hidden="false" customHeight="false" outlineLevel="0" collapsed="false">
      <c r="B78" s="0" t="s">
        <v>177</v>
      </c>
      <c r="D78" s="0" t="n">
        <v>135970</v>
      </c>
      <c r="E78" s="0" t="n">
        <v>136450</v>
      </c>
      <c r="F78" s="0" t="n">
        <v>136450</v>
      </c>
      <c r="G78" s="0" t="n">
        <v>128761</v>
      </c>
      <c r="H78" s="0" t="n">
        <v>136450</v>
      </c>
      <c r="I78" s="0" t="n">
        <v>151140</v>
      </c>
      <c r="J78" s="0" t="n">
        <v>150150</v>
      </c>
      <c r="K78" s="0" t="n">
        <v>136450</v>
      </c>
      <c r="L78" s="0" t="n">
        <v>136450</v>
      </c>
      <c r="M78" s="0" t="n">
        <v>1248271</v>
      </c>
    </row>
  </sheetData>
  <printOptions headings="false" gridLines="true" gridLinesSet="true" horizontalCentered="false" verticalCentered="false"/>
  <pageMargins left="0" right="0" top="0.5" bottom="0.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71" width="42.7"/>
    <col collapsed="false" customWidth="true" hidden="false" outlineLevel="0" max="2" min="2" style="371" width="82.85"/>
    <col collapsed="false" customWidth="false" hidden="false" outlineLevel="0" max="257" min="3" style="371" width="9.14"/>
  </cols>
  <sheetData>
    <row r="1" customFormat="false" ht="12" hidden="false" customHeight="false" outlineLevel="0" collapsed="false">
      <c r="A1" s="372" t="s">
        <v>251</v>
      </c>
      <c r="B1" s="373" t="s">
        <v>252</v>
      </c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374"/>
      <c r="AT1" s="374"/>
      <c r="AU1" s="374"/>
      <c r="AV1" s="374"/>
      <c r="AW1" s="374"/>
      <c r="AX1" s="374"/>
      <c r="AY1" s="374"/>
      <c r="AZ1" s="374"/>
      <c r="BA1" s="374"/>
      <c r="BB1" s="374"/>
      <c r="BC1" s="374"/>
      <c r="BD1" s="374"/>
      <c r="BE1" s="374"/>
      <c r="BF1" s="374"/>
      <c r="BG1" s="374"/>
      <c r="BH1" s="374"/>
      <c r="BI1" s="374"/>
      <c r="BJ1" s="374"/>
      <c r="BK1" s="374"/>
      <c r="BL1" s="374"/>
      <c r="BM1" s="374"/>
      <c r="BN1" s="374"/>
      <c r="BO1" s="374"/>
      <c r="BP1" s="374"/>
      <c r="BQ1" s="374"/>
      <c r="BR1" s="374"/>
      <c r="BS1" s="374"/>
      <c r="BT1" s="374"/>
      <c r="BU1" s="374"/>
      <c r="BV1" s="374"/>
      <c r="BW1" s="374"/>
      <c r="BX1" s="374"/>
      <c r="BY1" s="374"/>
      <c r="BZ1" s="374"/>
      <c r="CA1" s="374"/>
      <c r="CB1" s="374"/>
      <c r="CC1" s="374"/>
      <c r="CD1" s="374"/>
      <c r="CE1" s="374"/>
      <c r="CF1" s="374"/>
      <c r="CG1" s="374"/>
      <c r="CH1" s="374"/>
      <c r="CI1" s="374"/>
      <c r="CJ1" s="374"/>
      <c r="CK1" s="374"/>
      <c r="CL1" s="374"/>
      <c r="CM1" s="374"/>
      <c r="CN1" s="374"/>
      <c r="CO1" s="374"/>
      <c r="CP1" s="374"/>
      <c r="CQ1" s="374"/>
      <c r="CR1" s="374"/>
      <c r="CS1" s="374"/>
      <c r="CT1" s="374"/>
      <c r="CU1" s="374"/>
      <c r="CV1" s="374"/>
      <c r="CW1" s="374"/>
      <c r="CX1" s="374"/>
      <c r="CY1" s="374"/>
      <c r="CZ1" s="374"/>
      <c r="DA1" s="374"/>
      <c r="DB1" s="374"/>
      <c r="DC1" s="374"/>
      <c r="DD1" s="374"/>
      <c r="DE1" s="374"/>
      <c r="DF1" s="374"/>
      <c r="DG1" s="374"/>
      <c r="DH1" s="374"/>
      <c r="DI1" s="374"/>
      <c r="DJ1" s="374"/>
      <c r="DK1" s="374"/>
      <c r="DL1" s="374"/>
      <c r="DM1" s="374"/>
      <c r="DN1" s="374"/>
      <c r="DO1" s="374"/>
      <c r="DP1" s="374"/>
      <c r="DQ1" s="374"/>
      <c r="DR1" s="374"/>
      <c r="DS1" s="374"/>
      <c r="DT1" s="374"/>
      <c r="DU1" s="374"/>
      <c r="DV1" s="374"/>
      <c r="DW1" s="374"/>
      <c r="DX1" s="374"/>
      <c r="DY1" s="374"/>
      <c r="DZ1" s="374"/>
      <c r="EA1" s="374"/>
      <c r="EB1" s="374"/>
      <c r="EC1" s="374"/>
      <c r="ED1" s="374"/>
      <c r="EE1" s="374"/>
      <c r="EF1" s="374"/>
      <c r="EG1" s="374"/>
      <c r="EH1" s="374"/>
      <c r="EI1" s="374"/>
      <c r="EJ1" s="374"/>
      <c r="EK1" s="374"/>
      <c r="EL1" s="374"/>
      <c r="EM1" s="374"/>
      <c r="EN1" s="374"/>
      <c r="EO1" s="374"/>
      <c r="EP1" s="374"/>
      <c r="EQ1" s="374"/>
      <c r="ER1" s="374"/>
      <c r="ES1" s="374"/>
      <c r="ET1" s="374"/>
      <c r="EU1" s="374"/>
      <c r="EV1" s="374"/>
      <c r="EW1" s="374"/>
      <c r="EX1" s="374"/>
      <c r="EY1" s="374"/>
      <c r="EZ1" s="374"/>
      <c r="FA1" s="374"/>
      <c r="FB1" s="374"/>
      <c r="FC1" s="374"/>
      <c r="FD1" s="374"/>
      <c r="FE1" s="374"/>
      <c r="FF1" s="374"/>
      <c r="FG1" s="374"/>
      <c r="FH1" s="374"/>
      <c r="FI1" s="374"/>
      <c r="FJ1" s="374"/>
      <c r="FK1" s="374"/>
      <c r="FL1" s="374"/>
      <c r="FM1" s="374"/>
      <c r="FN1" s="374"/>
      <c r="FO1" s="374"/>
      <c r="FP1" s="374"/>
      <c r="FQ1" s="374"/>
      <c r="FR1" s="374"/>
      <c r="FS1" s="374"/>
      <c r="FT1" s="374"/>
      <c r="FU1" s="374"/>
      <c r="FV1" s="374"/>
      <c r="FW1" s="374"/>
      <c r="FX1" s="374"/>
      <c r="FY1" s="374"/>
      <c r="FZ1" s="374"/>
      <c r="GA1" s="374"/>
      <c r="GB1" s="374"/>
      <c r="GC1" s="374"/>
      <c r="GD1" s="374"/>
      <c r="GE1" s="374"/>
      <c r="GF1" s="374"/>
      <c r="GG1" s="374"/>
      <c r="GH1" s="374"/>
      <c r="GI1" s="374"/>
      <c r="GJ1" s="374"/>
      <c r="GK1" s="374"/>
      <c r="GL1" s="374"/>
      <c r="GM1" s="374"/>
      <c r="GN1" s="374"/>
      <c r="GO1" s="374"/>
      <c r="GP1" s="374"/>
      <c r="GQ1" s="374"/>
      <c r="GR1" s="374"/>
      <c r="GS1" s="374"/>
      <c r="GT1" s="374"/>
      <c r="GU1" s="374"/>
      <c r="GV1" s="374"/>
      <c r="GW1" s="374"/>
      <c r="GX1" s="374"/>
      <c r="GY1" s="374"/>
      <c r="GZ1" s="374"/>
      <c r="HA1" s="374"/>
      <c r="HB1" s="374"/>
      <c r="HC1" s="374"/>
      <c r="HD1" s="374"/>
      <c r="HE1" s="374"/>
      <c r="HF1" s="374"/>
      <c r="HG1" s="374"/>
      <c r="HH1" s="374"/>
      <c r="HI1" s="374"/>
      <c r="HJ1" s="374"/>
      <c r="HK1" s="374"/>
      <c r="HL1" s="374"/>
      <c r="HM1" s="374"/>
      <c r="HN1" s="374"/>
      <c r="HO1" s="374"/>
      <c r="HP1" s="374"/>
      <c r="HQ1" s="374"/>
      <c r="HR1" s="374"/>
      <c r="HS1" s="374"/>
      <c r="HT1" s="374"/>
      <c r="HU1" s="374"/>
      <c r="HV1" s="374"/>
      <c r="HW1" s="374"/>
      <c r="HX1" s="374"/>
      <c r="HY1" s="374"/>
      <c r="HZ1" s="374"/>
      <c r="IA1" s="374"/>
      <c r="IB1" s="374"/>
      <c r="IC1" s="374"/>
      <c r="ID1" s="374"/>
      <c r="IE1" s="374"/>
      <c r="IF1" s="374"/>
      <c r="IG1" s="374"/>
      <c r="IH1" s="374"/>
      <c r="II1" s="374"/>
      <c r="IJ1" s="374"/>
      <c r="IK1" s="374"/>
      <c r="IL1" s="374"/>
      <c r="IM1" s="374"/>
      <c r="IN1" s="374"/>
      <c r="IO1" s="374"/>
      <c r="IP1" s="374"/>
      <c r="IQ1" s="374"/>
      <c r="IR1" s="374"/>
      <c r="IS1" s="374"/>
      <c r="IT1" s="374"/>
      <c r="IU1" s="374"/>
      <c r="IV1" s="374"/>
      <c r="IW1" s="374"/>
    </row>
    <row r="2" customFormat="false" ht="12" hidden="false" customHeight="false" outlineLevel="0" collapsed="false">
      <c r="A2" s="372" t="s">
        <v>253</v>
      </c>
      <c r="B2" s="373" t="s">
        <v>254</v>
      </c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374"/>
      <c r="AT2" s="374"/>
      <c r="AU2" s="374"/>
      <c r="AV2" s="374"/>
      <c r="AW2" s="374"/>
      <c r="AX2" s="374"/>
      <c r="AY2" s="374"/>
      <c r="AZ2" s="374"/>
      <c r="BA2" s="374"/>
      <c r="BB2" s="374"/>
      <c r="BC2" s="374"/>
      <c r="BD2" s="374"/>
      <c r="BE2" s="374"/>
      <c r="BF2" s="374"/>
      <c r="BG2" s="374"/>
      <c r="BH2" s="374"/>
      <c r="BI2" s="374"/>
      <c r="BJ2" s="374"/>
      <c r="BK2" s="374"/>
      <c r="BL2" s="374"/>
      <c r="BM2" s="374"/>
      <c r="BN2" s="374"/>
      <c r="BO2" s="374"/>
      <c r="BP2" s="374"/>
      <c r="BQ2" s="374"/>
      <c r="BR2" s="374"/>
      <c r="BS2" s="374"/>
      <c r="BT2" s="374"/>
      <c r="BU2" s="374"/>
      <c r="BV2" s="374"/>
      <c r="BW2" s="374"/>
      <c r="BX2" s="374"/>
      <c r="BY2" s="374"/>
      <c r="BZ2" s="374"/>
      <c r="CA2" s="374"/>
      <c r="CB2" s="374"/>
      <c r="CC2" s="374"/>
      <c r="CD2" s="374"/>
      <c r="CE2" s="374"/>
      <c r="CF2" s="374"/>
      <c r="CG2" s="374"/>
      <c r="CH2" s="374"/>
      <c r="CI2" s="374"/>
      <c r="CJ2" s="374"/>
      <c r="CK2" s="374"/>
      <c r="CL2" s="374"/>
      <c r="CM2" s="374"/>
      <c r="CN2" s="374"/>
      <c r="CO2" s="374"/>
      <c r="CP2" s="374"/>
      <c r="CQ2" s="374"/>
      <c r="CR2" s="374"/>
      <c r="CS2" s="374"/>
      <c r="CT2" s="374"/>
      <c r="CU2" s="374"/>
      <c r="CV2" s="374"/>
      <c r="CW2" s="374"/>
      <c r="CX2" s="374"/>
      <c r="CY2" s="374"/>
      <c r="CZ2" s="374"/>
      <c r="DA2" s="374"/>
      <c r="DB2" s="374"/>
      <c r="DC2" s="374"/>
      <c r="DD2" s="374"/>
      <c r="DE2" s="374"/>
      <c r="DF2" s="374"/>
      <c r="DG2" s="374"/>
      <c r="DH2" s="374"/>
      <c r="DI2" s="374"/>
      <c r="DJ2" s="374"/>
      <c r="DK2" s="374"/>
      <c r="DL2" s="374"/>
      <c r="DM2" s="374"/>
      <c r="DN2" s="374"/>
      <c r="DO2" s="374"/>
      <c r="DP2" s="374"/>
      <c r="DQ2" s="374"/>
      <c r="DR2" s="374"/>
      <c r="DS2" s="374"/>
      <c r="DT2" s="374"/>
      <c r="DU2" s="374"/>
      <c r="DV2" s="374"/>
      <c r="DW2" s="374"/>
      <c r="DX2" s="374"/>
      <c r="DY2" s="374"/>
      <c r="DZ2" s="374"/>
      <c r="EA2" s="374"/>
      <c r="EB2" s="374"/>
      <c r="EC2" s="374"/>
      <c r="ED2" s="374"/>
      <c r="EE2" s="374"/>
      <c r="EF2" s="374"/>
      <c r="EG2" s="374"/>
      <c r="EH2" s="374"/>
      <c r="EI2" s="374"/>
      <c r="EJ2" s="374"/>
      <c r="EK2" s="374"/>
      <c r="EL2" s="374"/>
      <c r="EM2" s="374"/>
      <c r="EN2" s="374"/>
      <c r="EO2" s="374"/>
      <c r="EP2" s="374"/>
      <c r="EQ2" s="374"/>
      <c r="ER2" s="374"/>
      <c r="ES2" s="374"/>
      <c r="ET2" s="374"/>
      <c r="EU2" s="374"/>
      <c r="EV2" s="374"/>
      <c r="EW2" s="374"/>
      <c r="EX2" s="374"/>
      <c r="EY2" s="374"/>
      <c r="EZ2" s="374"/>
      <c r="FA2" s="374"/>
      <c r="FB2" s="374"/>
      <c r="FC2" s="374"/>
      <c r="FD2" s="374"/>
      <c r="FE2" s="374"/>
      <c r="FF2" s="374"/>
      <c r="FG2" s="374"/>
      <c r="FH2" s="374"/>
      <c r="FI2" s="374"/>
      <c r="FJ2" s="374"/>
      <c r="FK2" s="374"/>
      <c r="FL2" s="374"/>
      <c r="FM2" s="374"/>
      <c r="FN2" s="374"/>
      <c r="FO2" s="374"/>
      <c r="FP2" s="374"/>
      <c r="FQ2" s="374"/>
      <c r="FR2" s="374"/>
      <c r="FS2" s="374"/>
      <c r="FT2" s="374"/>
      <c r="FU2" s="374"/>
      <c r="FV2" s="374"/>
      <c r="FW2" s="374"/>
      <c r="FX2" s="374"/>
      <c r="FY2" s="374"/>
      <c r="FZ2" s="374"/>
      <c r="GA2" s="374"/>
      <c r="GB2" s="374"/>
      <c r="GC2" s="374"/>
      <c r="GD2" s="374"/>
      <c r="GE2" s="374"/>
      <c r="GF2" s="374"/>
      <c r="GG2" s="374"/>
      <c r="GH2" s="374"/>
      <c r="GI2" s="374"/>
      <c r="GJ2" s="374"/>
      <c r="GK2" s="374"/>
      <c r="GL2" s="374"/>
      <c r="GM2" s="374"/>
      <c r="GN2" s="374"/>
      <c r="GO2" s="374"/>
      <c r="GP2" s="374"/>
      <c r="GQ2" s="374"/>
      <c r="GR2" s="374"/>
      <c r="GS2" s="374"/>
      <c r="GT2" s="374"/>
      <c r="GU2" s="374"/>
      <c r="GV2" s="374"/>
      <c r="GW2" s="374"/>
      <c r="GX2" s="374"/>
      <c r="GY2" s="374"/>
      <c r="GZ2" s="374"/>
      <c r="HA2" s="374"/>
      <c r="HB2" s="374"/>
      <c r="HC2" s="374"/>
      <c r="HD2" s="374"/>
      <c r="HE2" s="374"/>
      <c r="HF2" s="374"/>
      <c r="HG2" s="374"/>
      <c r="HH2" s="374"/>
      <c r="HI2" s="374"/>
      <c r="HJ2" s="374"/>
      <c r="HK2" s="374"/>
      <c r="HL2" s="374"/>
      <c r="HM2" s="374"/>
      <c r="HN2" s="374"/>
      <c r="HO2" s="374"/>
      <c r="HP2" s="374"/>
      <c r="HQ2" s="374"/>
      <c r="HR2" s="374"/>
      <c r="HS2" s="374"/>
      <c r="HT2" s="374"/>
      <c r="HU2" s="374"/>
      <c r="HV2" s="374"/>
      <c r="HW2" s="374"/>
      <c r="HX2" s="374"/>
      <c r="HY2" s="374"/>
      <c r="HZ2" s="374"/>
      <c r="IA2" s="374"/>
      <c r="IB2" s="374"/>
      <c r="IC2" s="374"/>
      <c r="ID2" s="374"/>
      <c r="IE2" s="374"/>
      <c r="IF2" s="374"/>
      <c r="IG2" s="374"/>
      <c r="IH2" s="374"/>
      <c r="II2" s="374"/>
      <c r="IJ2" s="374"/>
      <c r="IK2" s="374"/>
      <c r="IL2" s="374"/>
      <c r="IM2" s="374"/>
      <c r="IN2" s="374"/>
      <c r="IO2" s="374"/>
      <c r="IP2" s="374"/>
      <c r="IQ2" s="374"/>
      <c r="IR2" s="374"/>
      <c r="IS2" s="374"/>
      <c r="IT2" s="374"/>
      <c r="IU2" s="374"/>
      <c r="IV2" s="374"/>
      <c r="IW2" s="374"/>
    </row>
    <row r="3" customFormat="false" ht="12" hidden="false" customHeight="false" outlineLevel="0" collapsed="false">
      <c r="A3" s="372" t="s">
        <v>255</v>
      </c>
      <c r="B3" s="373" t="str">
        <f aca="true">CONCATENATE("Curr_Daily_Storage_Summary",TEXT(NOW(),"mmddyyyy"),".xls")</f>
        <v>Curr_Daily_Storage_Summary09262025.xls</v>
      </c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/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4"/>
      <c r="BX3" s="374"/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4"/>
      <c r="CJ3" s="374"/>
      <c r="CK3" s="374"/>
      <c r="CL3" s="374"/>
      <c r="CM3" s="374"/>
      <c r="CN3" s="374"/>
      <c r="CO3" s="374"/>
      <c r="CP3" s="374"/>
      <c r="CQ3" s="374"/>
      <c r="CR3" s="374"/>
      <c r="CS3" s="374"/>
      <c r="CT3" s="374"/>
      <c r="CU3" s="374"/>
      <c r="CV3" s="374"/>
      <c r="CW3" s="374"/>
      <c r="CX3" s="374"/>
      <c r="CY3" s="374"/>
      <c r="CZ3" s="374"/>
      <c r="DA3" s="374"/>
      <c r="DB3" s="374"/>
      <c r="DC3" s="374"/>
      <c r="DD3" s="374"/>
      <c r="DE3" s="374"/>
      <c r="DF3" s="374"/>
      <c r="DG3" s="374"/>
      <c r="DH3" s="374"/>
      <c r="DI3" s="374"/>
      <c r="DJ3" s="374"/>
      <c r="DK3" s="374"/>
      <c r="DL3" s="374"/>
      <c r="DM3" s="374"/>
      <c r="DN3" s="374"/>
      <c r="DO3" s="374"/>
      <c r="DP3" s="374"/>
      <c r="DQ3" s="374"/>
      <c r="DR3" s="374"/>
      <c r="DS3" s="374"/>
      <c r="DT3" s="374"/>
      <c r="DU3" s="374"/>
      <c r="DV3" s="374"/>
      <c r="DW3" s="374"/>
      <c r="DX3" s="374"/>
      <c r="DY3" s="374"/>
      <c r="DZ3" s="374"/>
      <c r="EA3" s="374"/>
      <c r="EB3" s="374"/>
      <c r="EC3" s="374"/>
      <c r="ED3" s="374"/>
      <c r="EE3" s="374"/>
      <c r="EF3" s="374"/>
      <c r="EG3" s="374"/>
      <c r="EH3" s="374"/>
      <c r="EI3" s="374"/>
      <c r="EJ3" s="374"/>
      <c r="EK3" s="374"/>
      <c r="EL3" s="374"/>
      <c r="EM3" s="374"/>
      <c r="EN3" s="374"/>
      <c r="EO3" s="374"/>
      <c r="EP3" s="374"/>
      <c r="EQ3" s="374"/>
      <c r="ER3" s="374"/>
      <c r="ES3" s="374"/>
      <c r="ET3" s="374"/>
      <c r="EU3" s="374"/>
      <c r="EV3" s="374"/>
      <c r="EW3" s="374"/>
      <c r="EX3" s="374"/>
      <c r="EY3" s="374"/>
      <c r="EZ3" s="374"/>
      <c r="FA3" s="374"/>
      <c r="FB3" s="374"/>
      <c r="FC3" s="374"/>
      <c r="FD3" s="374"/>
      <c r="FE3" s="374"/>
      <c r="FF3" s="374"/>
      <c r="FG3" s="374"/>
      <c r="FH3" s="374"/>
      <c r="FI3" s="374"/>
      <c r="FJ3" s="374"/>
      <c r="FK3" s="374"/>
      <c r="FL3" s="374"/>
      <c r="FM3" s="374"/>
      <c r="FN3" s="374"/>
      <c r="FO3" s="374"/>
      <c r="FP3" s="374"/>
      <c r="FQ3" s="374"/>
      <c r="FR3" s="374"/>
      <c r="FS3" s="374"/>
      <c r="FT3" s="374"/>
      <c r="FU3" s="374"/>
      <c r="FV3" s="374"/>
      <c r="FW3" s="374"/>
      <c r="FX3" s="374"/>
      <c r="FY3" s="374"/>
      <c r="FZ3" s="374"/>
      <c r="GA3" s="374"/>
      <c r="GB3" s="374"/>
      <c r="GC3" s="374"/>
      <c r="GD3" s="374"/>
      <c r="GE3" s="374"/>
      <c r="GF3" s="374"/>
      <c r="GG3" s="374"/>
      <c r="GH3" s="374"/>
      <c r="GI3" s="374"/>
      <c r="GJ3" s="374"/>
      <c r="GK3" s="374"/>
      <c r="GL3" s="374"/>
      <c r="GM3" s="374"/>
      <c r="GN3" s="374"/>
      <c r="GO3" s="374"/>
      <c r="GP3" s="374"/>
      <c r="GQ3" s="374"/>
      <c r="GR3" s="374"/>
      <c r="GS3" s="374"/>
      <c r="GT3" s="374"/>
      <c r="GU3" s="374"/>
      <c r="GV3" s="374"/>
      <c r="GW3" s="374"/>
      <c r="GX3" s="374"/>
      <c r="GY3" s="374"/>
      <c r="GZ3" s="374"/>
      <c r="HA3" s="374"/>
      <c r="HB3" s="374"/>
      <c r="HC3" s="374"/>
      <c r="HD3" s="374"/>
      <c r="HE3" s="374"/>
      <c r="HF3" s="374"/>
      <c r="HG3" s="374"/>
      <c r="HH3" s="374"/>
      <c r="HI3" s="374"/>
      <c r="HJ3" s="374"/>
      <c r="HK3" s="374"/>
      <c r="HL3" s="374"/>
      <c r="HM3" s="374"/>
      <c r="HN3" s="374"/>
      <c r="HO3" s="374"/>
      <c r="HP3" s="374"/>
      <c r="HQ3" s="374"/>
      <c r="HR3" s="374"/>
      <c r="HS3" s="374"/>
      <c r="HT3" s="374"/>
      <c r="HU3" s="374"/>
      <c r="HV3" s="374"/>
      <c r="HW3" s="374"/>
      <c r="HX3" s="374"/>
      <c r="HY3" s="374"/>
      <c r="HZ3" s="374"/>
      <c r="IA3" s="374"/>
      <c r="IB3" s="374"/>
      <c r="IC3" s="374"/>
      <c r="ID3" s="374"/>
      <c r="IE3" s="374"/>
      <c r="IF3" s="374"/>
      <c r="IG3" s="374"/>
      <c r="IH3" s="374"/>
      <c r="II3" s="374"/>
      <c r="IJ3" s="374"/>
      <c r="IK3" s="374"/>
      <c r="IL3" s="374"/>
      <c r="IM3" s="374"/>
      <c r="IN3" s="374"/>
      <c r="IO3" s="374"/>
      <c r="IP3" s="374"/>
      <c r="IQ3" s="374"/>
      <c r="IR3" s="374"/>
      <c r="IS3" s="374"/>
      <c r="IT3" s="374"/>
      <c r="IU3" s="374"/>
      <c r="IV3" s="374"/>
      <c r="IW3" s="374"/>
    </row>
    <row r="4" customFormat="false" ht="12" hidden="false" customHeight="false" outlineLevel="0" collapsed="false">
      <c r="A4" s="372" t="s">
        <v>256</v>
      </c>
      <c r="B4" s="373" t="s">
        <v>257</v>
      </c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  <c r="AA4" s="374"/>
      <c r="AB4" s="374"/>
      <c r="AC4" s="374"/>
      <c r="AD4" s="374"/>
      <c r="AE4" s="374"/>
      <c r="AF4" s="374"/>
      <c r="AG4" s="374"/>
      <c r="AH4" s="374"/>
      <c r="AI4" s="374"/>
      <c r="AJ4" s="374"/>
      <c r="AK4" s="374"/>
      <c r="AL4" s="374"/>
      <c r="AM4" s="374"/>
      <c r="AN4" s="374"/>
      <c r="AO4" s="374"/>
      <c r="AP4" s="374"/>
      <c r="AQ4" s="374"/>
      <c r="AR4" s="374"/>
      <c r="AS4" s="374"/>
      <c r="AT4" s="374"/>
      <c r="AU4" s="374"/>
      <c r="AV4" s="374"/>
      <c r="AW4" s="374"/>
      <c r="AX4" s="374"/>
      <c r="AY4" s="374"/>
      <c r="AZ4" s="374"/>
      <c r="BA4" s="374"/>
      <c r="BB4" s="374"/>
      <c r="BC4" s="374"/>
      <c r="BD4" s="374"/>
      <c r="BE4" s="374"/>
      <c r="BF4" s="374"/>
      <c r="BG4" s="374"/>
      <c r="BH4" s="374"/>
      <c r="BI4" s="374"/>
      <c r="BJ4" s="374"/>
      <c r="BK4" s="374"/>
      <c r="BL4" s="374"/>
      <c r="BM4" s="374"/>
      <c r="BN4" s="374"/>
      <c r="BO4" s="374"/>
      <c r="BP4" s="374"/>
      <c r="BQ4" s="374"/>
      <c r="BR4" s="374"/>
      <c r="BS4" s="374"/>
      <c r="BT4" s="374"/>
      <c r="BU4" s="374"/>
      <c r="BV4" s="374"/>
      <c r="BW4" s="374"/>
      <c r="BX4" s="374"/>
      <c r="BY4" s="374"/>
      <c r="BZ4" s="374"/>
      <c r="CA4" s="374"/>
      <c r="CB4" s="374"/>
      <c r="CC4" s="374"/>
      <c r="CD4" s="374"/>
      <c r="CE4" s="374"/>
      <c r="CF4" s="374"/>
      <c r="CG4" s="374"/>
      <c r="CH4" s="374"/>
      <c r="CI4" s="374"/>
      <c r="CJ4" s="374"/>
      <c r="CK4" s="374"/>
      <c r="CL4" s="374"/>
      <c r="CM4" s="374"/>
      <c r="CN4" s="374"/>
      <c r="CO4" s="374"/>
      <c r="CP4" s="374"/>
      <c r="CQ4" s="374"/>
      <c r="CR4" s="374"/>
      <c r="CS4" s="374"/>
      <c r="CT4" s="374"/>
      <c r="CU4" s="374"/>
      <c r="CV4" s="374"/>
      <c r="CW4" s="374"/>
      <c r="CX4" s="374"/>
      <c r="CY4" s="374"/>
      <c r="CZ4" s="374"/>
      <c r="DA4" s="374"/>
      <c r="DB4" s="374"/>
      <c r="DC4" s="374"/>
      <c r="DD4" s="374"/>
      <c r="DE4" s="374"/>
      <c r="DF4" s="374"/>
      <c r="DG4" s="374"/>
      <c r="DH4" s="374"/>
      <c r="DI4" s="374"/>
      <c r="DJ4" s="374"/>
      <c r="DK4" s="374"/>
      <c r="DL4" s="374"/>
      <c r="DM4" s="374"/>
      <c r="DN4" s="374"/>
      <c r="DO4" s="374"/>
      <c r="DP4" s="374"/>
      <c r="DQ4" s="374"/>
      <c r="DR4" s="374"/>
      <c r="DS4" s="374"/>
      <c r="DT4" s="374"/>
      <c r="DU4" s="374"/>
      <c r="DV4" s="374"/>
      <c r="DW4" s="374"/>
      <c r="DX4" s="374"/>
      <c r="DY4" s="374"/>
      <c r="DZ4" s="374"/>
      <c r="EA4" s="374"/>
      <c r="EB4" s="374"/>
      <c r="EC4" s="374"/>
      <c r="ED4" s="374"/>
      <c r="EE4" s="374"/>
      <c r="EF4" s="374"/>
      <c r="EG4" s="374"/>
      <c r="EH4" s="374"/>
      <c r="EI4" s="374"/>
      <c r="EJ4" s="374"/>
      <c r="EK4" s="374"/>
      <c r="EL4" s="374"/>
      <c r="EM4" s="374"/>
      <c r="EN4" s="374"/>
      <c r="EO4" s="374"/>
      <c r="EP4" s="374"/>
      <c r="EQ4" s="374"/>
      <c r="ER4" s="374"/>
      <c r="ES4" s="374"/>
      <c r="ET4" s="374"/>
      <c r="EU4" s="374"/>
      <c r="EV4" s="374"/>
      <c r="EW4" s="374"/>
      <c r="EX4" s="374"/>
      <c r="EY4" s="374"/>
      <c r="EZ4" s="374"/>
      <c r="FA4" s="374"/>
      <c r="FB4" s="374"/>
      <c r="FC4" s="374"/>
      <c r="FD4" s="374"/>
      <c r="FE4" s="374"/>
      <c r="FF4" s="374"/>
      <c r="FG4" s="374"/>
      <c r="FH4" s="374"/>
      <c r="FI4" s="374"/>
      <c r="FJ4" s="374"/>
      <c r="FK4" s="374"/>
      <c r="FL4" s="374"/>
      <c r="FM4" s="374"/>
      <c r="FN4" s="374"/>
      <c r="FO4" s="374"/>
      <c r="FP4" s="374"/>
      <c r="FQ4" s="374"/>
      <c r="FR4" s="374"/>
      <c r="FS4" s="374"/>
      <c r="FT4" s="374"/>
      <c r="FU4" s="374"/>
      <c r="FV4" s="374"/>
      <c r="FW4" s="374"/>
      <c r="FX4" s="374"/>
      <c r="FY4" s="374"/>
      <c r="FZ4" s="374"/>
      <c r="GA4" s="374"/>
      <c r="GB4" s="374"/>
      <c r="GC4" s="374"/>
      <c r="GD4" s="374"/>
      <c r="GE4" s="374"/>
      <c r="GF4" s="374"/>
      <c r="GG4" s="374"/>
      <c r="GH4" s="374"/>
      <c r="GI4" s="374"/>
      <c r="GJ4" s="374"/>
      <c r="GK4" s="374"/>
      <c r="GL4" s="374"/>
      <c r="GM4" s="374"/>
      <c r="GN4" s="374"/>
      <c r="GO4" s="374"/>
      <c r="GP4" s="374"/>
      <c r="GQ4" s="374"/>
      <c r="GR4" s="374"/>
      <c r="GS4" s="374"/>
      <c r="GT4" s="374"/>
      <c r="GU4" s="374"/>
      <c r="GV4" s="374"/>
      <c r="GW4" s="374"/>
      <c r="GX4" s="374"/>
      <c r="GY4" s="374"/>
      <c r="GZ4" s="374"/>
      <c r="HA4" s="374"/>
      <c r="HB4" s="374"/>
      <c r="HC4" s="374"/>
      <c r="HD4" s="374"/>
      <c r="HE4" s="374"/>
      <c r="HF4" s="374"/>
      <c r="HG4" s="374"/>
      <c r="HH4" s="374"/>
      <c r="HI4" s="374"/>
      <c r="HJ4" s="374"/>
      <c r="HK4" s="374"/>
      <c r="HL4" s="374"/>
      <c r="HM4" s="374"/>
      <c r="HN4" s="374"/>
      <c r="HO4" s="374"/>
      <c r="HP4" s="374"/>
      <c r="HQ4" s="374"/>
      <c r="HR4" s="374"/>
      <c r="HS4" s="374"/>
      <c r="HT4" s="374"/>
      <c r="HU4" s="374"/>
      <c r="HV4" s="374"/>
      <c r="HW4" s="374"/>
      <c r="HX4" s="374"/>
      <c r="HY4" s="374"/>
      <c r="HZ4" s="374"/>
      <c r="IA4" s="374"/>
      <c r="IB4" s="374"/>
      <c r="IC4" s="374"/>
      <c r="ID4" s="374"/>
      <c r="IE4" s="374"/>
      <c r="IF4" s="374"/>
      <c r="IG4" s="374"/>
      <c r="IH4" s="374"/>
      <c r="II4" s="374"/>
      <c r="IJ4" s="374"/>
      <c r="IK4" s="374"/>
      <c r="IL4" s="374"/>
      <c r="IM4" s="374"/>
      <c r="IN4" s="374"/>
      <c r="IO4" s="374"/>
      <c r="IP4" s="374"/>
      <c r="IQ4" s="374"/>
      <c r="IR4" s="374"/>
      <c r="IS4" s="374"/>
      <c r="IT4" s="374"/>
      <c r="IU4" s="374"/>
      <c r="IV4" s="374"/>
      <c r="IW4" s="374"/>
    </row>
    <row r="5" customFormat="false" ht="12.75" hidden="false" customHeight="false" outlineLevel="0" collapsed="false">
      <c r="A5" s="372" t="s">
        <v>258</v>
      </c>
      <c r="B5" s="373" t="s">
        <v>259</v>
      </c>
    </row>
    <row r="6" customFormat="false" ht="12.75" hidden="false" customHeight="false" outlineLevel="0" collapsed="false">
      <c r="A6" s="372" t="s">
        <v>260</v>
      </c>
      <c r="B6" s="373" t="s">
        <v>254</v>
      </c>
    </row>
    <row r="7" customFormat="false" ht="12.75" hidden="false" customHeight="false" outlineLevel="0" collapsed="false">
      <c r="A7" s="372" t="s">
        <v>261</v>
      </c>
      <c r="B7" s="373" t="str">
        <f aca="true">CONCATENATE("Curr_Daily_Storage_Summary",TEXT(NOW(),"mmddyyyy"),".pdf")</f>
        <v>Curr_Daily_Storage_Summary09262025.pdf</v>
      </c>
    </row>
    <row r="8" customFormat="false" ht="12.75" hidden="false" customHeight="false" outlineLevel="0" collapsed="false">
      <c r="A8" s="372" t="s">
        <v>262</v>
      </c>
      <c r="B8" s="373" t="s">
        <v>257</v>
      </c>
    </row>
    <row r="9" customFormat="false" ht="12.75" hidden="false" customHeight="false" outlineLevel="0" collapsed="false">
      <c r="A9" s="375"/>
      <c r="B9" s="375"/>
    </row>
    <row r="10" customFormat="false" ht="12.75" hidden="false" customHeight="false" outlineLevel="0" collapsed="false">
      <c r="A10" s="376" t="s">
        <v>263</v>
      </c>
      <c r="B10" s="377"/>
    </row>
    <row r="12" customFormat="false" ht="12.75" hidden="false" customHeight="false" outlineLevel="0" collapsed="false">
      <c r="A12" s="378" t="s">
        <v>264</v>
      </c>
    </row>
    <row r="13" customFormat="false" ht="12.75" hidden="false" customHeight="false" outlineLevel="0" collapsed="false">
      <c r="B13" s="378"/>
    </row>
    <row r="16" customFormat="false" ht="12.75" hidden="false" customHeight="false" outlineLevel="0" collapsed="false">
      <c r="A16" s="379"/>
    </row>
    <row r="17" customFormat="false" ht="12.75" hidden="false" customHeight="false" outlineLevel="0" collapsed="false">
      <c r="A17" s="379"/>
    </row>
    <row r="18" customFormat="false" ht="12.75" hidden="false" customHeight="false" outlineLevel="0" collapsed="false">
      <c r="A18" s="37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1998-05-29T11:06:58Z</dcterms:created>
  <dc:creator>GTS</dc:creator>
  <dc:description/>
  <dc:language>en-US</dc:language>
  <cp:lastModifiedBy>mbodnar</cp:lastModifiedBy>
  <cp:lastPrinted>2001-07-09T10:01:59Z</cp:lastPrinted>
  <dcterms:modified xsi:type="dcterms:W3CDTF">2001-10-18T17:26:21Z</dcterms:modified>
  <cp:revision>0</cp:revision>
  <dc:subject/>
  <dc:title/>
</cp:coreProperties>
</file>