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_rels/chart11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22.xml" ContentType="application/vnd.openxmlformats-officedocument.drawingml.chart+xml"/>
  <Override PartName="/xl/charts/chart4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xl/media/image7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UST" sheetId="1" state="visible" r:id="rId3"/>
    <sheet name="Page 2" sheetId="2" state="visible" r:id="rId4"/>
    <sheet name="BusOb" sheetId="3" state="visible" r:id="rId5"/>
    <sheet name="Sheet1" sheetId="4" state="visible" r:id="rId6"/>
    <sheet name="ChartFDD" sheetId="5" state="visible" r:id="rId7"/>
    <sheet name="ChartIDD" sheetId="6" state="visible" r:id="rId8"/>
    <sheet name="ChartPNR" sheetId="7" state="visible" r:id="rId9"/>
    <sheet name="Chart1" sheetId="8" state="visible" r:id="rId10"/>
    <sheet name="Chart2" sheetId="9" state="visible" r:id="rId11"/>
    <sheet name="Chart3" sheetId="10" state="visible" r:id="rId12"/>
    <sheet name="Sheet2" sheetId="11" state="visible" r:id="rId13"/>
    <sheet name="properties" sheetId="12" state="visible" r:id="rId14"/>
  </sheets>
  <externalReferences>
    <externalReference r:id="rId15"/>
    <externalReference r:id="rId16"/>
    <externalReference r:id="rId17"/>
  </externalReferences>
  <definedNames>
    <definedName function="false" hidden="false" localSheetId="0" name="_xlnm.Print_Area" vbProcedure="false">AUGUST!$C$6:$AH$84</definedName>
    <definedName function="false" hidden="false" localSheetId="2" name="_xlnm.Print_Area" vbProcedure="false">BusOb!$A$1:$AI$136</definedName>
    <definedName function="false" hidden="false" localSheetId="1" name="_xlnm.Print_Area" vbProcedure="false">'Page 2'!$D$2:$AH$69</definedName>
    <definedName function="false" hidden="false" localSheetId="11" name="_xlnm.Print_Area" vbProcedure="false">properties!$A$1:$B$17</definedName>
    <definedName function="false" hidden="false" localSheetId="3" name="_xlnm.Print_Area" vbProcedure="false">Sheet1!$M$1:$AC$56</definedName>
    <definedName function="false" hidden="false" name="Excel_BuiltIn_Recorder" vbProcedure="false">#REF!</definedName>
    <definedName function="false" hidden="false" name="File_Name_1" vbProcedure="false">#REF!</definedName>
    <definedName function="false" hidden="false" name="Macro1" vbProcedure="false">#REF!</definedName>
    <definedName function="false" hidden="false" name="Print_Area_MI" vbProcedure="false">AUGUST!$A$1:$Q$51</definedName>
    <definedName function="false" hidden="false" name="\s" vbProcedure="false">AUGUST!$AS$1:$AS$4</definedName>
    <definedName function="false" hidden="false" localSheetId="0" name="__123Graph_A" vbProcedure="false">AUGUST!$AA$18:$AA$45</definedName>
    <definedName function="false" hidden="false" localSheetId="0" name="__123Graph_AJUNEACT" vbProcedure="false">AUGUST!$AA$18:$AA$45</definedName>
    <definedName function="false" hidden="false" localSheetId="0" name="__123Graph_B" vbProcedure="false">AUGUST!$Z$18:$Z$39</definedName>
    <definedName function="false" hidden="false" localSheetId="0" name="__123Graph_BJUNEACT" vbProcedure="false">AUGUST!$Z$18:$Z$39</definedName>
    <definedName function="false" hidden="false" localSheetId="0" name="__123Graph_C" vbProcedure="false">AUGUST!$AF$17:$AF$38</definedName>
    <definedName function="false" hidden="false" localSheetId="0" name="__123Graph_CJUNEACT" vbProcedure="false">AUGUST!$AF$17:$AF$38</definedName>
    <definedName function="false" hidden="false" localSheetId="0" name="__123Graph_X" vbProcedure="false">AUGUST!$C$18:$C$45</definedName>
    <definedName function="false" hidden="false" localSheetId="0" name="__123Graph_XJUNEACT" vbProcedure="false">AUGUST!$C$18:$C$45</definedName>
    <definedName function="false" hidden="false" localSheetId="11" name="Excel_BuiltIn_Recorder" vbProcedure="false">#REF!</definedName>
    <definedName function="false" hidden="false" localSheetId="11" name="File_Name_1" vbProcedure="false">properties!$B$1</definedName>
    <definedName function="false" hidden="false" localSheetId="11" name="Macro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<sst xmlns="http://schemas.openxmlformats.org/spreadsheetml/2006/main" count="835" uniqueCount="290">
  <si>
    <t xml:space="preserve">Day #</t>
  </si>
  <si>
    <t xml:space="preserve">SHIPPER</t>
  </si>
  <si>
    <t xml:space="preserve">CONTRACT</t>
  </si>
  <si>
    <t xml:space="preserve">Apr 1</t>
  </si>
  <si>
    <t xml:space="preserve">Apr 2</t>
  </si>
  <si>
    <t xml:space="preserve">Apr 3</t>
  </si>
  <si>
    <t xml:space="preserve">Apr 4</t>
  </si>
  <si>
    <t xml:space="preserve">Apr 5</t>
  </si>
  <si>
    <t xml:space="preserve">Apr 6</t>
  </si>
  <si>
    <t xml:space="preserve">Apr 7</t>
  </si>
  <si>
    <t xml:space="preserve">Apr 8</t>
  </si>
  <si>
    <t xml:space="preserve">Apr 9</t>
  </si>
  <si>
    <t xml:space="preserve">Apr 10</t>
  </si>
  <si>
    <t xml:space="preserve">Apr 11</t>
  </si>
  <si>
    <t xml:space="preserve">Apr 12</t>
  </si>
  <si>
    <t xml:space="preserve">Apr 13</t>
  </si>
  <si>
    <t xml:space="preserve">Volumetric OBA - Customer committed </t>
  </si>
  <si>
    <t xml:space="preserve">ANR</t>
  </si>
  <si>
    <t xml:space="preserve">STORAGE SUMMARY</t>
  </si>
  <si>
    <t xml:space="preserve">TOTAL</t>
  </si>
  <si>
    <t xml:space="preserve">SBA</t>
  </si>
  <si>
    <t xml:space="preserve">PIPELINE</t>
  </si>
  <si>
    <t xml:space="preserve">LYONS</t>
  </si>
  <si>
    <t xml:space="preserve">APPROVED</t>
  </si>
  <si>
    <t xml:space="preserve">THIRD</t>
  </si>
  <si>
    <t xml:space="preserve">UNANTICIPATED</t>
  </si>
  <si>
    <t xml:space="preserve">FDD----------</t>
  </si>
  <si>
    <t xml:space="preserve">-</t>
  </si>
  <si>
    <t xml:space="preserve">NET</t>
  </si>
  <si>
    <t xml:space="preserve">IDD---------</t>
  </si>
  <si>
    <t xml:space="preserve">FDD/IDD</t>
  </si>
  <si>
    <t xml:space="preserve">PURCHASE</t>
  </si>
  <si>
    <t xml:space="preserve">SALES</t>
  </si>
  <si>
    <t xml:space="preserve">BaseGas</t>
  </si>
  <si>
    <t xml:space="preserve">PAYBACK *</t>
  </si>
  <si>
    <t xml:space="preserve">PARTY</t>
  </si>
  <si>
    <t xml:space="preserve">PAPER</t>
  </si>
  <si>
    <t xml:space="preserve">PHYSICAL</t>
  </si>
  <si>
    <t xml:space="preserve">Operational </t>
  </si>
  <si>
    <t xml:space="preserve">SWING</t>
  </si>
  <si>
    <t xml:space="preserve">ACTUAL</t>
  </si>
  <si>
    <t xml:space="preserve">Storage</t>
  </si>
  <si>
    <t xml:space="preserve">INCLUDING</t>
  </si>
  <si>
    <t xml:space="preserve">PLAN M-T-D</t>
  </si>
  <si>
    <t xml:space="preserve">PACK</t>
  </si>
  <si>
    <t xml:space="preserve">% of PLAN</t>
  </si>
  <si>
    <t xml:space="preserve">CHANGES</t>
  </si>
  <si>
    <r>
      <rPr>
        <b val="true"/>
        <sz val="12"/>
        <rFont val="Arial MT"/>
        <family val="0"/>
      </rPr>
      <t xml:space="preserve">BOLD </t>
    </r>
    <r>
      <rPr>
        <sz val="12"/>
        <rFont val="Arial MT"/>
        <family val="0"/>
      </rPr>
      <t xml:space="preserve">Denotes No Allocation that day</t>
    </r>
  </si>
  <si>
    <t xml:space="preserve">FDD</t>
  </si>
  <si>
    <t xml:space="preserve">FDD </t>
  </si>
  <si>
    <t xml:space="preserve">PACKET</t>
  </si>
  <si>
    <t xml:space="preserve">PARK'N RIDE</t>
  </si>
  <si>
    <t xml:space="preserve">PHYS</t>
  </si>
  <si>
    <t xml:space="preserve">STORAGE</t>
  </si>
  <si>
    <t xml:space="preserve">Steve's</t>
  </si>
  <si>
    <t xml:space="preserve">June</t>
  </si>
  <si>
    <t xml:space="preserve">INJECTION</t>
  </si>
  <si>
    <t xml:space="preserve">WITHDRAW</t>
  </si>
  <si>
    <t xml:space="preserve">by</t>
  </si>
  <si>
    <t xml:space="preserve">PACKETS</t>
  </si>
  <si>
    <t xml:space="preserve">PNR</t>
  </si>
  <si>
    <t xml:space="preserve">IDD</t>
  </si>
  <si>
    <t xml:space="preserve">Storage </t>
  </si>
  <si>
    <t xml:space="preserve">VARIANCE</t>
  </si>
  <si>
    <t xml:space="preserve">IN</t>
  </si>
  <si>
    <t xml:space="preserve">Calc</t>
  </si>
  <si>
    <t xml:space="preserve">NOTE:</t>
  </si>
  <si>
    <t xml:space="preserve">South pack is the sum of ending pack from Permian, Anadarko &amp; Central regions</t>
  </si>
  <si>
    <t xml:space="preserve">Puchases</t>
  </si>
  <si>
    <t xml:space="preserve">Avg\d Plan</t>
  </si>
  <si>
    <t xml:space="preserve">AGA</t>
  </si>
  <si>
    <t xml:space="preserve">Absolute</t>
  </si>
  <si>
    <t xml:space="preserve">PACK CHANGES</t>
  </si>
  <si>
    <t xml:space="preserve">STORAGE ALLOCATIONS</t>
  </si>
  <si>
    <t xml:space="preserve">Avg/d Actual</t>
  </si>
  <si>
    <t xml:space="preserve">Week</t>
  </si>
  <si>
    <t xml:space="preserve">000's</t>
  </si>
  <si>
    <t xml:space="preserve">Market</t>
  </si>
  <si>
    <t xml:space="preserve">South</t>
  </si>
  <si>
    <t xml:space="preserve">IDD INJ</t>
  </si>
  <si>
    <t xml:space="preserve">IDD WD</t>
  </si>
  <si>
    <t xml:space="preserve">PURCH</t>
  </si>
  <si>
    <t xml:space="preserve">STOR PUR</t>
  </si>
  <si>
    <t xml:space="preserve">Timely</t>
  </si>
  <si>
    <t xml:space="preserve">Evening</t>
  </si>
  <si>
    <t xml:space="preserve">Non Grid</t>
  </si>
  <si>
    <t xml:space="preserve">IntraDay 1</t>
  </si>
  <si>
    <t xml:space="preserve">IntraDay 2</t>
  </si>
  <si>
    <t xml:space="preserve">Sales</t>
  </si>
  <si>
    <t xml:space="preserve">TEMP</t>
  </si>
  <si>
    <t xml:space="preserve">MAX/d</t>
  </si>
  <si>
    <t xml:space="preserve">day</t>
  </si>
  <si>
    <t xml:space="preserve">avg</t>
  </si>
  <si>
    <t xml:space="preserve">Storage Recap</t>
  </si>
  <si>
    <t xml:space="preserve">BOM</t>
  </si>
  <si>
    <t xml:space="preserve">NONE</t>
  </si>
  <si>
    <t xml:space="preserve">Change</t>
  </si>
  <si>
    <t xml:space="preserve">X</t>
  </si>
  <si>
    <t xml:space="preserve">X(field)</t>
  </si>
  <si>
    <t xml:space="preserve">CurEST in (Bcf)</t>
  </si>
  <si>
    <t xml:space="preserve">_</t>
  </si>
  <si>
    <t xml:space="preserve">SERVICES</t>
  </si>
  <si>
    <t xml:space="preserve">Oper. Storage</t>
  </si>
  <si>
    <t xml:space="preserve">AUG 2001</t>
  </si>
  <si>
    <t xml:space="preserve">%of Plan</t>
  </si>
  <si>
    <t xml:space="preserve">Avg Weekdays</t>
  </si>
  <si>
    <t xml:space="preserve">Avg Weekends</t>
  </si>
  <si>
    <t xml:space="preserve">Plan (Baseload)</t>
  </si>
  <si>
    <t xml:space="preserve">Offset</t>
  </si>
  <si>
    <t xml:space="preserve"># of Days Swing Greater than 50</t>
  </si>
  <si>
    <t xml:space="preserve">Net</t>
  </si>
  <si>
    <t xml:space="preserve"># of Days Swing Less than (50)</t>
  </si>
  <si>
    <t xml:space="preserve">TW Daily Notes:</t>
  </si>
  <si>
    <t xml:space="preserve">Park</t>
  </si>
  <si>
    <t xml:space="preserve">Ride</t>
  </si>
  <si>
    <t xml:space="preserve">Apr-1</t>
  </si>
  <si>
    <t xml:space="preserve">y</t>
  </si>
  <si>
    <t xml:space="preserve">Apr-2</t>
  </si>
  <si>
    <t xml:space="preserve">w/offset</t>
  </si>
  <si>
    <t xml:space="preserve">Apr-3</t>
  </si>
  <si>
    <t xml:space="preserve">Apr-4</t>
  </si>
  <si>
    <t xml:space="preserve">Apr-5</t>
  </si>
  <si>
    <t xml:space="preserve">Apr-6</t>
  </si>
  <si>
    <t xml:space="preserve">n </t>
  </si>
  <si>
    <t xml:space="preserve">Apr-7</t>
  </si>
  <si>
    <t xml:space="preserve">Apr-8</t>
  </si>
  <si>
    <t xml:space="preserve">Apr-9</t>
  </si>
  <si>
    <t xml:space="preserve">Apr-10</t>
  </si>
  <si>
    <t xml:space="preserve">Apr-11</t>
  </si>
  <si>
    <t xml:space="preserve">Apr-12</t>
  </si>
  <si>
    <t xml:space="preserve">Apr-13</t>
  </si>
  <si>
    <t xml:space="preserve">Apr-14</t>
  </si>
  <si>
    <t xml:space="preserve">Apr-15</t>
  </si>
  <si>
    <t xml:space="preserve">Apr-16</t>
  </si>
  <si>
    <t xml:space="preserve">Apr-17</t>
  </si>
  <si>
    <t xml:space="preserve">Apr-18</t>
  </si>
  <si>
    <t xml:space="preserve">Apr-19</t>
  </si>
  <si>
    <t xml:space="preserve">Apr-20</t>
  </si>
  <si>
    <t xml:space="preserve">Apr-21</t>
  </si>
  <si>
    <t xml:space="preserve">Apr-22</t>
  </si>
  <si>
    <t xml:space="preserve">Apr-23</t>
  </si>
  <si>
    <t xml:space="preserve">Apr-24</t>
  </si>
  <si>
    <t xml:space="preserve">Apr-25</t>
  </si>
  <si>
    <t xml:space="preserve">Apr-26</t>
  </si>
  <si>
    <t xml:space="preserve">Apr-27</t>
  </si>
  <si>
    <t xml:space="preserve">Apr-28</t>
  </si>
  <si>
    <t xml:space="preserve">Apr-29</t>
  </si>
  <si>
    <t xml:space="preserve">Apr-30</t>
  </si>
  <si>
    <t xml:space="preserve">Apr-31</t>
  </si>
  <si>
    <t xml:space="preserve"> </t>
  </si>
  <si>
    <t xml:space="preserve">Ogden</t>
  </si>
  <si>
    <t xml:space="preserve">Demarc</t>
  </si>
  <si>
    <t xml:space="preserve">PowerTex</t>
  </si>
  <si>
    <t xml:space="preserve">Pinnacle Lea</t>
  </si>
  <si>
    <t xml:space="preserve">TW Halley</t>
  </si>
  <si>
    <t xml:space="preserve">MID 2</t>
  </si>
  <si>
    <t xml:space="preserve">MID 3</t>
  </si>
  <si>
    <t xml:space="preserve">MID 4</t>
  </si>
  <si>
    <t xml:space="preserve">MID 5</t>
  </si>
  <si>
    <t xml:space="preserve">MID 6</t>
  </si>
  <si>
    <t xml:space="preserve">MID 10</t>
  </si>
  <si>
    <t xml:space="preserve">MID 16A</t>
  </si>
  <si>
    <t xml:space="preserve">MID 17</t>
  </si>
  <si>
    <t xml:space="preserve">Ventura</t>
  </si>
  <si>
    <t xml:space="preserve">PLAN</t>
  </si>
  <si>
    <t xml:space="preserve">Today's </t>
  </si>
  <si>
    <t xml:space="preserve">RECAP HISTORY @ August 27th</t>
  </si>
  <si>
    <t xml:space="preserve">Permian</t>
  </si>
  <si>
    <t xml:space="preserve">MID 8</t>
  </si>
  <si>
    <t xml:space="preserve">MID 13</t>
  </si>
  <si>
    <t xml:space="preserve">MID 16</t>
  </si>
  <si>
    <t xml:space="preserve">STORAGE FACILITIES</t>
  </si>
  <si>
    <t xml:space="preserve">Avg/d-M-T-D</t>
  </si>
  <si>
    <t xml:space="preserve">Estimate*</t>
  </si>
  <si>
    <t xml:space="preserve">% of Plan</t>
  </si>
  <si>
    <t xml:space="preserve">WRENSHALL</t>
  </si>
  <si>
    <t xml:space="preserve">Park N Ride Pivot</t>
  </si>
  <si>
    <t xml:space="preserve">Copied</t>
  </si>
  <si>
    <t xml:space="preserve">GARNER</t>
  </si>
  <si>
    <t xml:space="preserve">Total</t>
  </si>
  <si>
    <t xml:space="preserve">Injection</t>
  </si>
  <si>
    <t xml:space="preserve">Withdraw</t>
  </si>
  <si>
    <t xml:space="preserve">REDFIELD</t>
  </si>
  <si>
    <t xml:space="preserve">CUNNINGHAM</t>
  </si>
  <si>
    <t xml:space="preserve">Tot. w/o Lyons</t>
  </si>
  <si>
    <t xml:space="preserve">3rd Party</t>
  </si>
  <si>
    <t xml:space="preserve">PEAK</t>
  </si>
  <si>
    <t xml:space="preserve">PEAK  DAYS</t>
  </si>
  <si>
    <t xml:space="preserve">PROVIDERS</t>
  </si>
  <si>
    <t xml:space="preserve">Available*</t>
  </si>
  <si>
    <t xml:space="preserve"> Remaining</t>
  </si>
  <si>
    <t xml:space="preserve">Utilicorp</t>
  </si>
  <si>
    <t xml:space="preserve">Engage</t>
  </si>
  <si>
    <t xml:space="preserve">Transcanada</t>
  </si>
  <si>
    <t xml:space="preserve">PACK DAYS</t>
  </si>
  <si>
    <t xml:space="preserve">Contract Year to Date</t>
  </si>
  <si>
    <t xml:space="preserve">MAX BAL</t>
  </si>
  <si>
    <t xml:space="preserve">Carry Over</t>
  </si>
  <si>
    <t xml:space="preserve">Pack</t>
  </si>
  <si>
    <t xml:space="preserve">+/-</t>
  </si>
  <si>
    <t xml:space="preserve">OGE</t>
  </si>
  <si>
    <t xml:space="preserve">Tenaska</t>
  </si>
  <si>
    <t xml:space="preserve">Texaco</t>
  </si>
  <si>
    <t xml:space="preserve">All Daily Pivot</t>
  </si>
  <si>
    <t xml:space="preserve">AQUILA ENERGY MARKETING CORPORATION</t>
  </si>
  <si>
    <t xml:space="preserve">INJ</t>
  </si>
  <si>
    <t xml:space="preserve">WTH</t>
  </si>
  <si>
    <t xml:space="preserve">CINERGY MARKETING &amp; TRADING, LLC</t>
  </si>
  <si>
    <t xml:space="preserve">DENVER CITY ENERGY ASSOCIATES, L.P.</t>
  </si>
  <si>
    <t xml:space="preserve">DUKE ENERGY TRADING AND MARKETING,L.L.C.</t>
  </si>
  <si>
    <t xml:space="preserve">DYNEGY GAS TRANSPORTATION, INC.</t>
  </si>
  <si>
    <t xml:space="preserve">ENRON NORTH AMERICA CORP.</t>
  </si>
  <si>
    <t xml:space="preserve">GREAT RIVER ENERGY</t>
  </si>
  <si>
    <t xml:space="preserve">MIDAMERICAN ENERGY COMPANY</t>
  </si>
  <si>
    <t xml:space="preserve">NICOR ENERCHANGE L.L.C.</t>
  </si>
  <si>
    <t xml:space="preserve">NORTHERN STATES POWER - GENERATION</t>
  </si>
  <si>
    <t xml:space="preserve">OGE ENERGY RESOURCES, INC.</t>
  </si>
  <si>
    <t xml:space="preserve">PANCANADIAN ENERGY SERVICES L.P.</t>
  </si>
  <si>
    <t xml:space="preserve">RELIANT ENERGY SERVICES, INC.</t>
  </si>
  <si>
    <t xml:space="preserve">SEMPRA ENERGY TRADING CORP.</t>
  </si>
  <si>
    <t xml:space="preserve">TENASKA GAS STORAGE, LLC</t>
  </si>
  <si>
    <t xml:space="preserve">TRANSCANADA ENERGY MARKETING USA INC.</t>
  </si>
  <si>
    <t xml:space="preserve">U S GAS TRANSPORTATION, INC.</t>
  </si>
  <si>
    <t xml:space="preserve">VIRGINIA POWER ENERGY MARKETING, INC.</t>
  </si>
  <si>
    <t xml:space="preserve">Plan</t>
  </si>
  <si>
    <t xml:space="preserve">Withdrawal</t>
  </si>
  <si>
    <t xml:space="preserve">Net FDD</t>
  </si>
  <si>
    <t xml:space="preserve">  TEMPERATURES</t>
  </si>
  <si>
    <t xml:space="preserve">DATE</t>
  </si>
  <si>
    <t xml:space="preserve">AVG TEMP</t>
  </si>
  <si>
    <t xml:space="preserve">ACTUAL Temp</t>
  </si>
  <si>
    <t xml:space="preserve">Phys Storage</t>
  </si>
  <si>
    <t xml:space="preserve">Cash</t>
  </si>
  <si>
    <t xml:space="preserve">Index</t>
  </si>
  <si>
    <t xml:space="preserve">Cash/Index</t>
  </si>
  <si>
    <t xml:space="preserve">Injections</t>
  </si>
  <si>
    <t xml:space="preserve">Withdrawals</t>
  </si>
  <si>
    <t xml:space="preserve">Today</t>
  </si>
  <si>
    <t xml:space="preserve">Weekday Avg</t>
  </si>
  <si>
    <t xml:space="preserve">Weekend Avg</t>
  </si>
  <si>
    <t xml:space="preserve">Total </t>
  </si>
  <si>
    <t xml:space="preserve">PNR In</t>
  </si>
  <si>
    <r>
      <rPr>
        <sz val="10"/>
        <rFont val="Arial MT"/>
        <family val="0"/>
      </rPr>
      <t xml:space="preserve">Book I</t>
    </r>
    <r>
      <rPr>
        <i val="true"/>
        <sz val="10"/>
        <rFont val="Arial MT"/>
        <family val="0"/>
      </rPr>
      <t xml:space="preserve">njection</t>
    </r>
  </si>
  <si>
    <t xml:space="preserve">PNR Wd</t>
  </si>
  <si>
    <t xml:space="preserve">Book Withdraw</t>
  </si>
  <si>
    <t xml:space="preserve">Net Book</t>
  </si>
  <si>
    <t xml:space="preserve">Net PnR</t>
  </si>
  <si>
    <t xml:space="preserve">IDD </t>
  </si>
  <si>
    <t xml:space="preserve">Days\Mo</t>
  </si>
  <si>
    <t xml:space="preserve">including</t>
  </si>
  <si>
    <t xml:space="preserve">Forecasted</t>
  </si>
  <si>
    <t xml:space="preserve">Physical</t>
  </si>
  <si>
    <t xml:space="preserve">1 Day Out</t>
  </si>
  <si>
    <t xml:space="preserve">2 Days Out</t>
  </si>
  <si>
    <t xml:space="preserve">3 Days Out</t>
  </si>
  <si>
    <t xml:space="preserve">Proj Temps</t>
  </si>
  <si>
    <t xml:space="preserve">FDD INJECT</t>
  </si>
  <si>
    <t xml:space="preserve">FDD WITH</t>
  </si>
  <si>
    <t xml:space="preserve">1st REPORTED</t>
  </si>
  <si>
    <t xml:space="preserve">FDD INJ RT</t>
  </si>
  <si>
    <t xml:space="preserve">FDD W/D RT</t>
  </si>
  <si>
    <t xml:space="preserve">REAL TIME</t>
  </si>
  <si>
    <t xml:space="preserve">Change in FDD</t>
  </si>
  <si>
    <t xml:space="preserve">% Change/FDD</t>
  </si>
  <si>
    <t xml:space="preserve">Change in Packets</t>
  </si>
  <si>
    <t xml:space="preserve">% Change/IDD</t>
  </si>
  <si>
    <t xml:space="preserve">Change in PNR</t>
  </si>
  <si>
    <t xml:space="preserve">% Change/PNR</t>
  </si>
  <si>
    <t xml:space="preserve">Change in Physical</t>
  </si>
  <si>
    <t xml:space="preserve">% change in Phys</t>
  </si>
  <si>
    <t xml:space="preserve">Change in Swing</t>
  </si>
  <si>
    <t xml:space="preserve">% Change/Swing</t>
  </si>
  <si>
    <t xml:space="preserve">Change in Total</t>
  </si>
  <si>
    <t xml:space="preserve">% Change in Total</t>
  </si>
  <si>
    <t xml:space="preserve">NORMAL</t>
  </si>
  <si>
    <t xml:space="preserve">Gas Control</t>
  </si>
  <si>
    <t xml:space="preserve">File Name for 1st save</t>
  </si>
  <si>
    <t xml:space="preserve">Curr_Daily_Storage_Summary.xls</t>
  </si>
  <si>
    <t xml:space="preserve">Path for 1st save</t>
  </si>
  <si>
    <t xml:space="preserve">J:\SHARED\Marketing\Rev_Mgt\Storage_Services\Storage_Summary\</t>
  </si>
  <si>
    <t xml:space="preserve">File Name for 2nd save</t>
  </si>
  <si>
    <t xml:space="preserve">Path for 2nd save</t>
  </si>
  <si>
    <t xml:space="preserve">J:\SHARED\Marketing\Rev_Mgt\Storage_Services\Storage_Summary\History\</t>
  </si>
  <si>
    <t xml:space="preserve">File Name for 1st print file (PDF)</t>
  </si>
  <si>
    <t xml:space="preserve">Curr_Daily_Storage_Summary.pdf</t>
  </si>
  <si>
    <t xml:space="preserve">Path for 1st print file (PDF)</t>
  </si>
  <si>
    <t xml:space="preserve">File Name for 2nd print file (PDF)</t>
  </si>
  <si>
    <t xml:space="preserve">Path for 2nd print file (PDF)</t>
  </si>
  <si>
    <t xml:space="preserve">(Template Above) </t>
  </si>
  <si>
    <t xml:space="preserve">Owner: Mike Bodner</t>
  </si>
</sst>
</file>

<file path=xl/styles.xml><?xml version="1.0" encoding="utf-8"?>
<styleSheet xmlns="http://schemas.openxmlformats.org/spreadsheetml/2006/main">
  <numFmts count="28">
    <numFmt numFmtId="164" formatCode="General_)"/>
    <numFmt numFmtId="165" formatCode="_(\$* #,##0.00_);_(\$* \(#,##0.00\);_(\$* \-??_);_(@_)"/>
    <numFmt numFmtId="166" formatCode="General"/>
    <numFmt numFmtId="167" formatCode="0_);[RED]\(0\)"/>
    <numFmt numFmtId="168" formatCode="\$#,##0.00_);[RED]&quot;($&quot;#,##0.00\)"/>
    <numFmt numFmtId="169" formatCode="\$#,##0.0000"/>
    <numFmt numFmtId="170" formatCode="[$-409]#,##0.00_);[RED]\(#,##0.00\)"/>
    <numFmt numFmtId="171" formatCode="#,##0.000_);[RED]\(#,##0.000\)"/>
    <numFmt numFmtId="172" formatCode="0.000_);[RED]\(0.000\)"/>
    <numFmt numFmtId="173" formatCode="_(* #,##0_);_(* \(#,##0\);_(* \-??_);_(@_)"/>
    <numFmt numFmtId="174" formatCode="0.000_)"/>
    <numFmt numFmtId="175" formatCode="#,##0.0_);[RED]\(#,##0.0\)"/>
    <numFmt numFmtId="176" formatCode="0.00%"/>
    <numFmt numFmtId="177" formatCode="0.00_);[RED]\(0.00\)"/>
    <numFmt numFmtId="178" formatCode="m/d"/>
    <numFmt numFmtId="179" formatCode="0.000"/>
    <numFmt numFmtId="180" formatCode="0.00"/>
    <numFmt numFmtId="181" formatCode="0"/>
    <numFmt numFmtId="182" formatCode="\$#,##0.0000_);[RED]&quot;($&quot;#,##0.0000\)"/>
    <numFmt numFmtId="183" formatCode="0.0"/>
    <numFmt numFmtId="184" formatCode="#,##0"/>
    <numFmt numFmtId="185" formatCode="[$-409]#,##0_);[RED]\(#,##0\)"/>
    <numFmt numFmtId="186" formatCode="0%"/>
    <numFmt numFmtId="187" formatCode="[$-409]d\-mmm"/>
    <numFmt numFmtId="188" formatCode="_(\$* #,##0.0000_);_(\$* \(#,##0.0000\);_(\$* \-??_);_(@_)"/>
    <numFmt numFmtId="189" formatCode="0_)"/>
    <numFmt numFmtId="190" formatCode="[$-409]m/d/yyyy"/>
    <numFmt numFmtId="191" formatCode="[$-409]#,##0_);\(#,##0\)"/>
  </numFmts>
  <fonts count="62">
    <font>
      <sz val="10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i val="true"/>
      <sz val="12"/>
      <name val="Arial MT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2"/>
      <name val="CG Times (WN)"/>
      <family val="0"/>
    </font>
    <font>
      <b val="true"/>
      <sz val="12"/>
      <name val="Arial MT"/>
      <family val="0"/>
    </font>
    <font>
      <i val="true"/>
      <sz val="12"/>
      <name val="Arial MT"/>
      <family val="0"/>
    </font>
    <font>
      <b val="true"/>
      <sz val="13"/>
      <name val="Arial MT"/>
      <family val="0"/>
    </font>
    <font>
      <b val="true"/>
      <i val="true"/>
      <sz val="11"/>
      <name val="Arial MT"/>
      <family val="0"/>
    </font>
    <font>
      <sz val="12"/>
      <name val="MS Sans Serif"/>
      <family val="0"/>
    </font>
    <font>
      <b val="true"/>
      <sz val="12"/>
      <color rgb="FFFF0000"/>
      <name val="Arial MT"/>
      <family val="0"/>
    </font>
    <font>
      <sz val="9"/>
      <name val="Arial MT"/>
      <family val="0"/>
    </font>
    <font>
      <b val="true"/>
      <i val="true"/>
      <sz val="10"/>
      <name val="Arial MT"/>
      <family val="0"/>
    </font>
    <font>
      <sz val="12"/>
      <color rgb="FFFF0000"/>
      <name val="Arial MT"/>
      <family val="0"/>
    </font>
    <font>
      <sz val="12"/>
      <name val="Arial"/>
      <family val="0"/>
    </font>
    <font>
      <sz val="12"/>
      <color rgb="FF000000"/>
      <name val="Arial MT"/>
      <family val="0"/>
    </font>
    <font>
      <b val="true"/>
      <i val="true"/>
      <sz val="14"/>
      <name val="Arial MT"/>
      <family val="0"/>
    </font>
    <font>
      <sz val="14"/>
      <name val="Arial MT"/>
      <family val="0"/>
    </font>
    <font>
      <i val="true"/>
      <sz val="14"/>
      <name val="Arial MT"/>
      <family val="0"/>
    </font>
    <font>
      <sz val="10"/>
      <name val="Arial"/>
      <family val="2"/>
    </font>
    <font>
      <b val="true"/>
      <sz val="11.5"/>
      <color rgb="FF000000"/>
      <name val="Arial"/>
      <family val="2"/>
    </font>
    <font>
      <sz val="8.25"/>
      <color rgb="FF000000"/>
      <name val="Arial"/>
      <family val="2"/>
    </font>
    <font>
      <b val="true"/>
      <sz val="11.25"/>
      <color rgb="FF000000"/>
      <name val="Arial"/>
      <family val="2"/>
    </font>
    <font>
      <sz val="9.25"/>
      <color rgb="FF000000"/>
      <name val="Arial"/>
      <family val="2"/>
    </font>
    <font>
      <b val="true"/>
      <sz val="16.5"/>
      <color rgb="FF000000"/>
      <name val="Arial"/>
      <family val="2"/>
    </font>
    <font>
      <b val="true"/>
      <sz val="8.25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4"/>
      <name val="Arial MT"/>
      <family val="0"/>
    </font>
    <font>
      <b val="true"/>
      <i val="true"/>
      <sz val="12"/>
      <name val="Century Gothic"/>
      <family val="0"/>
    </font>
    <font>
      <sz val="12"/>
      <name val="Matura MT Script Capitals"/>
      <family val="4"/>
    </font>
    <font>
      <b val="true"/>
      <sz val="12"/>
      <name val="Matura MT茌鐁〈ጘ怐Ј悰䈇【pitals"/>
      <family val="0"/>
    </font>
    <font>
      <sz val="12"/>
      <color rgb="FFC0C0C0"/>
      <name val="Arial MT"/>
      <family val="0"/>
    </font>
    <font>
      <sz val="12"/>
      <name val="Arial"/>
      <family val="2"/>
    </font>
    <font>
      <sz val="7.5"/>
      <name val="Times New Roman"/>
      <family val="0"/>
    </font>
    <font>
      <sz val="7.5"/>
      <color rgb="FF600080"/>
      <name val="Arial"/>
      <family val="2"/>
    </font>
    <font>
      <b val="true"/>
      <sz val="7.5"/>
      <name val="Arial"/>
      <family val="2"/>
    </font>
    <font>
      <sz val="7.5"/>
      <name val="Arial"/>
      <family val="2"/>
    </font>
    <font>
      <sz val="24"/>
      <name val="Arial MT"/>
      <family val="0"/>
    </font>
    <font>
      <sz val="28"/>
      <name val="Arial MT"/>
      <family val="0"/>
    </font>
    <font>
      <b val="true"/>
      <sz val="28"/>
      <name val="Times New Roman"/>
      <family val="1"/>
    </font>
    <font>
      <b val="true"/>
      <sz val="28"/>
      <name val="Times New Roman"/>
      <family val="0"/>
    </font>
    <font>
      <i val="true"/>
      <sz val="10"/>
      <name val="Arial MT"/>
      <family val="0"/>
    </font>
    <font>
      <sz val="11.5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0"/>
      <name val="Arial MT"/>
      <family val="0"/>
    </font>
    <font>
      <sz val="11.25"/>
      <color rgb="FF000000"/>
      <name val="Arial"/>
      <family val="2"/>
    </font>
    <font>
      <b val="true"/>
      <sz val="18.75"/>
      <color rgb="FF000000"/>
      <name val="Arial"/>
      <family val="2"/>
    </font>
    <font>
      <sz val="15.5"/>
      <color rgb="FF000000"/>
      <name val="Arial"/>
      <family val="2"/>
    </font>
    <font>
      <sz val="14.75"/>
      <color rgb="FF000000"/>
      <name val="Arial"/>
      <family val="2"/>
    </font>
    <font>
      <sz val="11.75"/>
      <color rgb="FF0000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color rgb="FF0000FF"/>
      <name val="Arial MT"/>
      <family val="0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9F9F78"/>
        <bgColor rgb="FF9F9F9F"/>
      </patternFill>
    </fill>
    <fill>
      <patternFill patternType="solid">
        <fgColor rgb="FFFFFFFF"/>
        <bgColor rgb="FFEFEFEF"/>
      </patternFill>
    </fill>
    <fill>
      <patternFill patternType="solid">
        <fgColor rgb="FFDFDFDF"/>
        <bgColor rgb="FFEFEFEF"/>
      </patternFill>
    </fill>
    <fill>
      <patternFill patternType="solid">
        <fgColor rgb="FFA6CAF0"/>
        <bgColor rgb="FFC0C0FF"/>
      </patternFill>
    </fill>
    <fill>
      <patternFill patternType="solid">
        <fgColor rgb="FF9F9F9F"/>
        <bgColor rgb="FF9F9F78"/>
      </patternFill>
    </fill>
    <fill>
      <patternFill patternType="solid">
        <fgColor rgb="FF00FFFF"/>
        <bgColor rgb="FF00FFFF"/>
      </patternFill>
    </fill>
    <fill>
      <patternFill patternType="solid">
        <fgColor rgb="FFEFEFEF"/>
        <bgColor rgb="FFFFFFFF"/>
      </patternFill>
    </fill>
    <fill>
      <patternFill patternType="solid">
        <fgColor rgb="FFC0C0C0"/>
        <bgColor rgb="FFC0C0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8" fontId="10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2" fontId="1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0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5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2" fontId="10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8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0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8" fontId="41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1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2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3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8" fontId="42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2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4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8" fontId="43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4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3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3" fillId="1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1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0" fillId="1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0" fillId="11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true">
      <alignment horizontal="fil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81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5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9" fillId="5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October '98" xfId="20"/>
    <cellStyle name="Normal_Current_Storage_Summary" xfId="21"/>
    <cellStyle name="Normal_October '98" xfId="22"/>
    <cellStyle name="Normal_Properties_Sheets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F9F78"/>
      <rgbColor rgb="FF800080"/>
      <rgbColor rgb="FF008080"/>
      <rgbColor rgb="FFC0C0C0"/>
      <rgbColor rgb="FF808080"/>
      <rgbColor rgb="FF8080FF"/>
      <rgbColor rgb="FF802060"/>
      <rgbColor rgb="FFFFFFC0"/>
      <rgbColor rgb="FFEFEFEF"/>
      <rgbColor rgb="FF600080"/>
      <rgbColor rgb="FFFF8080"/>
      <rgbColor rgb="FF0066CC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DFDF"/>
      <rgbColor rgb="FFFFFF99"/>
      <rgbColor rgb="FFA6CAF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F9F9F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sharedStrings" Target="sharedStrings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FDD Activity</a:t>
            </a:r>
          </a:p>
        </c:rich>
      </c:tx>
      <c:layout>
        <c:manualLayout>
          <c:xMode val="edge"/>
          <c:yMode val="edge"/>
          <c:x val="0.426697998787144"/>
          <c:y val="0.019558754498513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8459672528805"/>
          <c:y val="0.0195587544985135"/>
          <c:w val="0.979154032747119"/>
          <c:h val="0.974417149115944"/>
        </c:manualLayout>
      </c:layout>
      <c:lineChart>
        <c:grouping val="standar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Sheet1!$C$3:$C$33</c:f>
              <c:numCache>
                <c:formatCode>0_);[RED]\(0\)</c:formatCode>
                <c:ptCount val="31"/>
                <c:pt idx="0">
                  <c:v>290</c:v>
                </c:pt>
                <c:pt idx="1">
                  <c:v>290</c:v>
                </c:pt>
                <c:pt idx="2">
                  <c:v>290</c:v>
                </c:pt>
                <c:pt idx="3">
                  <c:v>290</c:v>
                </c:pt>
                <c:pt idx="4">
                  <c:v>290</c:v>
                </c:pt>
                <c:pt idx="5">
                  <c:v>290</c:v>
                </c:pt>
                <c:pt idx="6">
                  <c:v>290</c:v>
                </c:pt>
                <c:pt idx="7">
                  <c:v>290</c:v>
                </c:pt>
                <c:pt idx="8">
                  <c:v>290</c:v>
                </c:pt>
                <c:pt idx="9">
                  <c:v>290</c:v>
                </c:pt>
                <c:pt idx="10">
                  <c:v>290</c:v>
                </c:pt>
                <c:pt idx="11">
                  <c:v>290</c:v>
                </c:pt>
                <c:pt idx="12">
                  <c:v>290</c:v>
                </c:pt>
                <c:pt idx="13">
                  <c:v>290</c:v>
                </c:pt>
                <c:pt idx="14">
                  <c:v>290</c:v>
                </c:pt>
                <c:pt idx="15">
                  <c:v>290</c:v>
                </c:pt>
                <c:pt idx="16">
                  <c:v>290</c:v>
                </c:pt>
                <c:pt idx="17">
                  <c:v>290</c:v>
                </c:pt>
                <c:pt idx="18">
                  <c:v>290</c:v>
                </c:pt>
                <c:pt idx="19">
                  <c:v>290</c:v>
                </c:pt>
                <c:pt idx="20">
                  <c:v>290</c:v>
                </c:pt>
                <c:pt idx="21">
                  <c:v>290</c:v>
                </c:pt>
                <c:pt idx="22">
                  <c:v>290</c:v>
                </c:pt>
                <c:pt idx="23">
                  <c:v>290</c:v>
                </c:pt>
                <c:pt idx="24">
                  <c:v>290</c:v>
                </c:pt>
                <c:pt idx="25">
                  <c:v>290</c:v>
                </c:pt>
                <c:pt idx="26">
                  <c:v>290</c:v>
                </c:pt>
                <c:pt idx="27">
                  <c:v>290</c:v>
                </c:pt>
                <c:pt idx="28">
                  <c:v>290</c:v>
                </c:pt>
                <c:pt idx="29">
                  <c:v>290</c:v>
                </c:pt>
                <c:pt idx="30">
                  <c:v>290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Sheet1!$D$3:$D$33</c:f>
              <c:numCache>
                <c:formatCode>0_);[RED]\(0\)</c:formatCode>
                <c:ptCount val="31"/>
                <c:pt idx="0">
                  <c:v>141.251</c:v>
                </c:pt>
                <c:pt idx="1">
                  <c:v>187.335</c:v>
                </c:pt>
                <c:pt idx="2">
                  <c:v>309.396</c:v>
                </c:pt>
                <c:pt idx="3">
                  <c:v>279.766</c:v>
                </c:pt>
                <c:pt idx="4">
                  <c:v>251.702</c:v>
                </c:pt>
                <c:pt idx="5">
                  <c:v>138.096</c:v>
                </c:pt>
                <c:pt idx="6">
                  <c:v>116.385</c:v>
                </c:pt>
                <c:pt idx="7">
                  <c:v>140.561</c:v>
                </c:pt>
                <c:pt idx="8">
                  <c:v>199.431</c:v>
                </c:pt>
                <c:pt idx="9">
                  <c:v>338.261</c:v>
                </c:pt>
                <c:pt idx="10">
                  <c:v>302.155</c:v>
                </c:pt>
                <c:pt idx="11">
                  <c:v>297.586</c:v>
                </c:pt>
                <c:pt idx="12">
                  <c:v>274.513</c:v>
                </c:pt>
                <c:pt idx="13">
                  <c:v>309.043</c:v>
                </c:pt>
                <c:pt idx="14">
                  <c:v>354.149</c:v>
                </c:pt>
                <c:pt idx="15">
                  <c:v>343.176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315.05</c:v>
                </c:pt>
                <c:pt idx="20">
                  <c:v>253.498</c:v>
                </c:pt>
                <c:pt idx="21">
                  <c:v>260.809</c:v>
                </c:pt>
                <c:pt idx="22">
                  <c:v>245.304</c:v>
                </c:pt>
                <c:pt idx="23">
                  <c:v>326.604</c:v>
                </c:pt>
                <c:pt idx="24">
                  <c:v>400.685</c:v>
                </c:pt>
                <c:pt idx="25">
                  <c:v>383.178</c:v>
                </c:pt>
                <c:pt idx="26">
                  <c:v>288.367</c:v>
                </c:pt>
                <c:pt idx="27">
                  <c:v>287.668</c:v>
                </c:pt>
                <c:pt idx="28">
                  <c:v>235.968</c:v>
                </c:pt>
                <c:pt idx="29">
                  <c:v>256.394</c:v>
                </c:pt>
                <c:pt idx="30">
                  <c:v>311.409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Withdrawal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custDash>
                <a:ds d="151429" sp="151429"/>
                <a:ds d="151429" sp="151429"/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  <a:ds d="151429" sp="151429"/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Sheet1!$E$3:$E$33</c:f>
              <c:numCache>
                <c:formatCode>0_);[RED]\(0\)</c:formatCode>
                <c:ptCount val="31"/>
                <c:pt idx="0">
                  <c:v>-10.526</c:v>
                </c:pt>
                <c:pt idx="1">
                  <c:v>-11.355</c:v>
                </c:pt>
                <c:pt idx="2">
                  <c:v>-5.005</c:v>
                </c:pt>
                <c:pt idx="3">
                  <c:v>-6.861</c:v>
                </c:pt>
                <c:pt idx="4">
                  <c:v>-12.191</c:v>
                </c:pt>
                <c:pt idx="5">
                  <c:v>-15.871</c:v>
                </c:pt>
                <c:pt idx="6">
                  <c:v>-36.296</c:v>
                </c:pt>
                <c:pt idx="7">
                  <c:v>-56.095</c:v>
                </c:pt>
                <c:pt idx="8">
                  <c:v>-42.637</c:v>
                </c:pt>
                <c:pt idx="9">
                  <c:v>-2.381</c:v>
                </c:pt>
                <c:pt idx="10">
                  <c:v>0</c:v>
                </c:pt>
                <c:pt idx="11">
                  <c:v>-8.844</c:v>
                </c:pt>
                <c:pt idx="12">
                  <c:v>-14.185</c:v>
                </c:pt>
                <c:pt idx="13">
                  <c:v>0</c:v>
                </c:pt>
                <c:pt idx="14">
                  <c:v>0</c:v>
                </c:pt>
                <c:pt idx="15">
                  <c:v>-10.183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-20.988</c:v>
                </c:pt>
                <c:pt idx="20">
                  <c:v>-6.424</c:v>
                </c:pt>
                <c:pt idx="21">
                  <c:v>-34.021</c:v>
                </c:pt>
                <c:pt idx="22">
                  <c:v>-6.751</c:v>
                </c:pt>
                <c:pt idx="23">
                  <c:v>-7.68</c:v>
                </c:pt>
                <c:pt idx="24">
                  <c:v>-24.95</c:v>
                </c:pt>
                <c:pt idx="25">
                  <c:v>-32.329</c:v>
                </c:pt>
                <c:pt idx="26">
                  <c:v>-12.478</c:v>
                </c:pt>
                <c:pt idx="27">
                  <c:v>-2.335</c:v>
                </c:pt>
                <c:pt idx="28">
                  <c:v>-9.203</c:v>
                </c:pt>
                <c:pt idx="29">
                  <c:v>-26.735</c:v>
                </c:pt>
                <c:pt idx="3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Net FDD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Sheet1!$F$3:$F$33</c:f>
              <c:numCache>
                <c:formatCode>0_);[RED]\(0\)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307217"/>
        <c:axId val="92153454"/>
      </c:lineChart>
      <c:catAx>
        <c:axId val="543072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layout>
            <c:manualLayout>
              <c:xMode val="edge"/>
              <c:yMode val="edge"/>
              <c:x val="0.3461188599151"/>
              <c:y val="0.92372085745579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53454"/>
        <c:crossesAt val="0"/>
        <c:auto val="1"/>
        <c:lblAlgn val="ctr"/>
        <c:lblOffset val="100"/>
        <c:noMultiLvlLbl val="0"/>
      </c:catAx>
      <c:valAx>
        <c:axId val="921534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0721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12507580351728"/>
          <c:y val="0.456501329995306"/>
          <c:w val="0.9038811400849"/>
          <c:h val="0.0496792364262244"/>
        </c:manualLayout>
      </c:layout>
      <c:overlay val="0"/>
      <c:spPr>
        <a:solidFill>
          <a:srgbClr val="ffffff"/>
        </a:solidFill>
        <a:ln w="12600">
          <a:solidFill>
            <a:srgbClr val="000000"/>
          </a:solidFill>
          <a:round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Sheet1!$AG$3</c:f>
              <c:strCache>
                <c:ptCount val="1"/>
                <c:pt idx="0">
                  <c:v>AVG TEMP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Sheet1!$AG$4:$AG$34</c:f>
              <c:numCache>
                <c:formatCode>General_)</c:formatCode>
                <c:ptCount val="31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73</c:v>
                </c:pt>
                <c:pt idx="9">
                  <c:v>73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73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69</c:v>
                </c:pt>
                <c:pt idx="26">
                  <c:v>69</c:v>
                </c:pt>
                <c:pt idx="27">
                  <c:v>68</c:v>
                </c:pt>
                <c:pt idx="28">
                  <c:v>68</c:v>
                </c:pt>
                <c:pt idx="29">
                  <c:v>68</c:v>
                </c:pt>
                <c:pt idx="30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Sheet1!$AH$3</c:f>
              <c:strCache>
                <c:ptCount val="1"/>
                <c:pt idx="0">
                  <c:v>ACTUAL Temp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Pt>
            <c:idx val="4"/>
            <c:marker>
              <c:symbol val="diamond"/>
              <c:size val="7"/>
              <c:spPr>
                <a:solidFill>
                  <a:srgbClr val="000080"/>
                </a:solidFill>
              </c:spPr>
            </c:marke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Sheet1!$AH$4:$AH$34</c:f>
              <c:numCache>
                <c:formatCode>General_)</c:formatCode>
                <c:ptCount val="31"/>
                <c:pt idx="0">
                  <c:v>80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  <c:pt idx="7">
                  <c:v>82</c:v>
                </c:pt>
                <c:pt idx="8">
                  <c:v>71</c:v>
                </c:pt>
                <c:pt idx="9">
                  <c:v>65</c:v>
                </c:pt>
                <c:pt idx="10">
                  <c:v>69</c:v>
                </c:pt>
                <c:pt idx="11">
                  <c:v>69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64</c:v>
                </c:pt>
                <c:pt idx="16">
                  <c:v>69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74</c:v>
                </c:pt>
                <c:pt idx="21">
                  <c:v>75</c:v>
                </c:pt>
                <c:pt idx="22">
                  <c:v>74</c:v>
                </c:pt>
                <c:pt idx="23">
                  <c:v>71</c:v>
                </c:pt>
                <c:pt idx="24">
                  <c:v>70</c:v>
                </c:pt>
                <c:pt idx="25">
                  <c:v>73</c:v>
                </c:pt>
                <c:pt idx="26">
                  <c:v>70</c:v>
                </c:pt>
                <c:pt idx="27">
                  <c:v>71</c:v>
                </c:pt>
                <c:pt idx="28">
                  <c:v>74</c:v>
                </c:pt>
                <c:pt idx="29">
                  <c:v>68</c:v>
                </c:pt>
                <c:pt idx="30">
                  <c:v>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710907"/>
        <c:axId val="61577221"/>
      </c:lineChart>
      <c:lineChart>
        <c:grouping val="standard"/>
        <c:varyColors val="0"/>
        <c:ser>
          <c:idx val="2"/>
          <c:order val="2"/>
          <c:tx>
            <c:strRef>
              <c:f>Sheet1!$AI$3</c:f>
              <c:strCache>
                <c:ptCount val="1"/>
                <c:pt idx="0">
                  <c:v>Phys Storage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triangle"/>
            <c:size val="7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Sheet1!$AI$4:$AI$34</c:f>
              <c:numCache>
                <c:formatCode>0_);[RED]\(0\)</c:formatCode>
                <c:ptCount val="31"/>
                <c:pt idx="0">
                  <c:v>-59.4</c:v>
                </c:pt>
                <c:pt idx="1">
                  <c:v>255.4</c:v>
                </c:pt>
                <c:pt idx="2">
                  <c:v>264.6</c:v>
                </c:pt>
                <c:pt idx="3">
                  <c:v>204.9</c:v>
                </c:pt>
                <c:pt idx="4">
                  <c:v>205.4</c:v>
                </c:pt>
                <c:pt idx="5">
                  <c:v>-208.4</c:v>
                </c:pt>
                <c:pt idx="6">
                  <c:v>-195.5</c:v>
                </c:pt>
                <c:pt idx="7">
                  <c:v>-63</c:v>
                </c:pt>
                <c:pt idx="8">
                  <c:v>-144.7</c:v>
                </c:pt>
                <c:pt idx="9">
                  <c:v>81.1</c:v>
                </c:pt>
                <c:pt idx="10">
                  <c:v>432.6</c:v>
                </c:pt>
                <c:pt idx="11">
                  <c:v>365.7</c:v>
                </c:pt>
                <c:pt idx="12">
                  <c:v>246</c:v>
                </c:pt>
                <c:pt idx="13">
                  <c:v>289.8</c:v>
                </c:pt>
                <c:pt idx="14">
                  <c:v>337.7</c:v>
                </c:pt>
                <c:pt idx="15">
                  <c:v>435.4</c:v>
                </c:pt>
                <c:pt idx="16">
                  <c:v>482.7</c:v>
                </c:pt>
                <c:pt idx="17">
                  <c:v>483.7</c:v>
                </c:pt>
                <c:pt idx="18">
                  <c:v>492.6</c:v>
                </c:pt>
                <c:pt idx="19">
                  <c:v>281.9</c:v>
                </c:pt>
                <c:pt idx="20">
                  <c:v>62.4</c:v>
                </c:pt>
                <c:pt idx="21">
                  <c:v>130.5</c:v>
                </c:pt>
                <c:pt idx="22">
                  <c:v>63.7</c:v>
                </c:pt>
                <c:pt idx="23">
                  <c:v>360.2</c:v>
                </c:pt>
                <c:pt idx="24">
                  <c:v>608.8</c:v>
                </c:pt>
                <c:pt idx="25">
                  <c:v>593.6</c:v>
                </c:pt>
                <c:pt idx="26">
                  <c:v>380.8</c:v>
                </c:pt>
                <c:pt idx="27">
                  <c:v>379.5</c:v>
                </c:pt>
                <c:pt idx="28">
                  <c:v>395.6</c:v>
                </c:pt>
                <c:pt idx="29">
                  <c:v>396.7</c:v>
                </c:pt>
                <c:pt idx="30">
                  <c:v>517.7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Sheet1!$AJ$3</c:f>
              <c:strCache>
                <c:ptCount val="1"/>
                <c:pt idx="0">
                  <c:v>SWING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x"/>
            <c:size val="7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Sheet1!$AJ$4:$AJ$34</c:f>
              <c:numCache>
                <c:formatCode>0_);[RED]\(0\)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721559"/>
        <c:axId val="20615078"/>
      </c:lineChart>
      <c:catAx>
        <c:axId val="487109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77221"/>
        <c:crossesAt val="0"/>
        <c:auto val="1"/>
        <c:lblAlgn val="ctr"/>
        <c:lblOffset val="100"/>
        <c:noMultiLvlLbl val="0"/>
      </c:catAx>
      <c:valAx>
        <c:axId val="6157722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Degrees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10907"/>
        <c:crossesAt val="1"/>
        <c:crossBetween val="midCat"/>
      </c:valAx>
      <c:catAx>
        <c:axId val="1172155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15078"/>
        <c:auto val="1"/>
        <c:lblAlgn val="ctr"/>
        <c:lblOffset val="100"/>
        <c:noMultiLvlLbl val="0"/>
      </c:catAx>
      <c:valAx>
        <c:axId val="2061507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'000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21559"/>
        <c:crosses val="max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Cash over Index - vs - Swing</a:t>
            </a:r>
          </a:p>
        </c:rich>
      </c:tx>
      <c:layout>
        <c:manualLayout>
          <c:xMode val="edge"/>
          <c:yMode val="edge"/>
          <c:x val="0.32022329358031"/>
          <c:y val="0.029161320424588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3785841157067"/>
          <c:y val="0.0638049690890004"/>
          <c:w val="0.783684344075108"/>
          <c:h val="0.906800419923014"/>
        </c:manualLayout>
      </c:layout>
      <c:lineChart>
        <c:grouping val="standard"/>
        <c:varyColors val="0"/>
        <c:ser>
          <c:idx val="0"/>
          <c:order val="0"/>
          <c:tx>
            <c:strRef>
              <c:f>Sheet1!$AJ$3</c:f>
              <c:strCache>
                <c:ptCount val="1"/>
                <c:pt idx="0">
                  <c:v>SWING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square"/>
            <c:size val="7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Sheet1!$AJ$4:$AJ$34</c:f>
              <c:numCache>
                <c:formatCode>0_);[RED]\(0\)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284952"/>
        <c:axId val="81986383"/>
      </c:lineChart>
      <c:lineChart>
        <c:grouping val="standard"/>
        <c:varyColors val="0"/>
        <c:ser>
          <c:idx val="1"/>
          <c:order val="1"/>
          <c:tx>
            <c:strRef>
              <c:f>Sheet1!$AO$3</c:f>
              <c:strCache>
                <c:ptCount val="1"/>
                <c:pt idx="0">
                  <c:v>Cash/Index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ff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Sheet1!$AO$4:$AO$34</c:f>
              <c:numCache>
                <c:formatCode>0.00_);[RED]\(0.00\)</c:formatCode>
                <c:ptCount val="31"/>
                <c:pt idx="0">
                  <c:v>0</c:v>
                </c:pt>
                <c:pt idx="1">
                  <c:v>-0.0181</c:v>
                </c:pt>
                <c:pt idx="2">
                  <c:v>-0.0971000000000002</c:v>
                </c:pt>
                <c:pt idx="3">
                  <c:v>-0.1553</c:v>
                </c:pt>
                <c:pt idx="4">
                  <c:v>-0.1553</c:v>
                </c:pt>
                <c:pt idx="5">
                  <c:v>-0.1553</c:v>
                </c:pt>
                <c:pt idx="6">
                  <c:v>-0.1133</c:v>
                </c:pt>
                <c:pt idx="7">
                  <c:v>-0.0297000000000001</c:v>
                </c:pt>
                <c:pt idx="8">
                  <c:v>-0.0759000000000003</c:v>
                </c:pt>
                <c:pt idx="9">
                  <c:v>-0.0926999999999998</c:v>
                </c:pt>
                <c:pt idx="10">
                  <c:v>-0.1779</c:v>
                </c:pt>
                <c:pt idx="11">
                  <c:v>-0.1779</c:v>
                </c:pt>
                <c:pt idx="12">
                  <c:v>-0.1779</c:v>
                </c:pt>
                <c:pt idx="13">
                  <c:v>-0.1061</c:v>
                </c:pt>
                <c:pt idx="14">
                  <c:v>-0.0817000000000001</c:v>
                </c:pt>
                <c:pt idx="15">
                  <c:v>0.00530000000000008</c:v>
                </c:pt>
                <c:pt idx="16">
                  <c:v>0.2656</c:v>
                </c:pt>
                <c:pt idx="17">
                  <c:v>-0.00749999999999984</c:v>
                </c:pt>
                <c:pt idx="18">
                  <c:v>-0.00749999999999984</c:v>
                </c:pt>
                <c:pt idx="19">
                  <c:v>-0.00749999999999984</c:v>
                </c:pt>
                <c:pt idx="20">
                  <c:v>-0.0267999999999997</c:v>
                </c:pt>
                <c:pt idx="21">
                  <c:v>0.00760000000000005</c:v>
                </c:pt>
                <c:pt idx="22">
                  <c:v>0.0236000000000001</c:v>
                </c:pt>
                <c:pt idx="23">
                  <c:v>-0.2503</c:v>
                </c:pt>
                <c:pt idx="24">
                  <c:v>-0.3378</c:v>
                </c:pt>
                <c:pt idx="25">
                  <c:v>-0.3378</c:v>
                </c:pt>
                <c:pt idx="26">
                  <c:v>-0.3378</c:v>
                </c:pt>
                <c:pt idx="27">
                  <c:v>-0.4812</c:v>
                </c:pt>
                <c:pt idx="28">
                  <c:v>-0.5024</c:v>
                </c:pt>
                <c:pt idx="29">
                  <c:v>-0.5774</c:v>
                </c:pt>
                <c:pt idx="30">
                  <c:v>-0.5272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724904"/>
        <c:axId val="64543986"/>
      </c:lineChart>
      <c:catAx>
        <c:axId val="202849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layout>
            <c:manualLayout>
              <c:xMode val="edge"/>
              <c:yMode val="edge"/>
              <c:x val="0.33392539964476"/>
              <c:y val="0.90225125393677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86383"/>
        <c:crossesAt val="0"/>
        <c:auto val="1"/>
        <c:lblAlgn val="ctr"/>
        <c:lblOffset val="100"/>
        <c:noMultiLvlLbl val="0"/>
      </c:catAx>
      <c:valAx>
        <c:axId val="8198638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layout>
            <c:manualLayout>
              <c:xMode val="edge"/>
              <c:yMode val="edge"/>
              <c:x val="0.0159223547323014"/>
              <c:y val="0.259885687623936"/>
            </c:manualLayout>
          </c:layout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84952"/>
        <c:crossesAt val="1"/>
        <c:crossBetween val="midCat"/>
      </c:valAx>
      <c:catAx>
        <c:axId val="4272490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43986"/>
        <c:auto val="1"/>
        <c:lblAlgn val="ctr"/>
        <c:lblOffset val="100"/>
        <c:noMultiLvlLbl val="0"/>
      </c:catAx>
      <c:valAx>
        <c:axId val="6454398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_);[RED]\(0.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2490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10327328089317"/>
          <c:y val="0.81406742097282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FDD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0672090053446"/>
          <c:y val="0.0793850639453979"/>
          <c:w val="0.910088445348342"/>
          <c:h val="0.828507057186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Sheet2!$F$14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c0c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Sheet2!$F$15:$F$45</c:f>
              <c:numCache>
                <c:formatCode>0.000_);[RED]\(0.000\)</c:formatCode>
                <c:ptCount val="31"/>
                <c:pt idx="0">
                  <c:v>178.352</c:v>
                </c:pt>
                <c:pt idx="1">
                  <c:v>238.873</c:v>
                </c:pt>
                <c:pt idx="2">
                  <c:v>320.06</c:v>
                </c:pt>
                <c:pt idx="3">
                  <c:v>272.905</c:v>
                </c:pt>
                <c:pt idx="4">
                  <c:v>305.817</c:v>
                </c:pt>
                <c:pt idx="5">
                  <c:v>264.593</c:v>
                </c:pt>
                <c:pt idx="6">
                  <c:v>203.189</c:v>
                </c:pt>
                <c:pt idx="7">
                  <c:v>161.293</c:v>
                </c:pt>
                <c:pt idx="8">
                  <c:v>183.509</c:v>
                </c:pt>
                <c:pt idx="9">
                  <c:v>289.783</c:v>
                </c:pt>
                <c:pt idx="10">
                  <c:v>302.155</c:v>
                </c:pt>
                <c:pt idx="11">
                  <c:v>332.982</c:v>
                </c:pt>
                <c:pt idx="12">
                  <c:v>303.345</c:v>
                </c:pt>
                <c:pt idx="13">
                  <c:v>308.895</c:v>
                </c:pt>
                <c:pt idx="14">
                  <c:v>321.251</c:v>
                </c:pt>
                <c:pt idx="15">
                  <c:v>319.42</c:v>
                </c:pt>
                <c:pt idx="16">
                  <c:v>329.771</c:v>
                </c:pt>
                <c:pt idx="17">
                  <c:v>361.307</c:v>
                </c:pt>
                <c:pt idx="18">
                  <c:v>363.2</c:v>
                </c:pt>
                <c:pt idx="19">
                  <c:v>296.057</c:v>
                </c:pt>
                <c:pt idx="20">
                  <c:v>310.736</c:v>
                </c:pt>
                <c:pt idx="21">
                  <c:v>295.211</c:v>
                </c:pt>
                <c:pt idx="22">
                  <c:v>300.196</c:v>
                </c:pt>
                <c:pt idx="23">
                  <c:v>310.332</c:v>
                </c:pt>
                <c:pt idx="24">
                  <c:v>375.735</c:v>
                </c:pt>
                <c:pt idx="25">
                  <c:v>400.9</c:v>
                </c:pt>
                <c:pt idx="26">
                  <c:v>353.686</c:v>
                </c:pt>
                <c:pt idx="27">
                  <c:v>301.95</c:v>
                </c:pt>
                <c:pt idx="28">
                  <c:v>204.983</c:v>
                </c:pt>
                <c:pt idx="29">
                  <c:v>239.998</c:v>
                </c:pt>
                <c:pt idx="30">
                  <c:v>279.564</c:v>
                </c:pt>
              </c:numCache>
            </c:numRef>
          </c:val>
        </c:ser>
        <c:ser>
          <c:idx val="1"/>
          <c:order val="1"/>
          <c:tx>
            <c:strRef>
              <c:f>Sheet2!$V$14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Sheet2!$V$15:$V$45</c:f>
              <c:numCache>
                <c:formatCode>0.000_);[RED]\(0.000\)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</c:ser>
        <c:gapWidth val="150"/>
        <c:overlap val="0"/>
        <c:axId val="40024888"/>
        <c:axId val="87424527"/>
      </c:barChart>
      <c:lineChart>
        <c:grouping val="standard"/>
        <c:varyColors val="0"/>
        <c:ser>
          <c:idx val="2"/>
          <c:order val="2"/>
          <c:tx>
            <c:strRef>
              <c:f>Sheet2!$AH$14</c:f>
              <c:strCache>
                <c:ptCount val="1"/>
                <c:pt idx="0">
                  <c:v>% Change/FDD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triangle"/>
            <c:size val="9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Sheet2!$AH$15:$AH$45</c:f>
              <c:numCache>
                <c:formatCode>0%</c:formatCode>
                <c:ptCount val="31"/>
                <c:pt idx="0">
                  <c:v>0.364329699751387</c:v>
                </c:pt>
                <c:pt idx="1">
                  <c:v>0.35738720309126</c:v>
                </c:pt>
                <c:pt idx="2">
                  <c:v>0.0514765548258654</c:v>
                </c:pt>
                <c:pt idx="3">
                  <c:v>0</c:v>
                </c:pt>
                <c:pt idx="4">
                  <c:v>0.276839059583902</c:v>
                </c:pt>
                <c:pt idx="5">
                  <c:v>1.16480261812231</c:v>
                </c:pt>
                <c:pt idx="6">
                  <c:v>1.53704004295222</c:v>
                </c:pt>
                <c:pt idx="7">
                  <c:v>0.909561243577297</c:v>
                </c:pt>
                <c:pt idx="8">
                  <c:v>0.170382795260023</c:v>
                </c:pt>
                <c:pt idx="9">
                  <c:v>0.137242467547934</c:v>
                </c:pt>
                <c:pt idx="10">
                  <c:v>0</c:v>
                </c:pt>
                <c:pt idx="11">
                  <c:v>0.153216366167721</c:v>
                </c:pt>
                <c:pt idx="12">
                  <c:v>0.16524154144003</c:v>
                </c:pt>
                <c:pt idx="13">
                  <c:v>0.000478897758564422</c:v>
                </c:pt>
                <c:pt idx="14">
                  <c:v>0.0928931043148506</c:v>
                </c:pt>
                <c:pt idx="15">
                  <c:v>0.0407606165895379</c:v>
                </c:pt>
                <c:pt idx="16">
                  <c:v>0.00524869461345194</c:v>
                </c:pt>
                <c:pt idx="17">
                  <c:v>0.0595886007584572</c:v>
                </c:pt>
                <c:pt idx="18">
                  <c:v>0.0605811360967561</c:v>
                </c:pt>
                <c:pt idx="19">
                  <c:v>0.00678428358645457</c:v>
                </c:pt>
                <c:pt idx="20">
                  <c:v>0.257663695896776</c:v>
                </c:pt>
                <c:pt idx="21">
                  <c:v>0.301704675732402</c:v>
                </c:pt>
                <c:pt idx="22">
                  <c:v>0.258403792867832</c:v>
                </c:pt>
                <c:pt idx="23">
                  <c:v>0.0269405877262294</c:v>
                </c:pt>
                <c:pt idx="24">
                  <c:v>0</c:v>
                </c:pt>
                <c:pt idx="25">
                  <c:v>0.142656812474882</c:v>
                </c:pt>
                <c:pt idx="26">
                  <c:v>0.28198659605856</c:v>
                </c:pt>
                <c:pt idx="27">
                  <c:v>0.0582372175668428</c:v>
                </c:pt>
                <c:pt idx="28">
                  <c:v>0.0960553877362026</c:v>
                </c:pt>
                <c:pt idx="29">
                  <c:v>0.0450189193543472</c:v>
                </c:pt>
                <c:pt idx="30">
                  <c:v>0.102261013650858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107348"/>
        <c:axId val="77843199"/>
      </c:lineChart>
      <c:catAx>
        <c:axId val="400248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24527"/>
        <c:crossesAt val="0"/>
        <c:auto val="1"/>
        <c:lblAlgn val="ctr"/>
        <c:lblOffset val="100"/>
        <c:noMultiLvlLbl val="0"/>
      </c:catAx>
      <c:valAx>
        <c:axId val="874245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24888"/>
        <c:crossesAt val="1"/>
        <c:crossBetween val="midCat"/>
      </c:valAx>
      <c:catAx>
        <c:axId val="4010734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43199"/>
        <c:auto val="1"/>
        <c:lblAlgn val="ctr"/>
        <c:lblOffset val="100"/>
        <c:noMultiLvlLbl val="0"/>
      </c:catAx>
      <c:valAx>
        <c:axId val="7784319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07348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IDD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7563732677482"/>
          <c:y val="0.122655887615135"/>
          <c:w val="0.867615759352977"/>
          <c:h val="0.790073553773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Sheet2!$I$14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69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Sheet2!$I$15:$I$45</c:f>
              <c:numCache>
                <c:formatCode>0.000_);[RED]\(0.000\)</c:formatCode>
                <c:ptCount val="31"/>
                <c:pt idx="0">
                  <c:v>103.359</c:v>
                </c:pt>
                <c:pt idx="1">
                  <c:v>68.913</c:v>
                </c:pt>
                <c:pt idx="2">
                  <c:v>28.087</c:v>
                </c:pt>
                <c:pt idx="3">
                  <c:v>4.80199999999999</c:v>
                </c:pt>
                <c:pt idx="4">
                  <c:v>30.825</c:v>
                </c:pt>
                <c:pt idx="5">
                  <c:v>19.456</c:v>
                </c:pt>
                <c:pt idx="6">
                  <c:v>8.59299999999999</c:v>
                </c:pt>
                <c:pt idx="7">
                  <c:v>-1.071</c:v>
                </c:pt>
                <c:pt idx="8">
                  <c:v>39.604</c:v>
                </c:pt>
                <c:pt idx="9">
                  <c:v>9.01600000000002</c:v>
                </c:pt>
                <c:pt idx="10">
                  <c:v>80.421</c:v>
                </c:pt>
                <c:pt idx="11">
                  <c:v>80.421</c:v>
                </c:pt>
                <c:pt idx="12">
                  <c:v>88.842</c:v>
                </c:pt>
                <c:pt idx="13">
                  <c:v>130.212</c:v>
                </c:pt>
                <c:pt idx="14">
                  <c:v>160.212</c:v>
                </c:pt>
                <c:pt idx="15">
                  <c:v>160.151</c:v>
                </c:pt>
                <c:pt idx="16">
                  <c:v>258.598</c:v>
                </c:pt>
                <c:pt idx="17">
                  <c:v>235.151</c:v>
                </c:pt>
                <c:pt idx="18">
                  <c:v>235.15</c:v>
                </c:pt>
                <c:pt idx="19">
                  <c:v>235.15</c:v>
                </c:pt>
                <c:pt idx="20">
                  <c:v>161.943</c:v>
                </c:pt>
                <c:pt idx="21">
                  <c:v>163.598</c:v>
                </c:pt>
                <c:pt idx="22">
                  <c:v>160.336</c:v>
                </c:pt>
                <c:pt idx="23">
                  <c:v>83.839</c:v>
                </c:pt>
                <c:pt idx="24">
                  <c:v>144.574</c:v>
                </c:pt>
                <c:pt idx="25">
                  <c:v>159.14</c:v>
                </c:pt>
                <c:pt idx="26">
                  <c:v>159.088</c:v>
                </c:pt>
                <c:pt idx="27">
                  <c:v>135.929</c:v>
                </c:pt>
                <c:pt idx="28">
                  <c:v>103.519</c:v>
                </c:pt>
                <c:pt idx="29">
                  <c:v>47.597</c:v>
                </c:pt>
                <c:pt idx="30">
                  <c:v>164.851</c:v>
                </c:pt>
              </c:numCache>
            </c:numRef>
          </c:val>
        </c:ser>
        <c:ser>
          <c:idx val="1"/>
          <c:order val="1"/>
          <c:tx>
            <c:strRef>
              <c:f>Sheet2!$Y$14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Sheet2!$Y$15:$Y$45</c:f>
              <c:numCache>
                <c:formatCode>0.000_);[RED]\(0.000\)</c:formatCode>
                <c:ptCount val="31"/>
                <c:pt idx="0">
                  <c:v>41.737</c:v>
                </c:pt>
                <c:pt idx="1">
                  <c:v>53.719</c:v>
                </c:pt>
                <c:pt idx="2">
                  <c:v>-17.648</c:v>
                </c:pt>
                <c:pt idx="3">
                  <c:v>-29.633</c:v>
                </c:pt>
                <c:pt idx="4">
                  <c:v>-44.419</c:v>
                </c:pt>
                <c:pt idx="5">
                  <c:v>-66.264</c:v>
                </c:pt>
                <c:pt idx="6">
                  <c:v>-88.024</c:v>
                </c:pt>
                <c:pt idx="7">
                  <c:v>-82.992</c:v>
                </c:pt>
                <c:pt idx="8">
                  <c:v>-23.192</c:v>
                </c:pt>
                <c:pt idx="9">
                  <c:v>-22.703</c:v>
                </c:pt>
                <c:pt idx="10">
                  <c:v>80.421</c:v>
                </c:pt>
                <c:pt idx="11">
                  <c:v>74.609</c:v>
                </c:pt>
                <c:pt idx="12">
                  <c:v>64.962</c:v>
                </c:pt>
                <c:pt idx="13">
                  <c:v>104.944</c:v>
                </c:pt>
                <c:pt idx="14">
                  <c:v>160.061</c:v>
                </c:pt>
                <c:pt idx="15">
                  <c:v>180.151</c:v>
                </c:pt>
                <c:pt idx="16">
                  <c:v>255.837</c:v>
                </c:pt>
                <c:pt idx="17">
                  <c:v>235.151</c:v>
                </c:pt>
                <c:pt idx="18">
                  <c:v>235.15</c:v>
                </c:pt>
                <c:pt idx="19">
                  <c:v>228.266</c:v>
                </c:pt>
                <c:pt idx="20">
                  <c:v>161.339</c:v>
                </c:pt>
                <c:pt idx="21">
                  <c:v>100.275</c:v>
                </c:pt>
                <c:pt idx="22">
                  <c:v>97.315</c:v>
                </c:pt>
                <c:pt idx="23">
                  <c:v>30.318</c:v>
                </c:pt>
                <c:pt idx="24">
                  <c:v>143.389</c:v>
                </c:pt>
                <c:pt idx="25">
                  <c:v>141.566</c:v>
                </c:pt>
                <c:pt idx="26">
                  <c:v>106.788</c:v>
                </c:pt>
                <c:pt idx="27">
                  <c:v>100.018</c:v>
                </c:pt>
                <c:pt idx="28">
                  <c:v>76.783</c:v>
                </c:pt>
                <c:pt idx="29">
                  <c:v>25.445</c:v>
                </c:pt>
                <c:pt idx="30">
                  <c:v>164.851</c:v>
                </c:pt>
              </c:numCache>
            </c:numRef>
          </c:val>
        </c:ser>
        <c:gapWidth val="150"/>
        <c:overlap val="0"/>
        <c:axId val="75492049"/>
        <c:axId val="24055614"/>
      </c:barChart>
      <c:lineChart>
        <c:grouping val="standard"/>
        <c:varyColors val="0"/>
        <c:ser>
          <c:idx val="2"/>
          <c:order val="2"/>
          <c:tx>
            <c:strRef>
              <c:f>Sheet2!$AJ$14</c:f>
              <c:strCache>
                <c:ptCount val="1"/>
                <c:pt idx="0">
                  <c:v>% Change/IDD</c:v>
                </c:pt>
              </c:strCache>
            </c:strRef>
          </c:tx>
          <c:spPr>
            <a:solidFill>
              <a:srgbClr val="ff0000">
                <a:alpha val="75000"/>
              </a:srgbClr>
            </a:solidFill>
            <a:ln w="37800">
              <a:solidFill>
                <a:srgbClr val="ff0000">
                  <a:alpha val="75000"/>
                </a:srgbClr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Sheet2!$AJ$15:$AJ$45</c:f>
              <c:numCache>
                <c:formatCode>0%</c:formatCode>
                <c:ptCount val="31"/>
                <c:pt idx="0">
                  <c:v>1.47643577640942</c:v>
                </c:pt>
                <c:pt idx="1">
                  <c:v>0.282842197360338</c:v>
                </c:pt>
                <c:pt idx="2">
                  <c:v>2.59151178603808</c:v>
                </c:pt>
                <c:pt idx="3">
                  <c:v>1.16204906691864</c:v>
                </c:pt>
                <c:pt idx="4">
                  <c:v>1.69395979198091</c:v>
                </c:pt>
                <c:pt idx="5">
                  <c:v>1.29361342508753</c:v>
                </c:pt>
                <c:pt idx="6">
                  <c:v>1.09762110333545</c:v>
                </c:pt>
                <c:pt idx="7">
                  <c:v>0.987095141700405</c:v>
                </c:pt>
                <c:pt idx="8">
                  <c:v>2.70765781303898</c:v>
                </c:pt>
                <c:pt idx="9">
                  <c:v>1.39712813284588</c:v>
                </c:pt>
                <c:pt idx="10">
                  <c:v>0</c:v>
                </c:pt>
                <c:pt idx="11">
                  <c:v>0.0778994491281215</c:v>
                </c:pt>
                <c:pt idx="12">
                  <c:v>0.36759951971922</c:v>
                </c:pt>
                <c:pt idx="13">
                  <c:v>0.240776032931849</c:v>
                </c:pt>
                <c:pt idx="14">
                  <c:v>0.000943390332435824</c:v>
                </c:pt>
                <c:pt idx="15">
                  <c:v>0.111017979361758</c:v>
                </c:pt>
                <c:pt idx="16">
                  <c:v>0.0107920277364103</c:v>
                </c:pt>
                <c:pt idx="17">
                  <c:v>0</c:v>
                </c:pt>
                <c:pt idx="18">
                  <c:v>0</c:v>
                </c:pt>
                <c:pt idx="19">
                  <c:v>0.0301577983580559</c:v>
                </c:pt>
                <c:pt idx="20">
                  <c:v>0.00374367016034569</c:v>
                </c:pt>
                <c:pt idx="21">
                  <c:v>0.631493393168786</c:v>
                </c:pt>
                <c:pt idx="22">
                  <c:v>0.647598006473822</c:v>
                </c:pt>
                <c:pt idx="23">
                  <c:v>1.76532093145986</c:v>
                </c:pt>
                <c:pt idx="24">
                  <c:v>0.00826423226328381</c:v>
                </c:pt>
                <c:pt idx="25">
                  <c:v>0.124139977113149</c:v>
                </c:pt>
                <c:pt idx="26">
                  <c:v>0.489755403228827</c:v>
                </c:pt>
                <c:pt idx="27">
                  <c:v>0.35904537183307</c:v>
                </c:pt>
                <c:pt idx="28">
                  <c:v>0.34820207598036</c:v>
                </c:pt>
                <c:pt idx="29">
                  <c:v>0.870583611711533</c:v>
                </c:pt>
                <c:pt idx="3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429818"/>
        <c:axId val="95652184"/>
      </c:lineChart>
      <c:catAx>
        <c:axId val="754920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55614"/>
        <c:crossesAt val="0"/>
        <c:auto val="1"/>
        <c:lblAlgn val="ctr"/>
        <c:lblOffset val="100"/>
        <c:noMultiLvlLbl val="0"/>
      </c:catAx>
      <c:valAx>
        <c:axId val="240556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92049"/>
        <c:crossesAt val="1"/>
        <c:crossBetween val="midCat"/>
      </c:valAx>
      <c:catAx>
        <c:axId val="3342981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52184"/>
        <c:auto val="1"/>
        <c:lblAlgn val="ctr"/>
        <c:lblOffset val="100"/>
        <c:noMultiLvlLbl val="0"/>
      </c:catAx>
      <c:valAx>
        <c:axId val="9565218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29818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PNR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769900203377"/>
          <c:y val="0.0779935060632165"/>
          <c:w val="0.887622380929859"/>
          <c:h val="0.827513087270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Sheet2!$L$14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Sheet2!$L$15:$L$45</c:f>
              <c:numCache>
                <c:formatCode>0.000_);[RED]\(0.000\)</c:formatCode>
                <c:ptCount val="31"/>
                <c:pt idx="0">
                  <c:v>5.62</c:v>
                </c:pt>
                <c:pt idx="1">
                  <c:v>34.404</c:v>
                </c:pt>
                <c:pt idx="2">
                  <c:v>15.557</c:v>
                </c:pt>
                <c:pt idx="3">
                  <c:v>40.163</c:v>
                </c:pt>
                <c:pt idx="4">
                  <c:v>60.599</c:v>
                </c:pt>
                <c:pt idx="5">
                  <c:v>13.009</c:v>
                </c:pt>
                <c:pt idx="6">
                  <c:v>-28.249</c:v>
                </c:pt>
                <c:pt idx="7">
                  <c:v>-155.364</c:v>
                </c:pt>
                <c:pt idx="8">
                  <c:v>-111.951</c:v>
                </c:pt>
                <c:pt idx="9">
                  <c:v>-82.039</c:v>
                </c:pt>
                <c:pt idx="10">
                  <c:v>-92.705</c:v>
                </c:pt>
                <c:pt idx="11">
                  <c:v>-117.615</c:v>
                </c:pt>
                <c:pt idx="12">
                  <c:v>-73.778</c:v>
                </c:pt>
                <c:pt idx="13">
                  <c:v>-19.523</c:v>
                </c:pt>
                <c:pt idx="14">
                  <c:v>8.366</c:v>
                </c:pt>
                <c:pt idx="15">
                  <c:v>-0.410999999999994</c:v>
                </c:pt>
                <c:pt idx="16">
                  <c:v>-14.626</c:v>
                </c:pt>
                <c:pt idx="17">
                  <c:v>-29.42</c:v>
                </c:pt>
                <c:pt idx="18">
                  <c:v>-62.9</c:v>
                </c:pt>
                <c:pt idx="19">
                  <c:v>-43.848</c:v>
                </c:pt>
                <c:pt idx="20">
                  <c:v>0.732999999999997</c:v>
                </c:pt>
                <c:pt idx="21">
                  <c:v>-26.613</c:v>
                </c:pt>
                <c:pt idx="22">
                  <c:v>-18.302</c:v>
                </c:pt>
                <c:pt idx="23">
                  <c:v>48.619</c:v>
                </c:pt>
                <c:pt idx="24">
                  <c:v>35.358</c:v>
                </c:pt>
                <c:pt idx="25">
                  <c:v>29.4</c:v>
                </c:pt>
                <c:pt idx="26">
                  <c:v>-51.419</c:v>
                </c:pt>
                <c:pt idx="27">
                  <c:v>10.256</c:v>
                </c:pt>
                <c:pt idx="28">
                  <c:v>-19.496</c:v>
                </c:pt>
                <c:pt idx="29">
                  <c:v>-84.682</c:v>
                </c:pt>
                <c:pt idx="30">
                  <c:v>-24.028</c:v>
                </c:pt>
              </c:numCache>
            </c:numRef>
          </c:val>
        </c:ser>
        <c:ser>
          <c:idx val="1"/>
          <c:order val="1"/>
          <c:tx>
            <c:strRef>
              <c:f>Sheet2!$AB$14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808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Sheet2!$AB$15:$AB$45</c:f>
              <c:numCache>
                <c:formatCode>0.000_);[RED]\(0.000\)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</c:ser>
        <c:gapWidth val="150"/>
        <c:overlap val="0"/>
        <c:axId val="87171910"/>
        <c:axId val="52694990"/>
      </c:barChart>
      <c:lineChart>
        <c:grouping val="standard"/>
        <c:varyColors val="0"/>
        <c:ser>
          <c:idx val="2"/>
          <c:order val="2"/>
          <c:tx>
            <c:strRef>
              <c:f>Sheet2!$AL$14</c:f>
              <c:strCache>
                <c:ptCount val="1"/>
                <c:pt idx="0">
                  <c:v>% Change/PNR</c:v>
                </c:pt>
              </c:strCache>
            </c:strRef>
          </c:tx>
          <c:spPr>
            <a:solidFill>
              <a:srgbClr val="ff8080"/>
            </a:solidFill>
            <a:ln w="37800">
              <a:solidFill>
                <a:srgbClr val="ff8080"/>
              </a:solidFill>
              <a:round/>
            </a:ln>
          </c:spPr>
          <c:marker>
            <c:symbol val="triangle"/>
            <c:size val="5"/>
            <c:spPr>
              <a:solidFill>
                <a:srgbClr val="ff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Sheet2!$AL$15:$AL$45</c:f>
              <c:numCache>
                <c:formatCode>0%</c:formatCode>
                <c:ptCount val="31"/>
                <c:pt idx="0">
                  <c:v>0.748055987558326</c:v>
                </c:pt>
                <c:pt idx="1">
                  <c:v>0.56196684576405</c:v>
                </c:pt>
                <c:pt idx="2">
                  <c:v>0.70080966209589</c:v>
                </c:pt>
                <c:pt idx="3">
                  <c:v>0</c:v>
                </c:pt>
                <c:pt idx="4">
                  <c:v>3.3002755730261E-005</c:v>
                </c:pt>
                <c:pt idx="5">
                  <c:v>1.81458243184769</c:v>
                </c:pt>
                <c:pt idx="6">
                  <c:v>0.440037266095782</c:v>
                </c:pt>
                <c:pt idx="7">
                  <c:v>0.748078805540241</c:v>
                </c:pt>
                <c:pt idx="8">
                  <c:v>0.229109713118804</c:v>
                </c:pt>
                <c:pt idx="9">
                  <c:v>0.17818826569966</c:v>
                </c:pt>
                <c:pt idx="10">
                  <c:v>0.0506601688672295</c:v>
                </c:pt>
                <c:pt idx="11">
                  <c:v>0.0867034398647338</c:v>
                </c:pt>
                <c:pt idx="12">
                  <c:v>0.228241326496637</c:v>
                </c:pt>
                <c:pt idx="13">
                  <c:v>0.772702929260001</c:v>
                </c:pt>
                <c:pt idx="14">
                  <c:v>1.11030972692871</c:v>
                </c:pt>
                <c:pt idx="15">
                  <c:v>0.992459269044474</c:v>
                </c:pt>
                <c:pt idx="16">
                  <c:v>0.830034978443517</c:v>
                </c:pt>
                <c:pt idx="17">
                  <c:v>0</c:v>
                </c:pt>
                <c:pt idx="18">
                  <c:v>0.166843276464978</c:v>
                </c:pt>
                <c:pt idx="19">
                  <c:v>0.106267029972752</c:v>
                </c:pt>
                <c:pt idx="20">
                  <c:v>0.89324206233615</c:v>
                </c:pt>
                <c:pt idx="21">
                  <c:v>0.583807706743401</c:v>
                </c:pt>
                <c:pt idx="22">
                  <c:v>0.217093724601104</c:v>
                </c:pt>
                <c:pt idx="23">
                  <c:v>0.909697945716642</c:v>
                </c:pt>
                <c:pt idx="24">
                  <c:v>0</c:v>
                </c:pt>
                <c:pt idx="25">
                  <c:v>0.374614451936781</c:v>
                </c:pt>
                <c:pt idx="26">
                  <c:v>0.195095874491575</c:v>
                </c:pt>
                <c:pt idx="27">
                  <c:v>0.683231923896593</c:v>
                </c:pt>
                <c:pt idx="28">
                  <c:v>0.876600250264703</c:v>
                </c:pt>
                <c:pt idx="29">
                  <c:v>0.178430281102143</c:v>
                </c:pt>
                <c:pt idx="30">
                  <c:v>15.9330514446792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047353"/>
        <c:axId val="39793207"/>
      </c:lineChart>
      <c:catAx>
        <c:axId val="871719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94990"/>
        <c:crossesAt val="0"/>
        <c:auto val="1"/>
        <c:lblAlgn val="ctr"/>
        <c:lblOffset val="100"/>
        <c:noMultiLvlLbl val="0"/>
      </c:catAx>
      <c:valAx>
        <c:axId val="526949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71910"/>
        <c:crossesAt val="1"/>
        <c:crossBetween val="midCat"/>
      </c:valAx>
      <c:catAx>
        <c:axId val="3704735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93207"/>
        <c:auto val="1"/>
        <c:lblAlgn val="ctr"/>
        <c:lblOffset val="100"/>
        <c:noMultiLvlLbl val="0"/>
      </c:catAx>
      <c:valAx>
        <c:axId val="3979320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47353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TOTAL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Sheet2!$N$14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Sheet2!$N$15:$N$45</c:f>
              <c:numCache>
                <c:formatCode>0.000_);[RED]\(0.000\)</c:formatCode>
                <c:ptCount val="31"/>
                <c:pt idx="0">
                  <c:v>287.331</c:v>
                </c:pt>
                <c:pt idx="1">
                  <c:v>342.19</c:v>
                </c:pt>
                <c:pt idx="2">
                  <c:v>363.704</c:v>
                </c:pt>
                <c:pt idx="3">
                  <c:v>317.87</c:v>
                </c:pt>
                <c:pt idx="4">
                  <c:v>397.241</c:v>
                </c:pt>
                <c:pt idx="5">
                  <c:v>297.058</c:v>
                </c:pt>
                <c:pt idx="6">
                  <c:v>183.533</c:v>
                </c:pt>
                <c:pt idx="7">
                  <c:v>4.85800000000003</c:v>
                </c:pt>
                <c:pt idx="8">
                  <c:v>111.162</c:v>
                </c:pt>
                <c:pt idx="9">
                  <c:v>216.76</c:v>
                </c:pt>
                <c:pt idx="10">
                  <c:v>289.871</c:v>
                </c:pt>
                <c:pt idx="11">
                  <c:v>295.788</c:v>
                </c:pt>
                <c:pt idx="12">
                  <c:v>318.409</c:v>
                </c:pt>
                <c:pt idx="13">
                  <c:v>419.584</c:v>
                </c:pt>
                <c:pt idx="14">
                  <c:v>489.829</c:v>
                </c:pt>
                <c:pt idx="15">
                  <c:v>479.16</c:v>
                </c:pt>
                <c:pt idx="16">
                  <c:v>573.743</c:v>
                </c:pt>
                <c:pt idx="17">
                  <c:v>567.038</c:v>
                </c:pt>
                <c:pt idx="18">
                  <c:v>535.45</c:v>
                </c:pt>
                <c:pt idx="19">
                  <c:v>487.359</c:v>
                </c:pt>
                <c:pt idx="20">
                  <c:v>473.412</c:v>
                </c:pt>
                <c:pt idx="21">
                  <c:v>432.196</c:v>
                </c:pt>
                <c:pt idx="22">
                  <c:v>442.23</c:v>
                </c:pt>
                <c:pt idx="23">
                  <c:v>442.79</c:v>
                </c:pt>
                <c:pt idx="24">
                  <c:v>555.667</c:v>
                </c:pt>
                <c:pt idx="25">
                  <c:v>589.44</c:v>
                </c:pt>
                <c:pt idx="26">
                  <c:v>461.355</c:v>
                </c:pt>
                <c:pt idx="27">
                  <c:v>448.135</c:v>
                </c:pt>
                <c:pt idx="28">
                  <c:v>289.006</c:v>
                </c:pt>
                <c:pt idx="29">
                  <c:v>202.913</c:v>
                </c:pt>
                <c:pt idx="30">
                  <c:v>420.387</c:v>
                </c:pt>
              </c:numCache>
            </c:numRef>
          </c:val>
        </c:ser>
        <c:ser>
          <c:idx val="1"/>
          <c:order val="1"/>
          <c:tx>
            <c:strRef>
              <c:f>Sheet2!$AD$14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Sheet2!$AD$15:$AD$45</c:f>
              <c:numCache>
                <c:formatCode>0.000_);[RED]\(0.000\)</c:formatCode>
                <c:ptCount val="31"/>
                <c:pt idx="0">
                  <c:v>175.677</c:v>
                </c:pt>
                <c:pt idx="1">
                  <c:v>308.241</c:v>
                </c:pt>
                <c:pt idx="2">
                  <c:v>338.74</c:v>
                </c:pt>
                <c:pt idx="3">
                  <c:v>283.435</c:v>
                </c:pt>
                <c:pt idx="4">
                  <c:v>255.693</c:v>
                </c:pt>
                <c:pt idx="5">
                  <c:v>60.583</c:v>
                </c:pt>
                <c:pt idx="6">
                  <c:v>-58.383</c:v>
                </c:pt>
                <c:pt idx="7">
                  <c:v>-87.403</c:v>
                </c:pt>
                <c:pt idx="8">
                  <c:v>42.519</c:v>
                </c:pt>
                <c:pt idx="9">
                  <c:v>213.35</c:v>
                </c:pt>
                <c:pt idx="10">
                  <c:v>294.341</c:v>
                </c:pt>
                <c:pt idx="11">
                  <c:v>255.12</c:v>
                </c:pt>
                <c:pt idx="12">
                  <c:v>265.222</c:v>
                </c:pt>
                <c:pt idx="13">
                  <c:v>328.095</c:v>
                </c:pt>
                <c:pt idx="14">
                  <c:v>438.369</c:v>
                </c:pt>
                <c:pt idx="15">
                  <c:v>458.64</c:v>
                </c:pt>
                <c:pt idx="16">
                  <c:v>501.295</c:v>
                </c:pt>
                <c:pt idx="17">
                  <c:v>589.932</c:v>
                </c:pt>
                <c:pt idx="18">
                  <c:v>546.276</c:v>
                </c:pt>
                <c:pt idx="19">
                  <c:v>482.692</c:v>
                </c:pt>
                <c:pt idx="20">
                  <c:v>415.279</c:v>
                </c:pt>
                <c:pt idx="21">
                  <c:v>263.119</c:v>
                </c:pt>
                <c:pt idx="22">
                  <c:v>312.491</c:v>
                </c:pt>
                <c:pt idx="23">
                  <c:v>374.701</c:v>
                </c:pt>
                <c:pt idx="24">
                  <c:v>554.482</c:v>
                </c:pt>
                <c:pt idx="25">
                  <c:v>539.426</c:v>
                </c:pt>
                <c:pt idx="26">
                  <c:v>339.652</c:v>
                </c:pt>
                <c:pt idx="27">
                  <c:v>417.728</c:v>
                </c:pt>
                <c:pt idx="28">
                  <c:v>293.159</c:v>
                </c:pt>
                <c:pt idx="29">
                  <c:v>183.244</c:v>
                </c:pt>
                <c:pt idx="30">
                  <c:v>474.841</c:v>
                </c:pt>
              </c:numCache>
            </c:numRef>
          </c:val>
        </c:ser>
        <c:gapWidth val="150"/>
        <c:overlap val="0"/>
        <c:axId val="56803865"/>
        <c:axId val="50661816"/>
      </c:barChart>
      <c:lineChart>
        <c:grouping val="standard"/>
        <c:varyColors val="0"/>
        <c:ser>
          <c:idx val="2"/>
          <c:order val="2"/>
          <c:tx>
            <c:strRef>
              <c:f>Sheet2!$AR$15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Sheet2!$AR$16:$AR$45</c:f>
              <c:numCache>
                <c:formatCode>0%</c:formatCode>
                <c:ptCount val="30"/>
                <c:pt idx="0">
                  <c:v>0.110137846684899</c:v>
                </c:pt>
                <c:pt idx="1">
                  <c:v>0.0736966404912322</c:v>
                </c:pt>
                <c:pt idx="2">
                  <c:v>0.121491700037046</c:v>
                </c:pt>
                <c:pt idx="3">
                  <c:v>0.553585745405623</c:v>
                </c:pt>
                <c:pt idx="4">
                  <c:v>3.90332271429279</c:v>
                </c:pt>
                <c:pt idx="5">
                  <c:v>4.14360344620866</c:v>
                </c:pt>
                <c:pt idx="6">
                  <c:v>1.05558161619166</c:v>
                </c:pt>
                <c:pt idx="7">
                  <c:v>1.61440767656812</c:v>
                </c:pt>
                <c:pt idx="8">
                  <c:v>0.015983126318256</c:v>
                </c:pt>
                <c:pt idx="9">
                  <c:v>0.0151864673966589</c:v>
                </c:pt>
                <c:pt idx="10">
                  <c:v>0.159407337723424</c:v>
                </c:pt>
                <c:pt idx="11">
                  <c:v>0.200537662788155</c:v>
                </c:pt>
                <c:pt idx="12">
                  <c:v>0.27884911382374</c:v>
                </c:pt>
                <c:pt idx="13">
                  <c:v>0.117389687683207</c:v>
                </c:pt>
                <c:pt idx="14">
                  <c:v>0.044740973312402</c:v>
                </c:pt>
                <c:pt idx="15">
                  <c:v>0.144521688825941</c:v>
                </c:pt>
                <c:pt idx="16">
                  <c:v>0.0388078626011134</c:v>
                </c:pt>
                <c:pt idx="17">
                  <c:v>0.0198178210281982</c:v>
                </c:pt>
                <c:pt idx="18">
                  <c:v>0.00966869142227348</c:v>
                </c:pt>
                <c:pt idx="19">
                  <c:v>0.139985407400808</c:v>
                </c:pt>
                <c:pt idx="20">
                  <c:v>0.642587574443503</c:v>
                </c:pt>
                <c:pt idx="21">
                  <c:v>0.415176757090604</c:v>
                </c:pt>
                <c:pt idx="22">
                  <c:v>0.181715554535483</c:v>
                </c:pt>
                <c:pt idx="23">
                  <c:v>0.00213712978960554</c:v>
                </c:pt>
                <c:pt idx="24">
                  <c:v>0.0927170733335066</c:v>
                </c:pt>
                <c:pt idx="25">
                  <c:v>0.358316747730029</c:v>
                </c:pt>
                <c:pt idx="26">
                  <c:v>0.0727913857821356</c:v>
                </c:pt>
                <c:pt idx="27">
                  <c:v>0.0141663738790212</c:v>
                </c:pt>
                <c:pt idx="28">
                  <c:v>0.107337757307197</c:v>
                </c:pt>
                <c:pt idx="29">
                  <c:v>0.114678387081149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084971"/>
        <c:axId val="73519410"/>
      </c:lineChart>
      <c:catAx>
        <c:axId val="568038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61816"/>
        <c:crossesAt val="0"/>
        <c:auto val="1"/>
        <c:lblAlgn val="ctr"/>
        <c:lblOffset val="100"/>
        <c:noMultiLvlLbl val="0"/>
      </c:catAx>
      <c:valAx>
        <c:axId val="5066181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03865"/>
        <c:crossesAt val="1"/>
        <c:crossBetween val="midCat"/>
      </c:valAx>
      <c:catAx>
        <c:axId val="5508497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19410"/>
        <c:auto val="1"/>
        <c:lblAlgn val="ctr"/>
        <c:lblOffset val="100"/>
        <c:noMultiLvlLbl val="0"/>
      </c:catAx>
      <c:valAx>
        <c:axId val="7351941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84971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25606583739299"/>
          <c:y val="0.032270889934398"/>
          <c:w val="0.961074587333869"/>
          <c:h val="0.8748923199257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Sheet2!$O$14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Sheet2!$O$15:$O$45</c:f>
              <c:numCache>
                <c:formatCode>0.000_);[RED]\(0.000\)</c:formatCode>
                <c:ptCount val="31"/>
                <c:pt idx="0">
                  <c:v>-4</c:v>
                </c:pt>
                <c:pt idx="1">
                  <c:v>175</c:v>
                </c:pt>
                <c:pt idx="2">
                  <c:v>108</c:v>
                </c:pt>
                <c:pt idx="3">
                  <c:v>204.9</c:v>
                </c:pt>
                <c:pt idx="4">
                  <c:v>210</c:v>
                </c:pt>
                <c:pt idx="5">
                  <c:v>-122</c:v>
                </c:pt>
                <c:pt idx="6">
                  <c:v>-264</c:v>
                </c:pt>
                <c:pt idx="7">
                  <c:v>-49</c:v>
                </c:pt>
                <c:pt idx="8">
                  <c:v>-102</c:v>
                </c:pt>
                <c:pt idx="9">
                  <c:v>50</c:v>
                </c:pt>
                <c:pt idx="10">
                  <c:v>432.6</c:v>
                </c:pt>
                <c:pt idx="11">
                  <c:v>379</c:v>
                </c:pt>
                <c:pt idx="12">
                  <c:v>253</c:v>
                </c:pt>
                <c:pt idx="13">
                  <c:v>148</c:v>
                </c:pt>
                <c:pt idx="14">
                  <c:v>370</c:v>
                </c:pt>
                <c:pt idx="15">
                  <c:v>373</c:v>
                </c:pt>
                <c:pt idx="16">
                  <c:v>384</c:v>
                </c:pt>
                <c:pt idx="17">
                  <c:v>483.7</c:v>
                </c:pt>
                <c:pt idx="18">
                  <c:v>493</c:v>
                </c:pt>
                <c:pt idx="19">
                  <c:v>288</c:v>
                </c:pt>
                <c:pt idx="20">
                  <c:v>153</c:v>
                </c:pt>
                <c:pt idx="21">
                  <c:v>251</c:v>
                </c:pt>
                <c:pt idx="22">
                  <c:v>68</c:v>
                </c:pt>
                <c:pt idx="23">
                  <c:v>373.9</c:v>
                </c:pt>
                <c:pt idx="24">
                  <c:v>608.8</c:v>
                </c:pt>
                <c:pt idx="25">
                  <c:v>589</c:v>
                </c:pt>
                <c:pt idx="26">
                  <c:v>407</c:v>
                </c:pt>
                <c:pt idx="27">
                  <c:v>398</c:v>
                </c:pt>
                <c:pt idx="28">
                  <c:v>298</c:v>
                </c:pt>
                <c:pt idx="29">
                  <c:v>435</c:v>
                </c:pt>
                <c:pt idx="30">
                  <c:v>474</c:v>
                </c:pt>
              </c:numCache>
            </c:numRef>
          </c:val>
        </c:ser>
        <c:ser>
          <c:idx val="1"/>
          <c:order val="1"/>
          <c:tx>
            <c:strRef>
              <c:f>Sheet2!$AE$14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Sheet2!$AE$15:$AE$45</c:f>
              <c:numCache>
                <c:formatCode>0.000_);[RED]\(0.000\)</c:formatCode>
                <c:ptCount val="31"/>
                <c:pt idx="0">
                  <c:v>-59.4</c:v>
                </c:pt>
                <c:pt idx="1">
                  <c:v>255.4</c:v>
                </c:pt>
                <c:pt idx="2">
                  <c:v>264.6</c:v>
                </c:pt>
                <c:pt idx="3">
                  <c:v>204.9</c:v>
                </c:pt>
                <c:pt idx="4">
                  <c:v>205.4</c:v>
                </c:pt>
                <c:pt idx="5">
                  <c:v>-208.4</c:v>
                </c:pt>
                <c:pt idx="6">
                  <c:v>-195.5</c:v>
                </c:pt>
                <c:pt idx="7">
                  <c:v>-63</c:v>
                </c:pt>
                <c:pt idx="8">
                  <c:v>-144.7</c:v>
                </c:pt>
                <c:pt idx="9">
                  <c:v>81.1</c:v>
                </c:pt>
                <c:pt idx="10">
                  <c:v>432.6</c:v>
                </c:pt>
                <c:pt idx="11">
                  <c:v>365.7</c:v>
                </c:pt>
                <c:pt idx="12">
                  <c:v>246</c:v>
                </c:pt>
                <c:pt idx="13">
                  <c:v>289.8</c:v>
                </c:pt>
                <c:pt idx="14">
                  <c:v>337.7</c:v>
                </c:pt>
                <c:pt idx="15">
                  <c:v>435.4</c:v>
                </c:pt>
                <c:pt idx="16">
                  <c:v>482.7</c:v>
                </c:pt>
                <c:pt idx="17">
                  <c:v>483.7</c:v>
                </c:pt>
                <c:pt idx="18">
                  <c:v>492.6</c:v>
                </c:pt>
                <c:pt idx="19">
                  <c:v>281.9</c:v>
                </c:pt>
                <c:pt idx="20">
                  <c:v>62.4</c:v>
                </c:pt>
                <c:pt idx="21">
                  <c:v>130.5</c:v>
                </c:pt>
                <c:pt idx="22">
                  <c:v>63.7</c:v>
                </c:pt>
                <c:pt idx="23">
                  <c:v>360.2</c:v>
                </c:pt>
                <c:pt idx="24">
                  <c:v>608.8</c:v>
                </c:pt>
                <c:pt idx="25">
                  <c:v>593.6</c:v>
                </c:pt>
                <c:pt idx="26">
                  <c:v>380.8</c:v>
                </c:pt>
                <c:pt idx="27">
                  <c:v>379.5</c:v>
                </c:pt>
                <c:pt idx="28">
                  <c:v>395.6</c:v>
                </c:pt>
                <c:pt idx="29">
                  <c:v>396.7</c:v>
                </c:pt>
                <c:pt idx="30">
                  <c:v>517.7</c:v>
                </c:pt>
              </c:numCache>
            </c:numRef>
          </c:val>
        </c:ser>
        <c:gapWidth val="150"/>
        <c:overlap val="0"/>
        <c:axId val="25065054"/>
        <c:axId val="2108533"/>
      </c:barChart>
      <c:lineChart>
        <c:grouping val="standard"/>
        <c:varyColors val="0"/>
        <c:ser>
          <c:idx val="2"/>
          <c:order val="2"/>
          <c:tx>
            <c:strRef>
              <c:f>Sheet2!$AM$14</c:f>
              <c:strCache>
                <c:ptCount val="1"/>
                <c:pt idx="0">
                  <c:v>Change in Physical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Sheet2!$AM$15:$AM$45</c:f>
              <c:numCache>
                <c:formatCode>0.000_);[RED]\(0.000\)</c:formatCode>
                <c:ptCount val="31"/>
                <c:pt idx="0">
                  <c:v>-55.4</c:v>
                </c:pt>
                <c:pt idx="1">
                  <c:v>80.4</c:v>
                </c:pt>
                <c:pt idx="2">
                  <c:v>156.6</c:v>
                </c:pt>
                <c:pt idx="3">
                  <c:v>0</c:v>
                </c:pt>
                <c:pt idx="4">
                  <c:v>-4.59999999999999</c:v>
                </c:pt>
                <c:pt idx="5">
                  <c:v>-86.4</c:v>
                </c:pt>
                <c:pt idx="6">
                  <c:v>68.5</c:v>
                </c:pt>
                <c:pt idx="7">
                  <c:v>-14</c:v>
                </c:pt>
                <c:pt idx="8">
                  <c:v>-42.7</c:v>
                </c:pt>
                <c:pt idx="9">
                  <c:v>31.1</c:v>
                </c:pt>
                <c:pt idx="10">
                  <c:v>0</c:v>
                </c:pt>
                <c:pt idx="11">
                  <c:v>-13.3</c:v>
                </c:pt>
                <c:pt idx="12">
                  <c:v>-7</c:v>
                </c:pt>
                <c:pt idx="13">
                  <c:v>141.8</c:v>
                </c:pt>
                <c:pt idx="14">
                  <c:v>-32.3</c:v>
                </c:pt>
                <c:pt idx="15">
                  <c:v>62.4</c:v>
                </c:pt>
                <c:pt idx="16">
                  <c:v>98.7</c:v>
                </c:pt>
                <c:pt idx="17">
                  <c:v>0</c:v>
                </c:pt>
                <c:pt idx="18">
                  <c:v>-0.399999999999977</c:v>
                </c:pt>
                <c:pt idx="19">
                  <c:v>-6.10000000000002</c:v>
                </c:pt>
                <c:pt idx="20">
                  <c:v>-90.6</c:v>
                </c:pt>
                <c:pt idx="21">
                  <c:v>-120.5</c:v>
                </c:pt>
                <c:pt idx="22">
                  <c:v>-4.3</c:v>
                </c:pt>
                <c:pt idx="23">
                  <c:v>-13.7</c:v>
                </c:pt>
                <c:pt idx="24">
                  <c:v>0</c:v>
                </c:pt>
                <c:pt idx="25">
                  <c:v>4.60000000000002</c:v>
                </c:pt>
                <c:pt idx="26">
                  <c:v>-26.2</c:v>
                </c:pt>
                <c:pt idx="27">
                  <c:v>-18.5</c:v>
                </c:pt>
                <c:pt idx="28">
                  <c:v>97.6</c:v>
                </c:pt>
                <c:pt idx="29">
                  <c:v>-38.3</c:v>
                </c:pt>
                <c:pt idx="30">
                  <c:v>43.7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499958"/>
        <c:axId val="52538613"/>
      </c:lineChart>
      <c:catAx>
        <c:axId val="2506505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8533"/>
        <c:crossesAt val="0"/>
        <c:auto val="1"/>
        <c:lblAlgn val="ctr"/>
        <c:lblOffset val="100"/>
        <c:noMultiLvlLbl val="0"/>
      </c:catAx>
      <c:valAx>
        <c:axId val="2108533"/>
        <c:scaling>
          <c:orientation val="minMax"/>
        </c:scaling>
        <c:delete val="0"/>
        <c:axPos val="l"/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65054"/>
        <c:crossesAt val="1"/>
        <c:crossBetween val="midCat"/>
      </c:valAx>
      <c:catAx>
        <c:axId val="8249995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38613"/>
        <c:auto val="1"/>
        <c:lblAlgn val="ctr"/>
        <c:lblOffset val="100"/>
        <c:noMultiLvlLbl val="0"/>
      </c:catAx>
      <c:valAx>
        <c:axId val="52538613"/>
        <c:scaling>
          <c:orientation val="minMax"/>
        </c:scaling>
        <c:delete val="0"/>
        <c:axPos val="r"/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99958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206214822872818"/>
          <c:y val="0.909217414352926"/>
          <c:w val="0.96774346119283"/>
          <c:h val="0.0724935391955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SWING 1st REPORTED vs REAL TIME &amp; % CHANGE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7563732677482"/>
          <c:y val="0.221323967927904"/>
          <c:w val="0.906399281085939"/>
          <c:h val="0.577363991783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Sheet2!$P$14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Sheet2!$P$15:$P$45</c:f>
              <c:numCache>
                <c:formatCode>0.000_);[RED]\(0.000\)</c:formatCode>
                <c:ptCount val="31"/>
                <c:pt idx="0">
                  <c:v>-202.458</c:v>
                </c:pt>
                <c:pt idx="1">
                  <c:v>-117.167</c:v>
                </c:pt>
                <c:pt idx="2">
                  <c:v>-205.681</c:v>
                </c:pt>
                <c:pt idx="3">
                  <c:v>-62.947</c:v>
                </c:pt>
                <c:pt idx="4">
                  <c:v>-137.218</c:v>
                </c:pt>
                <c:pt idx="5">
                  <c:v>-369.035</c:v>
                </c:pt>
                <c:pt idx="6">
                  <c:v>-397.51</c:v>
                </c:pt>
                <c:pt idx="7">
                  <c:v>-3.83500000000004</c:v>
                </c:pt>
                <c:pt idx="8">
                  <c:v>-163.139</c:v>
                </c:pt>
                <c:pt idx="9">
                  <c:v>-116.737</c:v>
                </c:pt>
                <c:pt idx="10">
                  <c:v>192.752</c:v>
                </c:pt>
                <c:pt idx="11">
                  <c:v>133.235</c:v>
                </c:pt>
                <c:pt idx="12">
                  <c:v>-15.386</c:v>
                </c:pt>
                <c:pt idx="13">
                  <c:v>-221.561</c:v>
                </c:pt>
                <c:pt idx="14">
                  <c:v>-69.806</c:v>
                </c:pt>
                <c:pt idx="15">
                  <c:v>-56.137</c:v>
                </c:pt>
                <c:pt idx="16">
                  <c:v>-139.72</c:v>
                </c:pt>
                <c:pt idx="17">
                  <c:v>-33.315</c:v>
                </c:pt>
                <c:pt idx="18">
                  <c:v>7.57299999999992</c:v>
                </c:pt>
                <c:pt idx="19">
                  <c:v>-149.336</c:v>
                </c:pt>
                <c:pt idx="20">
                  <c:v>-270.389</c:v>
                </c:pt>
                <c:pt idx="21">
                  <c:v>-131.173</c:v>
                </c:pt>
                <c:pt idx="22">
                  <c:v>-324.207</c:v>
                </c:pt>
                <c:pt idx="23">
                  <c:v>-18.867</c:v>
                </c:pt>
                <c:pt idx="24">
                  <c:v>103.157</c:v>
                </c:pt>
                <c:pt idx="25">
                  <c:v>49.5839999999999</c:v>
                </c:pt>
                <c:pt idx="26">
                  <c:v>-4.33100000000007</c:v>
                </c:pt>
                <c:pt idx="27">
                  <c:v>-0.11099999999999</c:v>
                </c:pt>
                <c:pt idx="28">
                  <c:v>59.018</c:v>
                </c:pt>
                <c:pt idx="29">
                  <c:v>282.111</c:v>
                </c:pt>
                <c:pt idx="30">
                  <c:v>103.743</c:v>
                </c:pt>
              </c:numCache>
            </c:numRef>
          </c:val>
        </c:ser>
        <c:ser>
          <c:idx val="1"/>
          <c:order val="1"/>
          <c:tx>
            <c:strRef>
              <c:f>Sheet2!$AF$14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Sheet2!$AF$15:$AF$45</c:f>
              <c:numCache>
                <c:formatCode>0.000_);[RED]\(0.000\)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</c:ser>
        <c:gapWidth val="150"/>
        <c:overlap val="0"/>
        <c:axId val="82078503"/>
        <c:axId val="23556403"/>
      </c:barChart>
      <c:lineChart>
        <c:grouping val="standard"/>
        <c:varyColors val="0"/>
        <c:ser>
          <c:idx val="2"/>
          <c:order val="2"/>
          <c:tx>
            <c:strRef>
              <c:f>Sheet2!$AP$14</c:f>
              <c:strCache>
                <c:ptCount val="1"/>
                <c:pt idx="0">
                  <c:v>% Change/Swing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Sheet2!$AP$15:$AP$45</c:f>
              <c:numCache>
                <c:formatCode>0%</c:formatCode>
                <c:ptCount val="31"/>
                <c:pt idx="0">
                  <c:v>0.0940482237617129</c:v>
                </c:pt>
                <c:pt idx="1">
                  <c:v>40.5780695528734</c:v>
                </c:pt>
                <c:pt idx="2">
                  <c:v>7.52846539785213</c:v>
                </c:pt>
                <c:pt idx="3">
                  <c:v>1.20773709315376</c:v>
                </c:pt>
                <c:pt idx="4">
                  <c:v>507.214814814849</c:v>
                </c:pt>
                <c:pt idx="5">
                  <c:v>0.685399159663865</c:v>
                </c:pt>
                <c:pt idx="6">
                  <c:v>3.56414908030404</c:v>
                </c:pt>
                <c:pt idx="7">
                  <c:v>1.05152769193561</c:v>
                </c:pt>
                <c:pt idx="8">
                  <c:v>0.189094434240065</c:v>
                </c:pt>
                <c:pt idx="9">
                  <c:v>0.41969182871806</c:v>
                </c:pt>
                <c:pt idx="10">
                  <c:v>0.0237409842682783</c:v>
                </c:pt>
                <c:pt idx="11">
                  <c:v>0.170407775695348</c:v>
                </c:pt>
                <c:pt idx="12">
                  <c:v>1.49952923606376</c:v>
                </c:pt>
                <c:pt idx="13">
                  <c:v>19.8916268758527</c:v>
                </c:pt>
                <c:pt idx="14">
                  <c:v>0.378312206294672</c:v>
                </c:pt>
                <c:pt idx="15">
                  <c:v>3.09599372736438</c:v>
                </c:pt>
                <c:pt idx="16">
                  <c:v>5.46076240342253</c:v>
                </c:pt>
                <c:pt idx="17">
                  <c:v>0.407301321852372</c:v>
                </c:pt>
                <c:pt idx="18">
                  <c:v>3.07309061045709</c:v>
                </c:pt>
                <c:pt idx="19">
                  <c:v>0.00950460638460156</c:v>
                </c:pt>
                <c:pt idx="20">
                  <c:v>0.107202763029294</c:v>
                </c:pt>
                <c:pt idx="21">
                  <c:v>0.588127754370672</c:v>
                </c:pt>
                <c:pt idx="22">
                  <c:v>0.631082468002898</c:v>
                </c:pt>
                <c:pt idx="23">
                  <c:v>1.5311206823748</c:v>
                </c:pt>
                <c:pt idx="24">
                  <c:v>0.0113568840926957</c:v>
                </c:pt>
                <c:pt idx="25">
                  <c:v>0.524136739668709</c:v>
                </c:pt>
                <c:pt idx="26">
                  <c:v>1.04750361953231</c:v>
                </c:pt>
                <c:pt idx="27">
                  <c:v>1.00940996948118</c:v>
                </c:pt>
                <c:pt idx="28">
                  <c:v>0.612907880497164</c:v>
                </c:pt>
                <c:pt idx="29">
                  <c:v>0.0707112494306969</c:v>
                </c:pt>
                <c:pt idx="30">
                  <c:v>0.115648087408187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195869"/>
        <c:axId val="43646037"/>
      </c:lineChart>
      <c:catAx>
        <c:axId val="820785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56403"/>
        <c:crossesAt val="0"/>
        <c:auto val="1"/>
        <c:lblAlgn val="ctr"/>
        <c:lblOffset val="100"/>
        <c:noMultiLvlLbl val="0"/>
      </c:catAx>
      <c:valAx>
        <c:axId val="2355640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78503"/>
        <c:crossesAt val="1"/>
        <c:crossBetween val="midCat"/>
      </c:valAx>
      <c:catAx>
        <c:axId val="5919586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46037"/>
        <c:auto val="1"/>
        <c:lblAlgn val="ctr"/>
        <c:lblOffset val="100"/>
        <c:noMultiLvlLbl val="0"/>
      </c:catAx>
      <c:valAx>
        <c:axId val="4364603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95869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25278205012214"/>
          <c:y val="0.0663954861566724"/>
          <c:w val="0.877046955577671"/>
          <c:h val="0.9001443380133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Sheet2!$F$15:$F$45</c:f>
              <c:numCache>
                <c:formatCode>0.000_);[RED]\(0.000\)</c:formatCode>
                <c:ptCount val="31"/>
                <c:pt idx="0">
                  <c:v>178.352</c:v>
                </c:pt>
                <c:pt idx="1">
                  <c:v>238.873</c:v>
                </c:pt>
                <c:pt idx="2">
                  <c:v>320.06</c:v>
                </c:pt>
                <c:pt idx="3">
                  <c:v>272.905</c:v>
                </c:pt>
                <c:pt idx="4">
                  <c:v>305.817</c:v>
                </c:pt>
                <c:pt idx="5">
                  <c:v>264.593</c:v>
                </c:pt>
                <c:pt idx="6">
                  <c:v>203.189</c:v>
                </c:pt>
                <c:pt idx="7">
                  <c:v>161.293</c:v>
                </c:pt>
                <c:pt idx="8">
                  <c:v>183.509</c:v>
                </c:pt>
                <c:pt idx="9">
                  <c:v>289.783</c:v>
                </c:pt>
                <c:pt idx="10">
                  <c:v>302.155</c:v>
                </c:pt>
                <c:pt idx="11">
                  <c:v>332.982</c:v>
                </c:pt>
                <c:pt idx="12">
                  <c:v>303.345</c:v>
                </c:pt>
                <c:pt idx="13">
                  <c:v>308.895</c:v>
                </c:pt>
                <c:pt idx="14">
                  <c:v>321.251</c:v>
                </c:pt>
                <c:pt idx="15">
                  <c:v>319.42</c:v>
                </c:pt>
                <c:pt idx="16">
                  <c:v>329.771</c:v>
                </c:pt>
                <c:pt idx="17">
                  <c:v>361.307</c:v>
                </c:pt>
                <c:pt idx="18">
                  <c:v>363.2</c:v>
                </c:pt>
                <c:pt idx="19">
                  <c:v>296.057</c:v>
                </c:pt>
                <c:pt idx="20">
                  <c:v>310.736</c:v>
                </c:pt>
                <c:pt idx="21">
                  <c:v>295.211</c:v>
                </c:pt>
                <c:pt idx="22">
                  <c:v>300.196</c:v>
                </c:pt>
                <c:pt idx="23">
                  <c:v>310.332</c:v>
                </c:pt>
                <c:pt idx="24">
                  <c:v>375.735</c:v>
                </c:pt>
                <c:pt idx="25">
                  <c:v>400.9</c:v>
                </c:pt>
                <c:pt idx="26">
                  <c:v>353.686</c:v>
                </c:pt>
                <c:pt idx="27">
                  <c:v>301.95</c:v>
                </c:pt>
                <c:pt idx="28">
                  <c:v>204.983</c:v>
                </c:pt>
                <c:pt idx="29">
                  <c:v>239.998</c:v>
                </c:pt>
                <c:pt idx="30">
                  <c:v>279.564</c:v>
                </c:pt>
              </c:numCache>
            </c:numRef>
          </c:val>
        </c:ser>
        <c:ser>
          <c:idx val="1"/>
          <c:order val="1"/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Sheet2!$V$15:$V$45</c:f>
              <c:numCache>
                <c:formatCode>0.000_);[RED]\(0.000\)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</c:ser>
        <c:gapWidth val="150"/>
        <c:overlap val="0"/>
        <c:axId val="86087912"/>
        <c:axId val="27431126"/>
      </c:barChart>
      <c:catAx>
        <c:axId val="8608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31126"/>
        <c:crossesAt val="0"/>
        <c:auto val="1"/>
        <c:lblAlgn val="ctr"/>
        <c:lblOffset val="100"/>
        <c:noMultiLvlLbl val="0"/>
      </c:catAx>
      <c:valAx>
        <c:axId val="27431126"/>
        <c:scaling>
          <c:orientation val="minMax"/>
        </c:scaling>
        <c:delete val="0"/>
        <c:axPos val="l"/>
        <c:numFmt formatCode="0.000_);[RED]\(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87912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903646068940559"/>
          <c:y val="0.3960110221755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TEMPERATURE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2562784721411"/>
          <c:y val="0.126755019026374"/>
          <c:w val="0.915002141494374"/>
          <c:h val="0.758561868521192"/>
        </c:manualLayout>
      </c:layout>
      <c:lineChart>
        <c:grouping val="standard"/>
        <c:varyColors val="0"/>
        <c:ser>
          <c:idx val="0"/>
          <c:order val="0"/>
          <c:tx>
            <c:strRef>
              <c:f>Sheet2!$AU$14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Sheet2!$AU$15:$AU$45</c:f>
              <c:numCache>
                <c:formatCode>General_)</c:formatCode>
                <c:ptCount val="31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73</c:v>
                </c:pt>
                <c:pt idx="9">
                  <c:v>73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73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69</c:v>
                </c:pt>
                <c:pt idx="26">
                  <c:v>69</c:v>
                </c:pt>
                <c:pt idx="27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Sheet2!$AV$14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Sheet2!$AV$15:$AV$45</c:f>
              <c:numCache>
                <c:formatCode>General_)</c:formatCode>
                <c:ptCount val="31"/>
                <c:pt idx="0">
                  <c:v>80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  <c:pt idx="7">
                  <c:v>82</c:v>
                </c:pt>
                <c:pt idx="8">
                  <c:v>71</c:v>
                </c:pt>
                <c:pt idx="9">
                  <c:v>65</c:v>
                </c:pt>
                <c:pt idx="10">
                  <c:v>69</c:v>
                </c:pt>
                <c:pt idx="11">
                  <c:v>69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64</c:v>
                </c:pt>
                <c:pt idx="16">
                  <c:v>69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74</c:v>
                </c:pt>
                <c:pt idx="21">
                  <c:v>75</c:v>
                </c:pt>
                <c:pt idx="22">
                  <c:v>74</c:v>
                </c:pt>
                <c:pt idx="23">
                  <c:v>71</c:v>
                </c:pt>
                <c:pt idx="24">
                  <c:v>70</c:v>
                </c:pt>
                <c:pt idx="25">
                  <c:v>73</c:v>
                </c:pt>
                <c:pt idx="26">
                  <c:v>70</c:v>
                </c:pt>
                <c:pt idx="27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816177"/>
        <c:axId val="64127661"/>
      </c:lineChart>
      <c:catAx>
        <c:axId val="328161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27661"/>
        <c:crossesAt val="0"/>
        <c:auto val="1"/>
        <c:lblAlgn val="ctr"/>
        <c:lblOffset val="100"/>
        <c:noMultiLvlLbl val="0"/>
      </c:catAx>
      <c:valAx>
        <c:axId val="641276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Degrees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1617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40462562784721"/>
          <c:y val="0.900800419892403"/>
          <c:w val="0.225285208114317"/>
          <c:h val="0.0648208896470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IDD Activity</a:t>
            </a:r>
          </a:p>
        </c:rich>
      </c:tx>
      <c:layout>
        <c:manualLayout>
          <c:xMode val="edge"/>
          <c:yMode val="edge"/>
          <c:x val="0.398723312949254"/>
          <c:y val="0.01988906497622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4105782641348"/>
          <c:y val="0.0198098256735341"/>
          <c:w val="0.984175517648321"/>
          <c:h val="0.980190174326466"/>
        </c:manualLayout>
      </c:layout>
      <c:lineChart>
        <c:grouping val="standard"/>
        <c:varyColors val="0"/>
        <c:ser>
          <c:idx val="0"/>
          <c:order val="0"/>
          <c:tx>
            <c:strRef>
              <c:f>Sheet1!$C$40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Sheet1!$C$41:$C$71</c:f>
              <c:numCache>
                <c:formatCode>0_);[RED]\(0\)</c:formatCode>
                <c:ptCount val="31"/>
                <c:pt idx="0">
                  <c:v>116</c:v>
                </c:pt>
                <c:pt idx="1">
                  <c:v>116</c:v>
                </c:pt>
                <c:pt idx="2">
                  <c:v>116</c:v>
                </c:pt>
                <c:pt idx="3">
                  <c:v>116</c:v>
                </c:pt>
                <c:pt idx="4">
                  <c:v>116</c:v>
                </c:pt>
                <c:pt idx="5">
                  <c:v>116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  <c:pt idx="10">
                  <c:v>116</c:v>
                </c:pt>
                <c:pt idx="11">
                  <c:v>116</c:v>
                </c:pt>
                <c:pt idx="12">
                  <c:v>116</c:v>
                </c:pt>
                <c:pt idx="13">
                  <c:v>116</c:v>
                </c:pt>
                <c:pt idx="14">
                  <c:v>116</c:v>
                </c:pt>
                <c:pt idx="15">
                  <c:v>116</c:v>
                </c:pt>
                <c:pt idx="16">
                  <c:v>116</c:v>
                </c:pt>
                <c:pt idx="17">
                  <c:v>116</c:v>
                </c:pt>
                <c:pt idx="18">
                  <c:v>116</c:v>
                </c:pt>
                <c:pt idx="19">
                  <c:v>116</c:v>
                </c:pt>
                <c:pt idx="20">
                  <c:v>116</c:v>
                </c:pt>
                <c:pt idx="21">
                  <c:v>116</c:v>
                </c:pt>
                <c:pt idx="22">
                  <c:v>116</c:v>
                </c:pt>
                <c:pt idx="23">
                  <c:v>116</c:v>
                </c:pt>
                <c:pt idx="24">
                  <c:v>116</c:v>
                </c:pt>
                <c:pt idx="25">
                  <c:v>116</c:v>
                </c:pt>
                <c:pt idx="26">
                  <c:v>116</c:v>
                </c:pt>
                <c:pt idx="27">
                  <c:v>116</c:v>
                </c:pt>
                <c:pt idx="28">
                  <c:v>116</c:v>
                </c:pt>
                <c:pt idx="29">
                  <c:v>116</c:v>
                </c:pt>
                <c:pt idx="30">
                  <c:v>116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Sheet1!$F$40</c:f>
              <c:strCache>
                <c:ptCount val="1"/>
                <c:pt idx="0">
                  <c:v>Book Injection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Sheet1!$F$41:$F$71</c:f>
              <c:numCache>
                <c:formatCode>0_);[RED]\(0\)</c:formatCode>
                <c:ptCount val="31"/>
                <c:pt idx="0">
                  <c:v>177.92</c:v>
                </c:pt>
                <c:pt idx="1">
                  <c:v>55.253</c:v>
                </c:pt>
                <c:pt idx="2">
                  <c:v>65.211</c:v>
                </c:pt>
                <c:pt idx="3">
                  <c:v>127.724</c:v>
                </c:pt>
                <c:pt idx="4">
                  <c:v>133.905</c:v>
                </c:pt>
                <c:pt idx="5">
                  <c:v>109.59</c:v>
                </c:pt>
                <c:pt idx="6">
                  <c:v>128.35</c:v>
                </c:pt>
                <c:pt idx="7">
                  <c:v>137.715</c:v>
                </c:pt>
                <c:pt idx="8">
                  <c:v>131.716</c:v>
                </c:pt>
                <c:pt idx="9">
                  <c:v>180.348</c:v>
                </c:pt>
                <c:pt idx="10">
                  <c:v>151.388</c:v>
                </c:pt>
                <c:pt idx="11">
                  <c:v>171.749</c:v>
                </c:pt>
                <c:pt idx="12">
                  <c:v>154.232</c:v>
                </c:pt>
                <c:pt idx="13">
                  <c:v>199.412</c:v>
                </c:pt>
                <c:pt idx="14">
                  <c:v>175.441</c:v>
                </c:pt>
                <c:pt idx="15">
                  <c:v>227.809</c:v>
                </c:pt>
                <c:pt idx="16">
                  <c:v>326.171</c:v>
                </c:pt>
                <c:pt idx="17">
                  <c:v>295.53</c:v>
                </c:pt>
                <c:pt idx="18">
                  <c:v>301.84</c:v>
                </c:pt>
                <c:pt idx="19">
                  <c:v>293.346</c:v>
                </c:pt>
                <c:pt idx="20">
                  <c:v>204.119</c:v>
                </c:pt>
                <c:pt idx="21">
                  <c:v>234.806</c:v>
                </c:pt>
                <c:pt idx="22">
                  <c:v>183.039</c:v>
                </c:pt>
                <c:pt idx="23">
                  <c:v>191.794</c:v>
                </c:pt>
                <c:pt idx="24">
                  <c:v>151.447</c:v>
                </c:pt>
                <c:pt idx="25">
                  <c:v>129.8</c:v>
                </c:pt>
                <c:pt idx="26">
                  <c:v>132.605</c:v>
                </c:pt>
                <c:pt idx="27">
                  <c:v>187.215</c:v>
                </c:pt>
                <c:pt idx="28">
                  <c:v>151.819</c:v>
                </c:pt>
                <c:pt idx="29">
                  <c:v>203.292</c:v>
                </c:pt>
                <c:pt idx="30">
                  <c:v>186.076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Sheet1!$I$40</c:f>
              <c:strCache>
                <c:ptCount val="1"/>
                <c:pt idx="0">
                  <c:v>Book Withdraw</c:v>
                </c:pt>
              </c:strCache>
            </c:strRef>
          </c:tx>
          <c:spPr>
            <a:solidFill>
              <a:srgbClr val="339933"/>
            </a:solidFill>
            <a:ln w="25200">
              <a:solidFill>
                <a:srgbClr val="339933"/>
              </a:solidFill>
              <a:round/>
            </a:ln>
          </c:spPr>
          <c:marker>
            <c:symbol val="circle"/>
            <c:size val="7"/>
            <c:spPr>
              <a:solidFill>
                <a:srgbClr val="339933"/>
              </a:solidFill>
            </c:spPr>
          </c:marker>
          <c:dPt>
            <c:idx val="6"/>
            <c:marker>
              <c:symbol val="circle"/>
              <c:size val="7"/>
              <c:spPr>
                <a:solidFill>
                  <a:srgbClr val="339933"/>
                </a:solidFill>
              </c:spPr>
            </c:marker>
          </c:dPt>
          <c:dPt>
            <c:idx val="7"/>
            <c:marker>
              <c:symbol val="circle"/>
              <c:size val="7"/>
              <c:spPr>
                <a:solidFill>
                  <a:srgbClr val="339933"/>
                </a:solidFill>
              </c:spPr>
            </c:marker>
          </c:dPt>
          <c:dPt>
            <c:idx val="8"/>
            <c:marker>
              <c:symbol val="circle"/>
              <c:size val="7"/>
              <c:spPr>
                <a:solidFill>
                  <a:srgbClr val="339933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Sheet1!$I$41:$I$71</c:f>
              <c:numCache>
                <c:formatCode>0_);[RED]\(0\)</c:formatCode>
                <c:ptCount val="31"/>
                <c:pt idx="0">
                  <c:v>-139.398</c:v>
                </c:pt>
                <c:pt idx="1">
                  <c:v>-80.076</c:v>
                </c:pt>
                <c:pt idx="2">
                  <c:v>-134.856</c:v>
                </c:pt>
                <c:pt idx="3">
                  <c:v>-197.52</c:v>
                </c:pt>
                <c:pt idx="4">
                  <c:v>-238.925</c:v>
                </c:pt>
                <c:pt idx="5">
                  <c:v>-180.476</c:v>
                </c:pt>
                <c:pt idx="6">
                  <c:v>-165.926</c:v>
                </c:pt>
                <c:pt idx="7">
                  <c:v>-131.83</c:v>
                </c:pt>
                <c:pt idx="8">
                  <c:v>-63.825</c:v>
                </c:pt>
                <c:pt idx="9">
                  <c:v>-103.224</c:v>
                </c:pt>
                <c:pt idx="10">
                  <c:v>17.268</c:v>
                </c:pt>
                <c:pt idx="11">
                  <c:v>11.091</c:v>
                </c:pt>
                <c:pt idx="12">
                  <c:v>-29.202</c:v>
                </c:pt>
                <c:pt idx="13">
                  <c:v>-8.57599999999999</c:v>
                </c:pt>
                <c:pt idx="14">
                  <c:v>60.461</c:v>
                </c:pt>
                <c:pt idx="15">
                  <c:v>6.84599999999999</c:v>
                </c:pt>
                <c:pt idx="16">
                  <c:v>15.719</c:v>
                </c:pt>
                <c:pt idx="17">
                  <c:v>-30.959</c:v>
                </c:pt>
                <c:pt idx="18">
                  <c:v>8.806</c:v>
                </c:pt>
                <c:pt idx="19">
                  <c:v>-25.444</c:v>
                </c:pt>
                <c:pt idx="20">
                  <c:v>-49.646</c:v>
                </c:pt>
                <c:pt idx="21">
                  <c:v>-70.587</c:v>
                </c:pt>
                <c:pt idx="22">
                  <c:v>-62.347</c:v>
                </c:pt>
                <c:pt idx="23">
                  <c:v>-186.935</c:v>
                </c:pt>
                <c:pt idx="24">
                  <c:v>-43.416</c:v>
                </c:pt>
                <c:pt idx="25">
                  <c:v>-35.245</c:v>
                </c:pt>
                <c:pt idx="26">
                  <c:v>17.208</c:v>
                </c:pt>
                <c:pt idx="27">
                  <c:v>-119.574</c:v>
                </c:pt>
                <c:pt idx="28">
                  <c:v>-64.647</c:v>
                </c:pt>
                <c:pt idx="29">
                  <c:v>-105.987</c:v>
                </c:pt>
                <c:pt idx="30">
                  <c:v>-19.806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Sheet1!$J$40</c:f>
              <c:strCache>
                <c:ptCount val="1"/>
                <c:pt idx="0">
                  <c:v>Net Book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Sheet1!$J$41:$J$71</c:f>
              <c:numCache>
                <c:formatCode>0_);[RED]\(0\)</c:formatCode>
                <c:ptCount val="31"/>
                <c:pt idx="0">
                  <c:v>38.522</c:v>
                </c:pt>
                <c:pt idx="1">
                  <c:v>-24.823</c:v>
                </c:pt>
                <c:pt idx="2">
                  <c:v>-69.645</c:v>
                </c:pt>
                <c:pt idx="3">
                  <c:v>-69.796</c:v>
                </c:pt>
                <c:pt idx="4">
                  <c:v>-105.02</c:v>
                </c:pt>
                <c:pt idx="5">
                  <c:v>-70.886</c:v>
                </c:pt>
                <c:pt idx="6">
                  <c:v>-37.576</c:v>
                </c:pt>
                <c:pt idx="7">
                  <c:v>5.88499999999999</c:v>
                </c:pt>
                <c:pt idx="8">
                  <c:v>67.891</c:v>
                </c:pt>
                <c:pt idx="9">
                  <c:v>77.124</c:v>
                </c:pt>
                <c:pt idx="10">
                  <c:v>168.656</c:v>
                </c:pt>
                <c:pt idx="11">
                  <c:v>182.84</c:v>
                </c:pt>
                <c:pt idx="12">
                  <c:v>125.03</c:v>
                </c:pt>
                <c:pt idx="13">
                  <c:v>190.836</c:v>
                </c:pt>
                <c:pt idx="14">
                  <c:v>235.902</c:v>
                </c:pt>
                <c:pt idx="15">
                  <c:v>234.655</c:v>
                </c:pt>
                <c:pt idx="16">
                  <c:v>341.89</c:v>
                </c:pt>
                <c:pt idx="17">
                  <c:v>264.571</c:v>
                </c:pt>
                <c:pt idx="18">
                  <c:v>310.646</c:v>
                </c:pt>
                <c:pt idx="19">
                  <c:v>267.902</c:v>
                </c:pt>
                <c:pt idx="20">
                  <c:v>154.473</c:v>
                </c:pt>
                <c:pt idx="21">
                  <c:v>164.219</c:v>
                </c:pt>
                <c:pt idx="22">
                  <c:v>120.692</c:v>
                </c:pt>
                <c:pt idx="23">
                  <c:v>4.85899999999998</c:v>
                </c:pt>
                <c:pt idx="24">
                  <c:v>108.031</c:v>
                </c:pt>
                <c:pt idx="25">
                  <c:v>94.555</c:v>
                </c:pt>
                <c:pt idx="26">
                  <c:v>149.813</c:v>
                </c:pt>
                <c:pt idx="27">
                  <c:v>67.641</c:v>
                </c:pt>
                <c:pt idx="28">
                  <c:v>87.172</c:v>
                </c:pt>
                <c:pt idx="29">
                  <c:v>97.305</c:v>
                </c:pt>
                <c:pt idx="30">
                  <c:v>166.27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Sheet1!$K$40</c:f>
              <c:strCache>
                <c:ptCount val="1"/>
                <c:pt idx="0">
                  <c:v>Net PnR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Sheet1!$K$41:$K$71</c:f>
              <c:numCache>
                <c:formatCode>0_);[RED]\(0\)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270380"/>
        <c:axId val="43939133"/>
      </c:lineChart>
      <c:catAx>
        <c:axId val="962703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39133"/>
        <c:crossesAt val="0"/>
        <c:auto val="1"/>
        <c:lblAlgn val="ctr"/>
        <c:lblOffset val="100"/>
        <c:noMultiLvlLbl val="0"/>
      </c:catAx>
      <c:valAx>
        <c:axId val="43939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layout>
            <c:manualLayout>
              <c:xMode val="edge"/>
              <c:yMode val="edge"/>
              <c:x val="0.0134105782641348"/>
              <c:y val="0.276307448494453"/>
            </c:manualLayout>
          </c:layout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703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396738547366162"/>
          <c:y val="-0.156814580031696"/>
          <c:w val="0.594195901727282"/>
          <c:h val="0.08383518225039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75" strike="noStrike" u="none">
                <a:solidFill>
                  <a:srgbClr val="000000"/>
                </a:solidFill>
                <a:uFillTx/>
                <a:latin typeface="Arial"/>
              </a:rPr>
              <a:t>TRUE UP vs EVENING SCHEDULED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4905308910276"/>
          <c:y val="0.110488322717622"/>
          <c:w val="0.960144365104005"/>
          <c:h val="0.79108280254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Sheet2!$F$14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Sheet2!$F$15:$F$45</c:f>
              <c:numCache>
                <c:formatCode>0.000_);[RED]\(0.000\)</c:formatCode>
                <c:ptCount val="31"/>
                <c:pt idx="0">
                  <c:v>178.352</c:v>
                </c:pt>
                <c:pt idx="1">
                  <c:v>238.873</c:v>
                </c:pt>
                <c:pt idx="2">
                  <c:v>320.06</c:v>
                </c:pt>
                <c:pt idx="3">
                  <c:v>272.905</c:v>
                </c:pt>
                <c:pt idx="4">
                  <c:v>305.817</c:v>
                </c:pt>
                <c:pt idx="5">
                  <c:v>264.593</c:v>
                </c:pt>
                <c:pt idx="6">
                  <c:v>203.189</c:v>
                </c:pt>
                <c:pt idx="7">
                  <c:v>161.293</c:v>
                </c:pt>
                <c:pt idx="8">
                  <c:v>183.509</c:v>
                </c:pt>
                <c:pt idx="9">
                  <c:v>289.783</c:v>
                </c:pt>
                <c:pt idx="10">
                  <c:v>302.155</c:v>
                </c:pt>
                <c:pt idx="11">
                  <c:v>332.982</c:v>
                </c:pt>
                <c:pt idx="12">
                  <c:v>303.345</c:v>
                </c:pt>
                <c:pt idx="13">
                  <c:v>308.895</c:v>
                </c:pt>
                <c:pt idx="14">
                  <c:v>321.251</c:v>
                </c:pt>
                <c:pt idx="15">
                  <c:v>319.42</c:v>
                </c:pt>
                <c:pt idx="16">
                  <c:v>329.771</c:v>
                </c:pt>
                <c:pt idx="17">
                  <c:v>361.307</c:v>
                </c:pt>
                <c:pt idx="18">
                  <c:v>363.2</c:v>
                </c:pt>
                <c:pt idx="19">
                  <c:v>296.057</c:v>
                </c:pt>
                <c:pt idx="20">
                  <c:v>310.736</c:v>
                </c:pt>
                <c:pt idx="21">
                  <c:v>295.211</c:v>
                </c:pt>
                <c:pt idx="22">
                  <c:v>300.196</c:v>
                </c:pt>
                <c:pt idx="23">
                  <c:v>310.332</c:v>
                </c:pt>
                <c:pt idx="24">
                  <c:v>375.735</c:v>
                </c:pt>
                <c:pt idx="25">
                  <c:v>400.9</c:v>
                </c:pt>
                <c:pt idx="26">
                  <c:v>353.686</c:v>
                </c:pt>
                <c:pt idx="27">
                  <c:v>301.95</c:v>
                </c:pt>
                <c:pt idx="28">
                  <c:v>204.983</c:v>
                </c:pt>
                <c:pt idx="29">
                  <c:v>239.998</c:v>
                </c:pt>
                <c:pt idx="30">
                  <c:v>279.564</c:v>
                </c:pt>
              </c:numCache>
            </c:numRef>
          </c:val>
        </c:ser>
        <c:ser>
          <c:idx val="1"/>
          <c:order val="1"/>
          <c:tx>
            <c:strRef>
              <c:f>Sheet2!$I$14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>
                  <a:alpha val="25000"/>
                </a:srgbClr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ffff">
                      <a:alpha val="25000"/>
                    </a:srgb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Sheet2!$I$15:$I$45</c:f>
              <c:numCache>
                <c:formatCode>0.000_);[RED]\(0.000\)</c:formatCode>
                <c:ptCount val="31"/>
                <c:pt idx="0">
                  <c:v>103.359</c:v>
                </c:pt>
                <c:pt idx="1">
                  <c:v>68.913</c:v>
                </c:pt>
                <c:pt idx="2">
                  <c:v>28.087</c:v>
                </c:pt>
                <c:pt idx="3">
                  <c:v>4.80199999999999</c:v>
                </c:pt>
                <c:pt idx="4">
                  <c:v>30.825</c:v>
                </c:pt>
                <c:pt idx="5">
                  <c:v>19.456</c:v>
                </c:pt>
                <c:pt idx="6">
                  <c:v>8.59299999999999</c:v>
                </c:pt>
                <c:pt idx="7">
                  <c:v>-1.071</c:v>
                </c:pt>
                <c:pt idx="8">
                  <c:v>39.604</c:v>
                </c:pt>
                <c:pt idx="9">
                  <c:v>9.01600000000002</c:v>
                </c:pt>
                <c:pt idx="10">
                  <c:v>80.421</c:v>
                </c:pt>
                <c:pt idx="11">
                  <c:v>80.421</c:v>
                </c:pt>
                <c:pt idx="12">
                  <c:v>88.842</c:v>
                </c:pt>
                <c:pt idx="13">
                  <c:v>130.212</c:v>
                </c:pt>
                <c:pt idx="14">
                  <c:v>160.212</c:v>
                </c:pt>
                <c:pt idx="15">
                  <c:v>160.151</c:v>
                </c:pt>
                <c:pt idx="16">
                  <c:v>258.598</c:v>
                </c:pt>
                <c:pt idx="17">
                  <c:v>235.151</c:v>
                </c:pt>
                <c:pt idx="18">
                  <c:v>235.15</c:v>
                </c:pt>
                <c:pt idx="19">
                  <c:v>235.15</c:v>
                </c:pt>
                <c:pt idx="20">
                  <c:v>161.943</c:v>
                </c:pt>
                <c:pt idx="21">
                  <c:v>163.598</c:v>
                </c:pt>
                <c:pt idx="22">
                  <c:v>160.336</c:v>
                </c:pt>
                <c:pt idx="23">
                  <c:v>83.839</c:v>
                </c:pt>
                <c:pt idx="24">
                  <c:v>144.574</c:v>
                </c:pt>
                <c:pt idx="25">
                  <c:v>159.14</c:v>
                </c:pt>
                <c:pt idx="26">
                  <c:v>159.088</c:v>
                </c:pt>
                <c:pt idx="27">
                  <c:v>135.929</c:v>
                </c:pt>
                <c:pt idx="28">
                  <c:v>103.519</c:v>
                </c:pt>
                <c:pt idx="29">
                  <c:v>47.597</c:v>
                </c:pt>
                <c:pt idx="30">
                  <c:v>164.851</c:v>
                </c:pt>
              </c:numCache>
            </c:numRef>
          </c:val>
        </c:ser>
        <c:ser>
          <c:idx val="2"/>
          <c:order val="2"/>
          <c:tx>
            <c:strRef>
              <c:f>Sheet2!$L$14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ffffc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Sheet2!$L$15:$L$45</c:f>
              <c:numCache>
                <c:formatCode>0.000_);[RED]\(0.000\)</c:formatCode>
                <c:ptCount val="31"/>
                <c:pt idx="0">
                  <c:v>5.62</c:v>
                </c:pt>
                <c:pt idx="1">
                  <c:v>34.404</c:v>
                </c:pt>
                <c:pt idx="2">
                  <c:v>15.557</c:v>
                </c:pt>
                <c:pt idx="3">
                  <c:v>40.163</c:v>
                </c:pt>
                <c:pt idx="4">
                  <c:v>60.599</c:v>
                </c:pt>
                <c:pt idx="5">
                  <c:v>13.009</c:v>
                </c:pt>
                <c:pt idx="6">
                  <c:v>-28.249</c:v>
                </c:pt>
                <c:pt idx="7">
                  <c:v>-155.364</c:v>
                </c:pt>
                <c:pt idx="8">
                  <c:v>-111.951</c:v>
                </c:pt>
                <c:pt idx="9">
                  <c:v>-82.039</c:v>
                </c:pt>
                <c:pt idx="10">
                  <c:v>-92.705</c:v>
                </c:pt>
                <c:pt idx="11">
                  <c:v>-117.615</c:v>
                </c:pt>
                <c:pt idx="12">
                  <c:v>-73.778</c:v>
                </c:pt>
                <c:pt idx="13">
                  <c:v>-19.523</c:v>
                </c:pt>
                <c:pt idx="14">
                  <c:v>8.366</c:v>
                </c:pt>
                <c:pt idx="15">
                  <c:v>-0.410999999999994</c:v>
                </c:pt>
                <c:pt idx="16">
                  <c:v>-14.626</c:v>
                </c:pt>
                <c:pt idx="17">
                  <c:v>-29.42</c:v>
                </c:pt>
                <c:pt idx="18">
                  <c:v>-62.9</c:v>
                </c:pt>
                <c:pt idx="19">
                  <c:v>-43.848</c:v>
                </c:pt>
                <c:pt idx="20">
                  <c:v>0.732999999999997</c:v>
                </c:pt>
                <c:pt idx="21">
                  <c:v>-26.613</c:v>
                </c:pt>
                <c:pt idx="22">
                  <c:v>-18.302</c:v>
                </c:pt>
                <c:pt idx="23">
                  <c:v>48.619</c:v>
                </c:pt>
                <c:pt idx="24">
                  <c:v>35.358</c:v>
                </c:pt>
                <c:pt idx="25">
                  <c:v>29.4</c:v>
                </c:pt>
                <c:pt idx="26">
                  <c:v>-51.419</c:v>
                </c:pt>
                <c:pt idx="27">
                  <c:v>10.256</c:v>
                </c:pt>
                <c:pt idx="28">
                  <c:v>-19.496</c:v>
                </c:pt>
                <c:pt idx="29">
                  <c:v>-84.682</c:v>
                </c:pt>
                <c:pt idx="30">
                  <c:v>-24.028</c:v>
                </c:pt>
              </c:numCache>
            </c:numRef>
          </c:val>
        </c:ser>
        <c:ser>
          <c:idx val="3"/>
          <c:order val="3"/>
          <c:tx>
            <c:strRef>
              <c:f>Sheet2!$V$14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Sheet2!$V$15:$V$45</c:f>
              <c:numCache>
                <c:formatCode>0.000_);[RED]\(0.000\)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</c:ser>
        <c:ser>
          <c:idx val="4"/>
          <c:order val="4"/>
          <c:tx>
            <c:strRef>
              <c:f>Sheet2!$Y$14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Sheet2!$Y$15:$Y$45</c:f>
              <c:numCache>
                <c:formatCode>0.000_);[RED]\(0.000\)</c:formatCode>
                <c:ptCount val="31"/>
                <c:pt idx="0">
                  <c:v>41.737</c:v>
                </c:pt>
                <c:pt idx="1">
                  <c:v>53.719</c:v>
                </c:pt>
                <c:pt idx="2">
                  <c:v>-17.648</c:v>
                </c:pt>
                <c:pt idx="3">
                  <c:v>-29.633</c:v>
                </c:pt>
                <c:pt idx="4">
                  <c:v>-44.419</c:v>
                </c:pt>
                <c:pt idx="5">
                  <c:v>-66.264</c:v>
                </c:pt>
                <c:pt idx="6">
                  <c:v>-88.024</c:v>
                </c:pt>
                <c:pt idx="7">
                  <c:v>-82.992</c:v>
                </c:pt>
                <c:pt idx="8">
                  <c:v>-23.192</c:v>
                </c:pt>
                <c:pt idx="9">
                  <c:v>-22.703</c:v>
                </c:pt>
                <c:pt idx="10">
                  <c:v>80.421</c:v>
                </c:pt>
                <c:pt idx="11">
                  <c:v>74.609</c:v>
                </c:pt>
                <c:pt idx="12">
                  <c:v>64.962</c:v>
                </c:pt>
                <c:pt idx="13">
                  <c:v>104.944</c:v>
                </c:pt>
                <c:pt idx="14">
                  <c:v>160.061</c:v>
                </c:pt>
                <c:pt idx="15">
                  <c:v>180.151</c:v>
                </c:pt>
                <c:pt idx="16">
                  <c:v>255.837</c:v>
                </c:pt>
                <c:pt idx="17">
                  <c:v>235.151</c:v>
                </c:pt>
                <c:pt idx="18">
                  <c:v>235.15</c:v>
                </c:pt>
                <c:pt idx="19">
                  <c:v>228.266</c:v>
                </c:pt>
                <c:pt idx="20">
                  <c:v>161.339</c:v>
                </c:pt>
                <c:pt idx="21">
                  <c:v>100.275</c:v>
                </c:pt>
                <c:pt idx="22">
                  <c:v>97.315</c:v>
                </c:pt>
                <c:pt idx="23">
                  <c:v>30.318</c:v>
                </c:pt>
                <c:pt idx="24">
                  <c:v>143.389</c:v>
                </c:pt>
                <c:pt idx="25">
                  <c:v>141.566</c:v>
                </c:pt>
                <c:pt idx="26">
                  <c:v>106.788</c:v>
                </c:pt>
                <c:pt idx="27">
                  <c:v>100.018</c:v>
                </c:pt>
                <c:pt idx="28">
                  <c:v>76.783</c:v>
                </c:pt>
                <c:pt idx="29">
                  <c:v>25.445</c:v>
                </c:pt>
                <c:pt idx="30">
                  <c:v>164.851</c:v>
                </c:pt>
              </c:numCache>
            </c:numRef>
          </c:val>
        </c:ser>
        <c:ser>
          <c:idx val="5"/>
          <c:order val="5"/>
          <c:tx>
            <c:strRef>
              <c:f>Sheet2!$AB$14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Sheet2!$AB$15:$AB$45</c:f>
              <c:numCache>
                <c:formatCode>0.000_);[RED]\(0.000\)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</c:ser>
        <c:gapWidth val="150"/>
        <c:overlap val="0"/>
        <c:axId val="95909095"/>
        <c:axId val="43058774"/>
      </c:barChart>
      <c:catAx>
        <c:axId val="95909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58774"/>
        <c:crossesAt val="0"/>
        <c:auto val="1"/>
        <c:lblAlgn val="ctr"/>
        <c:lblOffset val="100"/>
        <c:noMultiLvlLbl val="0"/>
      </c:catAx>
      <c:valAx>
        <c:axId val="430587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09095"/>
        <c:crossesAt val="1"/>
        <c:crossBetween val="midCat"/>
        <c:majorUnit val="100"/>
        <c:minorUnit val="10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-0.437674635206458"/>
          <c:y val="0.391337579617834"/>
          <c:w val="0.935074511021422"/>
          <c:h val="0.11685774946921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3493091537133"/>
          <c:y val="0.0220225510923185"/>
          <c:w val="0.952720207253886"/>
          <c:h val="0.932610993657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Sheet2!$N$14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80206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Sheet2!$N$15:$N$45</c:f>
              <c:numCache>
                <c:formatCode>0.000_);[RED]\(0.000\)</c:formatCode>
                <c:ptCount val="31"/>
                <c:pt idx="0">
                  <c:v>287.331</c:v>
                </c:pt>
                <c:pt idx="1">
                  <c:v>342.19</c:v>
                </c:pt>
                <c:pt idx="2">
                  <c:v>363.704</c:v>
                </c:pt>
                <c:pt idx="3">
                  <c:v>317.87</c:v>
                </c:pt>
                <c:pt idx="4">
                  <c:v>397.241</c:v>
                </c:pt>
                <c:pt idx="5">
                  <c:v>297.058</c:v>
                </c:pt>
                <c:pt idx="6">
                  <c:v>183.533</c:v>
                </c:pt>
                <c:pt idx="7">
                  <c:v>4.85800000000003</c:v>
                </c:pt>
                <c:pt idx="8">
                  <c:v>111.162</c:v>
                </c:pt>
                <c:pt idx="9">
                  <c:v>216.76</c:v>
                </c:pt>
                <c:pt idx="10">
                  <c:v>289.871</c:v>
                </c:pt>
                <c:pt idx="11">
                  <c:v>295.788</c:v>
                </c:pt>
                <c:pt idx="12">
                  <c:v>318.409</c:v>
                </c:pt>
                <c:pt idx="13">
                  <c:v>419.584</c:v>
                </c:pt>
                <c:pt idx="14">
                  <c:v>489.829</c:v>
                </c:pt>
                <c:pt idx="15">
                  <c:v>479.16</c:v>
                </c:pt>
                <c:pt idx="16">
                  <c:v>573.743</c:v>
                </c:pt>
                <c:pt idx="17">
                  <c:v>567.038</c:v>
                </c:pt>
                <c:pt idx="18">
                  <c:v>535.45</c:v>
                </c:pt>
                <c:pt idx="19">
                  <c:v>487.359</c:v>
                </c:pt>
                <c:pt idx="20">
                  <c:v>473.412</c:v>
                </c:pt>
                <c:pt idx="21">
                  <c:v>432.196</c:v>
                </c:pt>
                <c:pt idx="22">
                  <c:v>442.23</c:v>
                </c:pt>
                <c:pt idx="23">
                  <c:v>442.79</c:v>
                </c:pt>
                <c:pt idx="24">
                  <c:v>555.667</c:v>
                </c:pt>
                <c:pt idx="25">
                  <c:v>589.44</c:v>
                </c:pt>
                <c:pt idx="26">
                  <c:v>461.355</c:v>
                </c:pt>
                <c:pt idx="27">
                  <c:v>448.135</c:v>
                </c:pt>
                <c:pt idx="28">
                  <c:v>289.006</c:v>
                </c:pt>
                <c:pt idx="29">
                  <c:v>202.913</c:v>
                </c:pt>
                <c:pt idx="30">
                  <c:v>420.387</c:v>
                </c:pt>
              </c:numCache>
            </c:numRef>
          </c:val>
        </c:ser>
        <c:ser>
          <c:idx val="1"/>
          <c:order val="1"/>
          <c:tx>
            <c:strRef>
              <c:f>Sheet2!$AD$14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Sheet2!$AD$15:$AD$45</c:f>
              <c:numCache>
                <c:formatCode>0.000_);[RED]\(0.000\)</c:formatCode>
                <c:ptCount val="31"/>
                <c:pt idx="0">
                  <c:v>175.677</c:v>
                </c:pt>
                <c:pt idx="1">
                  <c:v>308.241</c:v>
                </c:pt>
                <c:pt idx="2">
                  <c:v>338.74</c:v>
                </c:pt>
                <c:pt idx="3">
                  <c:v>283.435</c:v>
                </c:pt>
                <c:pt idx="4">
                  <c:v>255.693</c:v>
                </c:pt>
                <c:pt idx="5">
                  <c:v>60.583</c:v>
                </c:pt>
                <c:pt idx="6">
                  <c:v>-58.383</c:v>
                </c:pt>
                <c:pt idx="7">
                  <c:v>-87.403</c:v>
                </c:pt>
                <c:pt idx="8">
                  <c:v>42.519</c:v>
                </c:pt>
                <c:pt idx="9">
                  <c:v>213.35</c:v>
                </c:pt>
                <c:pt idx="10">
                  <c:v>294.341</c:v>
                </c:pt>
                <c:pt idx="11">
                  <c:v>255.12</c:v>
                </c:pt>
                <c:pt idx="12">
                  <c:v>265.222</c:v>
                </c:pt>
                <c:pt idx="13">
                  <c:v>328.095</c:v>
                </c:pt>
                <c:pt idx="14">
                  <c:v>438.369</c:v>
                </c:pt>
                <c:pt idx="15">
                  <c:v>458.64</c:v>
                </c:pt>
                <c:pt idx="16">
                  <c:v>501.295</c:v>
                </c:pt>
                <c:pt idx="17">
                  <c:v>589.932</c:v>
                </c:pt>
                <c:pt idx="18">
                  <c:v>546.276</c:v>
                </c:pt>
                <c:pt idx="19">
                  <c:v>482.692</c:v>
                </c:pt>
                <c:pt idx="20">
                  <c:v>415.279</c:v>
                </c:pt>
                <c:pt idx="21">
                  <c:v>263.119</c:v>
                </c:pt>
                <c:pt idx="22">
                  <c:v>312.491</c:v>
                </c:pt>
                <c:pt idx="23">
                  <c:v>374.701</c:v>
                </c:pt>
                <c:pt idx="24">
                  <c:v>554.482</c:v>
                </c:pt>
                <c:pt idx="25">
                  <c:v>539.426</c:v>
                </c:pt>
                <c:pt idx="26">
                  <c:v>339.652</c:v>
                </c:pt>
                <c:pt idx="27">
                  <c:v>417.728</c:v>
                </c:pt>
                <c:pt idx="28">
                  <c:v>293.159</c:v>
                </c:pt>
                <c:pt idx="29">
                  <c:v>183.244</c:v>
                </c:pt>
                <c:pt idx="30">
                  <c:v>474.841</c:v>
                </c:pt>
              </c:numCache>
            </c:numRef>
          </c:val>
        </c:ser>
        <c:gapWidth val="150"/>
        <c:overlap val="0"/>
        <c:axId val="46433675"/>
        <c:axId val="23554819"/>
      </c:barChart>
      <c:lineChart>
        <c:grouping val="standard"/>
        <c:varyColors val="0"/>
        <c:ser>
          <c:idx val="2"/>
          <c:order val="2"/>
          <c:tx>
            <c:strRef>
              <c:f>Sheet2!$AR$14</c:f>
              <c:strCache>
                <c:ptCount val="1"/>
                <c:pt idx="0">
                  <c:v>% Change in 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Sheet2!$AR$15:$AR$45</c:f>
              <c:numCache>
                <c:formatCode>0%</c:formatCode>
                <c:ptCount val="31"/>
                <c:pt idx="0">
                  <c:v>0.63556413190116</c:v>
                </c:pt>
                <c:pt idx="1">
                  <c:v>0.110137846684899</c:v>
                </c:pt>
                <c:pt idx="2">
                  <c:v>0.0736966404912322</c:v>
                </c:pt>
                <c:pt idx="3">
                  <c:v>0.121491700037046</c:v>
                </c:pt>
                <c:pt idx="4">
                  <c:v>0.553585745405623</c:v>
                </c:pt>
                <c:pt idx="5">
                  <c:v>3.90332271429279</c:v>
                </c:pt>
                <c:pt idx="6">
                  <c:v>4.14360344620866</c:v>
                </c:pt>
                <c:pt idx="7">
                  <c:v>1.05558161619166</c:v>
                </c:pt>
                <c:pt idx="8">
                  <c:v>1.61440767656812</c:v>
                </c:pt>
                <c:pt idx="9">
                  <c:v>0.015983126318256</c:v>
                </c:pt>
                <c:pt idx="10">
                  <c:v>0.0151864673966589</c:v>
                </c:pt>
                <c:pt idx="11">
                  <c:v>0.159407337723424</c:v>
                </c:pt>
                <c:pt idx="12">
                  <c:v>0.200537662788155</c:v>
                </c:pt>
                <c:pt idx="13">
                  <c:v>0.27884911382374</c:v>
                </c:pt>
                <c:pt idx="14">
                  <c:v>0.117389687683207</c:v>
                </c:pt>
                <c:pt idx="15">
                  <c:v>0.044740973312402</c:v>
                </c:pt>
                <c:pt idx="16">
                  <c:v>0.144521688825941</c:v>
                </c:pt>
                <c:pt idx="17">
                  <c:v>0.0388078626011134</c:v>
                </c:pt>
                <c:pt idx="18">
                  <c:v>0.0198178210281982</c:v>
                </c:pt>
                <c:pt idx="19">
                  <c:v>0.00966869142227348</c:v>
                </c:pt>
                <c:pt idx="20">
                  <c:v>0.139985407400808</c:v>
                </c:pt>
                <c:pt idx="21">
                  <c:v>0.642587574443503</c:v>
                </c:pt>
                <c:pt idx="22">
                  <c:v>0.415176757090604</c:v>
                </c:pt>
                <c:pt idx="23">
                  <c:v>0.181715554535483</c:v>
                </c:pt>
                <c:pt idx="24">
                  <c:v>0.00213712978960554</c:v>
                </c:pt>
                <c:pt idx="25">
                  <c:v>0.0927170733335066</c:v>
                </c:pt>
                <c:pt idx="26">
                  <c:v>0.358316747730029</c:v>
                </c:pt>
                <c:pt idx="27">
                  <c:v>0.0727913857821356</c:v>
                </c:pt>
                <c:pt idx="28">
                  <c:v>0.0141663738790212</c:v>
                </c:pt>
                <c:pt idx="29">
                  <c:v>0.107337757307197</c:v>
                </c:pt>
                <c:pt idx="30">
                  <c:v>0.114678387081149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708864"/>
        <c:axId val="84264875"/>
      </c:lineChart>
      <c:catAx>
        <c:axId val="4643367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54819"/>
        <c:crossesAt val="0"/>
        <c:auto val="1"/>
        <c:lblAlgn val="ctr"/>
        <c:lblOffset val="100"/>
        <c:noMultiLvlLbl val="0"/>
      </c:catAx>
      <c:valAx>
        <c:axId val="23554819"/>
        <c:scaling>
          <c:orientation val="minMax"/>
        </c:scaling>
        <c:delete val="0"/>
        <c:axPos val="l"/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33675"/>
        <c:crossesAt val="1"/>
        <c:crossBetween val="midCat"/>
      </c:valAx>
      <c:catAx>
        <c:axId val="1470886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64875"/>
        <c:auto val="1"/>
        <c:lblAlgn val="ctr"/>
        <c:lblOffset val="100"/>
        <c:noMultiLvlLbl val="0"/>
      </c:catAx>
      <c:valAx>
        <c:axId val="84264875"/>
        <c:scaling>
          <c:orientation val="minMax"/>
        </c:scaling>
        <c:delete val="0"/>
        <c:axPos val="r"/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08864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378346286701209"/>
          <c:y val="0.741631430584919"/>
          <c:w val="0.731163644214162"/>
          <c:h val="0.05902043692741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2383490129969"/>
          <c:y val="0.0590225125393678"/>
          <c:w val="0.864049159823808"/>
          <c:h val="0.910999650064155"/>
        </c:manualLayout>
      </c:layout>
      <c:lineChart>
        <c:grouping val="standard"/>
        <c:varyColors val="0"/>
        <c:ser>
          <c:idx val="0"/>
          <c:order val="0"/>
          <c:tx>
            <c:strRef>
              <c:f>Sheet2!$AU$14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Sheet2!$AU$15:$AU$45</c:f>
              <c:numCache>
                <c:formatCode>General_)</c:formatCode>
                <c:ptCount val="31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73</c:v>
                </c:pt>
                <c:pt idx="9">
                  <c:v>73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73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69</c:v>
                </c:pt>
                <c:pt idx="26">
                  <c:v>69</c:v>
                </c:pt>
                <c:pt idx="27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Sheet2!$AV$14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Sheet2!$AV$15:$AV$45</c:f>
              <c:numCache>
                <c:formatCode>General_)</c:formatCode>
                <c:ptCount val="31"/>
                <c:pt idx="0">
                  <c:v>80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  <c:pt idx="7">
                  <c:v>82</c:v>
                </c:pt>
                <c:pt idx="8">
                  <c:v>71</c:v>
                </c:pt>
                <c:pt idx="9">
                  <c:v>65</c:v>
                </c:pt>
                <c:pt idx="10">
                  <c:v>69</c:v>
                </c:pt>
                <c:pt idx="11">
                  <c:v>69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64</c:v>
                </c:pt>
                <c:pt idx="16">
                  <c:v>69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74</c:v>
                </c:pt>
                <c:pt idx="21">
                  <c:v>75</c:v>
                </c:pt>
                <c:pt idx="22">
                  <c:v>74</c:v>
                </c:pt>
                <c:pt idx="23">
                  <c:v>71</c:v>
                </c:pt>
                <c:pt idx="24">
                  <c:v>70</c:v>
                </c:pt>
                <c:pt idx="25">
                  <c:v>73</c:v>
                </c:pt>
                <c:pt idx="26">
                  <c:v>70</c:v>
                </c:pt>
                <c:pt idx="27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755203"/>
        <c:axId val="18906819"/>
      </c:lineChart>
      <c:catAx>
        <c:axId val="567552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06819"/>
        <c:crossesAt val="0"/>
        <c:auto val="1"/>
        <c:lblAlgn val="ctr"/>
        <c:lblOffset val="100"/>
        <c:noMultiLvlLbl val="0"/>
      </c:catAx>
      <c:valAx>
        <c:axId val="18906819"/>
        <c:scaling>
          <c:orientation val="minMax"/>
          <c:max val="90"/>
          <c:min val="6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55203"/>
        <c:crossesAt val="1"/>
        <c:crossBetween val="midCat"/>
        <c:majorUnit val="10"/>
        <c:minorUnit val="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6028604056773"/>
          <c:y val="0.914848944360201"/>
          <c:w val="0.564032845722987"/>
          <c:h val="0.05354018429954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50557061126167"/>
          <c:y val="0.0195220990160862"/>
          <c:w val="0.984944293887383"/>
          <c:h val="0.980477900983914"/>
        </c:manualLayout>
      </c:layout>
      <c:lineChart>
        <c:grouping val="standard"/>
        <c:varyColors val="0"/>
        <c:ser>
          <c:idx val="0"/>
          <c:order val="0"/>
          <c:tx>
            <c:strRef>
              <c:f>Sheet1!$AG$3</c:f>
              <c:strCache>
                <c:ptCount val="1"/>
                <c:pt idx="0">
                  <c:v>AVG TEMP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Sheet1!$AG$34</c:f>
              <c:numCache>
                <c:formatCode>General_)</c:formatCode>
                <c:ptCount val="1"/>
                <c:pt idx="0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Sheet1!$AH$3</c:f>
              <c:strCache>
                <c:ptCount val="1"/>
                <c:pt idx="0">
                  <c:v>ACTUAL Temp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Pt>
            <c:idx val="4"/>
            <c:marker>
              <c:symbol val="diamond"/>
              <c:size val="7"/>
              <c:spPr>
                <a:solidFill>
                  <a:srgbClr val="000080"/>
                </a:solidFill>
              </c:spPr>
            </c:marke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Sheet1!$AH$4:$AH$34</c:f>
              <c:numCache>
                <c:formatCode>General_)</c:formatCode>
                <c:ptCount val="31"/>
                <c:pt idx="0">
                  <c:v>80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  <c:pt idx="7">
                  <c:v>82</c:v>
                </c:pt>
                <c:pt idx="8">
                  <c:v>71</c:v>
                </c:pt>
                <c:pt idx="9">
                  <c:v>65</c:v>
                </c:pt>
                <c:pt idx="10">
                  <c:v>69</c:v>
                </c:pt>
                <c:pt idx="11">
                  <c:v>69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64</c:v>
                </c:pt>
                <c:pt idx="16">
                  <c:v>69</c:v>
                </c:pt>
                <c:pt idx="17">
                  <c:v>64</c:v>
                </c:pt>
                <c:pt idx="18">
                  <c:v>66</c:v>
                </c:pt>
                <c:pt idx="19">
                  <c:v>70</c:v>
                </c:pt>
                <c:pt idx="20">
                  <c:v>74</c:v>
                </c:pt>
                <c:pt idx="21">
                  <c:v>75</c:v>
                </c:pt>
                <c:pt idx="22">
                  <c:v>74</c:v>
                </c:pt>
                <c:pt idx="23">
                  <c:v>71</c:v>
                </c:pt>
                <c:pt idx="24">
                  <c:v>70</c:v>
                </c:pt>
                <c:pt idx="25">
                  <c:v>73</c:v>
                </c:pt>
                <c:pt idx="26">
                  <c:v>70</c:v>
                </c:pt>
                <c:pt idx="27">
                  <c:v>71</c:v>
                </c:pt>
                <c:pt idx="28">
                  <c:v>74</c:v>
                </c:pt>
                <c:pt idx="29">
                  <c:v>68</c:v>
                </c:pt>
                <c:pt idx="30">
                  <c:v>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892179"/>
        <c:axId val="79213180"/>
      </c:lineChart>
      <c:lineChart>
        <c:grouping val="standard"/>
        <c:varyColors val="0"/>
        <c:ser>
          <c:idx val="2"/>
          <c:order val="2"/>
          <c:tx>
            <c:strRef>
              <c:f>Sheet1!$AI$3</c:f>
              <c:strCache>
                <c:ptCount val="1"/>
                <c:pt idx="0">
                  <c:v>Phys Storage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triangle"/>
            <c:size val="7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Sheet1!$AI$4:$AI$34</c:f>
              <c:numCache>
                <c:formatCode>0_);[RED]\(0\)</c:formatCode>
                <c:ptCount val="31"/>
                <c:pt idx="0">
                  <c:v>-59.4</c:v>
                </c:pt>
                <c:pt idx="1">
                  <c:v>255.4</c:v>
                </c:pt>
                <c:pt idx="2">
                  <c:v>264.6</c:v>
                </c:pt>
                <c:pt idx="3">
                  <c:v>204.9</c:v>
                </c:pt>
                <c:pt idx="4">
                  <c:v>205.4</c:v>
                </c:pt>
                <c:pt idx="5">
                  <c:v>-208.4</c:v>
                </c:pt>
                <c:pt idx="6">
                  <c:v>-195.5</c:v>
                </c:pt>
                <c:pt idx="7">
                  <c:v>-63</c:v>
                </c:pt>
                <c:pt idx="8">
                  <c:v>-144.7</c:v>
                </c:pt>
                <c:pt idx="9">
                  <c:v>81.1</c:v>
                </c:pt>
                <c:pt idx="10">
                  <c:v>432.6</c:v>
                </c:pt>
                <c:pt idx="11">
                  <c:v>365.7</c:v>
                </c:pt>
                <c:pt idx="12">
                  <c:v>246</c:v>
                </c:pt>
                <c:pt idx="13">
                  <c:v>289.8</c:v>
                </c:pt>
                <c:pt idx="14">
                  <c:v>337.7</c:v>
                </c:pt>
                <c:pt idx="15">
                  <c:v>435.4</c:v>
                </c:pt>
                <c:pt idx="16">
                  <c:v>482.7</c:v>
                </c:pt>
                <c:pt idx="17">
                  <c:v>483.7</c:v>
                </c:pt>
                <c:pt idx="18">
                  <c:v>492.6</c:v>
                </c:pt>
                <c:pt idx="19">
                  <c:v>281.9</c:v>
                </c:pt>
                <c:pt idx="20">
                  <c:v>62.4</c:v>
                </c:pt>
                <c:pt idx="21">
                  <c:v>130.5</c:v>
                </c:pt>
                <c:pt idx="22">
                  <c:v>63.7</c:v>
                </c:pt>
                <c:pt idx="23">
                  <c:v>360.2</c:v>
                </c:pt>
                <c:pt idx="24">
                  <c:v>608.8</c:v>
                </c:pt>
                <c:pt idx="25">
                  <c:v>593.6</c:v>
                </c:pt>
                <c:pt idx="26">
                  <c:v>380.8</c:v>
                </c:pt>
                <c:pt idx="27">
                  <c:v>379.5</c:v>
                </c:pt>
                <c:pt idx="28">
                  <c:v>395.6</c:v>
                </c:pt>
                <c:pt idx="29">
                  <c:v>396.7</c:v>
                </c:pt>
                <c:pt idx="30">
                  <c:v>517.7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Sheet1!$AJ$3</c:f>
              <c:strCache>
                <c:ptCount val="1"/>
                <c:pt idx="0">
                  <c:v>SWING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x"/>
            <c:size val="7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Sheet1!$AJ$4:$AJ$34</c:f>
              <c:numCache>
                <c:formatCode>0_);[RED]\(0\)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249794"/>
        <c:axId val="40908326"/>
      </c:lineChart>
      <c:catAx>
        <c:axId val="698921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13180"/>
        <c:crossesAt val="0"/>
        <c:auto val="1"/>
        <c:lblAlgn val="ctr"/>
        <c:lblOffset val="100"/>
        <c:noMultiLvlLbl val="0"/>
      </c:catAx>
      <c:valAx>
        <c:axId val="7921318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Degrees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92179"/>
        <c:crossesAt val="1"/>
        <c:crossBetween val="midCat"/>
      </c:valAx>
      <c:catAx>
        <c:axId val="2524979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08326"/>
        <c:auto val="1"/>
        <c:lblAlgn val="ctr"/>
        <c:lblOffset val="100"/>
        <c:noMultiLvlLbl val="0"/>
      </c:catAx>
      <c:valAx>
        <c:axId val="4090832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'000 MMBtu</a:t>
                </a:r>
              </a:p>
            </c:rich>
          </c:tx>
          <c:layout>
            <c:manualLayout>
              <c:xMode val="edge"/>
              <c:yMode val="edge"/>
              <c:x val="0.929960855164107"/>
              <c:y val="0.209354989848509"/>
            </c:manualLayout>
          </c:layout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49794"/>
        <c:crosses val="max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818367961457392"/>
          <c:y val="0.133843510854287"/>
          <c:w val="0.673471845829569"/>
          <c:h val="0.05513040762142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Cash over Index - vs - Swing</a:t>
            </a:r>
          </a:p>
        </c:rich>
      </c:tx>
      <c:layout>
        <c:manualLayout>
          <c:xMode val="edge"/>
          <c:yMode val="edge"/>
          <c:x val="0.322796833773087"/>
          <c:y val="0.02204113310050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1926121372032"/>
          <c:y val="0.0194024058983314"/>
          <c:w val="0.986807387862797"/>
          <c:h val="0.980597594101669"/>
        </c:manualLayout>
      </c:layout>
      <c:lineChart>
        <c:grouping val="standard"/>
        <c:varyColors val="0"/>
        <c:ser>
          <c:idx val="0"/>
          <c:order val="0"/>
          <c:tx>
            <c:strRef>
              <c:f>Sheet1!$AJ$3</c:f>
              <c:strCache>
                <c:ptCount val="1"/>
                <c:pt idx="0">
                  <c:v>SWING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square"/>
            <c:size val="7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Sheet1!$AJ$4:$AJ$34</c:f>
              <c:numCache>
                <c:formatCode>0_);[RED]\(0\)</c:formatCode>
                <c:ptCount val="31"/>
                <c:pt idx="0">
                  <c:v>-185.054</c:v>
                </c:pt>
                <c:pt idx="1">
                  <c:v>-2.81800000000007</c:v>
                </c:pt>
                <c:pt idx="2">
                  <c:v>-24.117</c:v>
                </c:pt>
                <c:pt idx="3">
                  <c:v>-28.512</c:v>
                </c:pt>
                <c:pt idx="4">
                  <c:v>-0.269999999999982</c:v>
                </c:pt>
                <c:pt idx="5">
                  <c:v>-218.96</c:v>
                </c:pt>
                <c:pt idx="6">
                  <c:v>-87.094</c:v>
                </c:pt>
                <c:pt idx="7">
                  <c:v>74.426</c:v>
                </c:pt>
                <c:pt idx="8">
                  <c:v>-137.196</c:v>
                </c:pt>
                <c:pt idx="9">
                  <c:v>-82.2270000000001</c:v>
                </c:pt>
                <c:pt idx="10">
                  <c:v>188.282</c:v>
                </c:pt>
                <c:pt idx="11">
                  <c:v>160.603</c:v>
                </c:pt>
                <c:pt idx="12">
                  <c:v>30.801</c:v>
                </c:pt>
                <c:pt idx="13">
                  <c:v>11.728</c:v>
                </c:pt>
                <c:pt idx="14">
                  <c:v>-50.646</c:v>
                </c:pt>
                <c:pt idx="15">
                  <c:v>26.783</c:v>
                </c:pt>
                <c:pt idx="16">
                  <c:v>31.3219999999999</c:v>
                </c:pt>
                <c:pt idx="17">
                  <c:v>-56.209</c:v>
                </c:pt>
                <c:pt idx="18">
                  <c:v>-3.65300000000008</c:v>
                </c:pt>
                <c:pt idx="19">
                  <c:v>-150.769</c:v>
                </c:pt>
                <c:pt idx="20">
                  <c:v>-302.856</c:v>
                </c:pt>
                <c:pt idx="21">
                  <c:v>-82.596</c:v>
                </c:pt>
                <c:pt idx="22">
                  <c:v>-198.768</c:v>
                </c:pt>
                <c:pt idx="23">
                  <c:v>35.523</c:v>
                </c:pt>
                <c:pt idx="24">
                  <c:v>104.342</c:v>
                </c:pt>
                <c:pt idx="25">
                  <c:v>104.198</c:v>
                </c:pt>
                <c:pt idx="26">
                  <c:v>91.172</c:v>
                </c:pt>
                <c:pt idx="27">
                  <c:v>11.7959999999999</c:v>
                </c:pt>
                <c:pt idx="28">
                  <c:v>152.465</c:v>
                </c:pt>
                <c:pt idx="29">
                  <c:v>263.48</c:v>
                </c:pt>
                <c:pt idx="30">
                  <c:v>92.989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722338"/>
        <c:axId val="92628931"/>
      </c:lineChart>
      <c:lineChart>
        <c:grouping val="standard"/>
        <c:varyColors val="0"/>
        <c:ser>
          <c:idx val="1"/>
          <c:order val="1"/>
          <c:tx>
            <c:strRef>
              <c:f>Sheet1!$AO$3</c:f>
              <c:strCache>
                <c:ptCount val="1"/>
                <c:pt idx="0">
                  <c:v>Cash/Index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ff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Sheet1!$AO$4:$AO$34</c:f>
              <c:numCache>
                <c:formatCode>0.00_);[RED]\(0.00\)</c:formatCode>
                <c:ptCount val="31"/>
                <c:pt idx="0">
                  <c:v>0</c:v>
                </c:pt>
                <c:pt idx="1">
                  <c:v>-0.0181</c:v>
                </c:pt>
                <c:pt idx="2">
                  <c:v>-0.0971000000000002</c:v>
                </c:pt>
                <c:pt idx="3">
                  <c:v>-0.1553</c:v>
                </c:pt>
                <c:pt idx="4">
                  <c:v>-0.1553</c:v>
                </c:pt>
                <c:pt idx="5">
                  <c:v>-0.1553</c:v>
                </c:pt>
                <c:pt idx="6">
                  <c:v>-0.1133</c:v>
                </c:pt>
                <c:pt idx="7">
                  <c:v>-0.0297000000000001</c:v>
                </c:pt>
                <c:pt idx="8">
                  <c:v>-0.0759000000000003</c:v>
                </c:pt>
                <c:pt idx="9">
                  <c:v>-0.0926999999999998</c:v>
                </c:pt>
                <c:pt idx="10">
                  <c:v>-0.1779</c:v>
                </c:pt>
                <c:pt idx="11">
                  <c:v>-0.1779</c:v>
                </c:pt>
                <c:pt idx="12">
                  <c:v>-0.1779</c:v>
                </c:pt>
                <c:pt idx="13">
                  <c:v>-0.1061</c:v>
                </c:pt>
                <c:pt idx="14">
                  <c:v>-0.0817000000000001</c:v>
                </c:pt>
                <c:pt idx="15">
                  <c:v>0.00530000000000008</c:v>
                </c:pt>
                <c:pt idx="16">
                  <c:v>0.2656</c:v>
                </c:pt>
                <c:pt idx="17">
                  <c:v>-0.00749999999999984</c:v>
                </c:pt>
                <c:pt idx="18">
                  <c:v>-0.00749999999999984</c:v>
                </c:pt>
                <c:pt idx="19">
                  <c:v>-0.00749999999999984</c:v>
                </c:pt>
                <c:pt idx="20">
                  <c:v>-0.0267999999999997</c:v>
                </c:pt>
                <c:pt idx="21">
                  <c:v>0.00760000000000005</c:v>
                </c:pt>
                <c:pt idx="22">
                  <c:v>0.0236000000000001</c:v>
                </c:pt>
                <c:pt idx="23">
                  <c:v>-0.2503</c:v>
                </c:pt>
                <c:pt idx="24">
                  <c:v>-0.3378</c:v>
                </c:pt>
                <c:pt idx="25">
                  <c:v>-0.3378</c:v>
                </c:pt>
                <c:pt idx="26">
                  <c:v>-0.3378</c:v>
                </c:pt>
                <c:pt idx="27">
                  <c:v>-0.4812</c:v>
                </c:pt>
                <c:pt idx="28">
                  <c:v>-0.5024</c:v>
                </c:pt>
                <c:pt idx="29">
                  <c:v>-0.5774</c:v>
                </c:pt>
                <c:pt idx="30">
                  <c:v>-0.5272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953513"/>
        <c:axId val="87602853"/>
      </c:lineChart>
      <c:catAx>
        <c:axId val="6172233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28931"/>
        <c:crossesAt val="0"/>
        <c:auto val="1"/>
        <c:lblAlgn val="ctr"/>
        <c:lblOffset val="100"/>
        <c:noMultiLvlLbl val="0"/>
      </c:catAx>
      <c:valAx>
        <c:axId val="9262893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layout>
            <c:manualLayout>
              <c:xMode val="edge"/>
              <c:yMode val="edge"/>
              <c:x val="0.013245382585752"/>
              <c:y val="0.341792782305006"/>
            </c:manualLayout>
          </c:layout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22338"/>
        <c:crossesAt val="1"/>
        <c:crossBetween val="midCat"/>
      </c:valAx>
      <c:catAx>
        <c:axId val="6195351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02853"/>
        <c:auto val="1"/>
        <c:lblAlgn val="ctr"/>
        <c:lblOffset val="100"/>
        <c:noMultiLvlLbl val="0"/>
      </c:catAx>
      <c:valAx>
        <c:axId val="8760285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_);[RED]\(0.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5351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14511873350923"/>
          <c:y val="0.976018626309662"/>
          <c:w val="0.377889182058048"/>
          <c:h val="0.04656577415599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FDD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9832938536342"/>
          <c:y val="0.0795888218638434"/>
          <c:w val="0.907825291941986"/>
          <c:h val="0.9116705650621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Sheet2!$F$14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c0c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Sheet2!$F$15:$F$45</c:f>
              <c:numCache>
                <c:formatCode>0.000_);[RED]\(0.000\)</c:formatCode>
                <c:ptCount val="31"/>
                <c:pt idx="0">
                  <c:v>178.352</c:v>
                </c:pt>
                <c:pt idx="1">
                  <c:v>238.873</c:v>
                </c:pt>
                <c:pt idx="2">
                  <c:v>320.06</c:v>
                </c:pt>
                <c:pt idx="3">
                  <c:v>272.905</c:v>
                </c:pt>
                <c:pt idx="4">
                  <c:v>305.817</c:v>
                </c:pt>
                <c:pt idx="5">
                  <c:v>264.593</c:v>
                </c:pt>
                <c:pt idx="6">
                  <c:v>203.189</c:v>
                </c:pt>
                <c:pt idx="7">
                  <c:v>161.293</c:v>
                </c:pt>
                <c:pt idx="8">
                  <c:v>183.509</c:v>
                </c:pt>
                <c:pt idx="9">
                  <c:v>289.783</c:v>
                </c:pt>
                <c:pt idx="10">
                  <c:v>302.155</c:v>
                </c:pt>
                <c:pt idx="11">
                  <c:v>332.982</c:v>
                </c:pt>
                <c:pt idx="12">
                  <c:v>303.345</c:v>
                </c:pt>
                <c:pt idx="13">
                  <c:v>308.895</c:v>
                </c:pt>
                <c:pt idx="14">
                  <c:v>321.251</c:v>
                </c:pt>
                <c:pt idx="15">
                  <c:v>319.42</c:v>
                </c:pt>
                <c:pt idx="16">
                  <c:v>329.771</c:v>
                </c:pt>
                <c:pt idx="17">
                  <c:v>361.307</c:v>
                </c:pt>
                <c:pt idx="18">
                  <c:v>363.2</c:v>
                </c:pt>
                <c:pt idx="19">
                  <c:v>296.057</c:v>
                </c:pt>
                <c:pt idx="20">
                  <c:v>310.736</c:v>
                </c:pt>
                <c:pt idx="21">
                  <c:v>295.211</c:v>
                </c:pt>
                <c:pt idx="22">
                  <c:v>300.196</c:v>
                </c:pt>
                <c:pt idx="23">
                  <c:v>310.332</c:v>
                </c:pt>
                <c:pt idx="24">
                  <c:v>375.735</c:v>
                </c:pt>
                <c:pt idx="25">
                  <c:v>400.9</c:v>
                </c:pt>
                <c:pt idx="26">
                  <c:v>353.686</c:v>
                </c:pt>
                <c:pt idx="27">
                  <c:v>301.95</c:v>
                </c:pt>
                <c:pt idx="28">
                  <c:v>204.983</c:v>
                </c:pt>
                <c:pt idx="29">
                  <c:v>239.998</c:v>
                </c:pt>
                <c:pt idx="30">
                  <c:v>279.564</c:v>
                </c:pt>
              </c:numCache>
            </c:numRef>
          </c:val>
        </c:ser>
        <c:ser>
          <c:idx val="1"/>
          <c:order val="1"/>
          <c:tx>
            <c:strRef>
              <c:f>Sheet2!$V$14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Sheet2!$V$15:$V$45</c:f>
              <c:numCache>
                <c:formatCode>0.000_);[RED]\(0.000\)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</c:ser>
        <c:gapWidth val="150"/>
        <c:overlap val="0"/>
        <c:axId val="28321292"/>
        <c:axId val="32864689"/>
      </c:barChart>
      <c:lineChart>
        <c:grouping val="standard"/>
        <c:varyColors val="0"/>
        <c:ser>
          <c:idx val="2"/>
          <c:order val="2"/>
          <c:tx>
            <c:strRef>
              <c:f>Sheet2!$AH$14</c:f>
              <c:strCache>
                <c:ptCount val="1"/>
                <c:pt idx="0">
                  <c:v>% Change/FDD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triangle"/>
            <c:size val="9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Sheet2!$AH$15:$AH$45</c:f>
              <c:numCache>
                <c:formatCode>0%</c:formatCode>
                <c:ptCount val="31"/>
                <c:pt idx="0">
                  <c:v>0.364329699751387</c:v>
                </c:pt>
                <c:pt idx="1">
                  <c:v>0.35738720309126</c:v>
                </c:pt>
                <c:pt idx="2">
                  <c:v>0.0514765548258654</c:v>
                </c:pt>
                <c:pt idx="3">
                  <c:v>0</c:v>
                </c:pt>
                <c:pt idx="4">
                  <c:v>0.276839059583902</c:v>
                </c:pt>
                <c:pt idx="5">
                  <c:v>1.16480261812231</c:v>
                </c:pt>
                <c:pt idx="6">
                  <c:v>1.53704004295222</c:v>
                </c:pt>
                <c:pt idx="7">
                  <c:v>0.909561243577297</c:v>
                </c:pt>
                <c:pt idx="8">
                  <c:v>0.170382795260023</c:v>
                </c:pt>
                <c:pt idx="9">
                  <c:v>0.137242467547934</c:v>
                </c:pt>
                <c:pt idx="10">
                  <c:v>0</c:v>
                </c:pt>
                <c:pt idx="11">
                  <c:v>0.153216366167721</c:v>
                </c:pt>
                <c:pt idx="12">
                  <c:v>0.16524154144003</c:v>
                </c:pt>
                <c:pt idx="13">
                  <c:v>0.000478897758564422</c:v>
                </c:pt>
                <c:pt idx="14">
                  <c:v>0.0928931043148506</c:v>
                </c:pt>
                <c:pt idx="15">
                  <c:v>0.0407606165895379</c:v>
                </c:pt>
                <c:pt idx="16">
                  <c:v>0.00524869461345194</c:v>
                </c:pt>
                <c:pt idx="17">
                  <c:v>0.0595886007584572</c:v>
                </c:pt>
                <c:pt idx="18">
                  <c:v>0.0605811360967561</c:v>
                </c:pt>
                <c:pt idx="19">
                  <c:v>0.00678428358645457</c:v>
                </c:pt>
                <c:pt idx="20">
                  <c:v>0.257663695896776</c:v>
                </c:pt>
                <c:pt idx="21">
                  <c:v>0.301704675732402</c:v>
                </c:pt>
                <c:pt idx="22">
                  <c:v>0.258403792867832</c:v>
                </c:pt>
                <c:pt idx="23">
                  <c:v>0.0269405877262294</c:v>
                </c:pt>
                <c:pt idx="24">
                  <c:v>0</c:v>
                </c:pt>
                <c:pt idx="25">
                  <c:v>0.142656812474882</c:v>
                </c:pt>
                <c:pt idx="26">
                  <c:v>0.28198659605856</c:v>
                </c:pt>
                <c:pt idx="27">
                  <c:v>0.0582372175668428</c:v>
                </c:pt>
                <c:pt idx="28">
                  <c:v>0.0960553877362026</c:v>
                </c:pt>
                <c:pt idx="29">
                  <c:v>0.0450189193543472</c:v>
                </c:pt>
                <c:pt idx="30">
                  <c:v>0.102261013650858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613324"/>
        <c:axId val="81916934"/>
      </c:lineChart>
      <c:catAx>
        <c:axId val="283212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64689"/>
        <c:crossesAt val="0"/>
        <c:auto val="1"/>
        <c:lblAlgn val="ctr"/>
        <c:lblOffset val="100"/>
        <c:noMultiLvlLbl val="0"/>
      </c:catAx>
      <c:valAx>
        <c:axId val="328646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21292"/>
        <c:crossesAt val="1"/>
        <c:crossBetween val="midCat"/>
      </c:valAx>
      <c:catAx>
        <c:axId val="4361332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16934"/>
        <c:auto val="1"/>
        <c:lblAlgn val="ctr"/>
        <c:lblOffset val="100"/>
        <c:noMultiLvlLbl val="0"/>
      </c:catAx>
      <c:valAx>
        <c:axId val="8191693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13324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IDD 1st REPORTED vs REAL TIME&amp;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6157892623379"/>
          <c:y val="0.117664815262014"/>
          <c:w val="0.867244910251777"/>
          <c:h val="0.8411615551799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Sheet2!$I$14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69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Sheet2!$I$15:$I$45</c:f>
              <c:numCache>
                <c:formatCode>0.000_);[RED]\(0.000\)</c:formatCode>
                <c:ptCount val="31"/>
                <c:pt idx="0">
                  <c:v>103.359</c:v>
                </c:pt>
                <c:pt idx="1">
                  <c:v>68.913</c:v>
                </c:pt>
                <c:pt idx="2">
                  <c:v>28.087</c:v>
                </c:pt>
                <c:pt idx="3">
                  <c:v>4.80199999999999</c:v>
                </c:pt>
                <c:pt idx="4">
                  <c:v>30.825</c:v>
                </c:pt>
                <c:pt idx="5">
                  <c:v>19.456</c:v>
                </c:pt>
                <c:pt idx="6">
                  <c:v>8.59299999999999</c:v>
                </c:pt>
                <c:pt idx="7">
                  <c:v>-1.071</c:v>
                </c:pt>
                <c:pt idx="8">
                  <c:v>39.604</c:v>
                </c:pt>
                <c:pt idx="9">
                  <c:v>9.01600000000002</c:v>
                </c:pt>
                <c:pt idx="10">
                  <c:v>80.421</c:v>
                </c:pt>
                <c:pt idx="11">
                  <c:v>80.421</c:v>
                </c:pt>
                <c:pt idx="12">
                  <c:v>88.842</c:v>
                </c:pt>
                <c:pt idx="13">
                  <c:v>130.212</c:v>
                </c:pt>
                <c:pt idx="14">
                  <c:v>160.212</c:v>
                </c:pt>
                <c:pt idx="15">
                  <c:v>160.151</c:v>
                </c:pt>
                <c:pt idx="16">
                  <c:v>258.598</c:v>
                </c:pt>
                <c:pt idx="17">
                  <c:v>235.151</c:v>
                </c:pt>
                <c:pt idx="18">
                  <c:v>235.15</c:v>
                </c:pt>
                <c:pt idx="19">
                  <c:v>235.15</c:v>
                </c:pt>
                <c:pt idx="20">
                  <c:v>161.943</c:v>
                </c:pt>
                <c:pt idx="21">
                  <c:v>163.598</c:v>
                </c:pt>
                <c:pt idx="22">
                  <c:v>160.336</c:v>
                </c:pt>
                <c:pt idx="23">
                  <c:v>83.839</c:v>
                </c:pt>
                <c:pt idx="24">
                  <c:v>144.574</c:v>
                </c:pt>
                <c:pt idx="25">
                  <c:v>159.14</c:v>
                </c:pt>
                <c:pt idx="26">
                  <c:v>159.088</c:v>
                </c:pt>
                <c:pt idx="27">
                  <c:v>135.929</c:v>
                </c:pt>
                <c:pt idx="28">
                  <c:v>103.519</c:v>
                </c:pt>
                <c:pt idx="29">
                  <c:v>47.597</c:v>
                </c:pt>
                <c:pt idx="30">
                  <c:v>164.851</c:v>
                </c:pt>
              </c:numCache>
            </c:numRef>
          </c:val>
        </c:ser>
        <c:ser>
          <c:idx val="1"/>
          <c:order val="1"/>
          <c:tx>
            <c:strRef>
              <c:f>Sheet2!$Y$14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Sheet2!$Y$15:$Y$45</c:f>
              <c:numCache>
                <c:formatCode>0.000_);[RED]\(0.000\)</c:formatCode>
                <c:ptCount val="31"/>
                <c:pt idx="0">
                  <c:v>41.737</c:v>
                </c:pt>
                <c:pt idx="1">
                  <c:v>53.719</c:v>
                </c:pt>
                <c:pt idx="2">
                  <c:v>-17.648</c:v>
                </c:pt>
                <c:pt idx="3">
                  <c:v>-29.633</c:v>
                </c:pt>
                <c:pt idx="4">
                  <c:v>-44.419</c:v>
                </c:pt>
                <c:pt idx="5">
                  <c:v>-66.264</c:v>
                </c:pt>
                <c:pt idx="6">
                  <c:v>-88.024</c:v>
                </c:pt>
                <c:pt idx="7">
                  <c:v>-82.992</c:v>
                </c:pt>
                <c:pt idx="8">
                  <c:v>-23.192</c:v>
                </c:pt>
                <c:pt idx="9">
                  <c:v>-22.703</c:v>
                </c:pt>
                <c:pt idx="10">
                  <c:v>80.421</c:v>
                </c:pt>
                <c:pt idx="11">
                  <c:v>74.609</c:v>
                </c:pt>
                <c:pt idx="12">
                  <c:v>64.962</c:v>
                </c:pt>
                <c:pt idx="13">
                  <c:v>104.944</c:v>
                </c:pt>
                <c:pt idx="14">
                  <c:v>160.061</c:v>
                </c:pt>
                <c:pt idx="15">
                  <c:v>180.151</c:v>
                </c:pt>
                <c:pt idx="16">
                  <c:v>255.837</c:v>
                </c:pt>
                <c:pt idx="17">
                  <c:v>235.151</c:v>
                </c:pt>
                <c:pt idx="18">
                  <c:v>235.15</c:v>
                </c:pt>
                <c:pt idx="19">
                  <c:v>228.266</c:v>
                </c:pt>
                <c:pt idx="20">
                  <c:v>161.339</c:v>
                </c:pt>
                <c:pt idx="21">
                  <c:v>100.275</c:v>
                </c:pt>
                <c:pt idx="22">
                  <c:v>97.315</c:v>
                </c:pt>
                <c:pt idx="23">
                  <c:v>30.318</c:v>
                </c:pt>
                <c:pt idx="24">
                  <c:v>143.389</c:v>
                </c:pt>
                <c:pt idx="25">
                  <c:v>141.566</c:v>
                </c:pt>
                <c:pt idx="26">
                  <c:v>106.788</c:v>
                </c:pt>
                <c:pt idx="27">
                  <c:v>100.018</c:v>
                </c:pt>
                <c:pt idx="28">
                  <c:v>76.783</c:v>
                </c:pt>
                <c:pt idx="29">
                  <c:v>25.445</c:v>
                </c:pt>
                <c:pt idx="30">
                  <c:v>164.851</c:v>
                </c:pt>
              </c:numCache>
            </c:numRef>
          </c:val>
        </c:ser>
        <c:gapWidth val="150"/>
        <c:overlap val="0"/>
        <c:axId val="94831219"/>
        <c:axId val="52488204"/>
      </c:barChart>
      <c:lineChart>
        <c:grouping val="standard"/>
        <c:varyColors val="0"/>
        <c:ser>
          <c:idx val="2"/>
          <c:order val="2"/>
          <c:tx>
            <c:strRef>
              <c:f>Sheet2!$AJ$14</c:f>
              <c:strCache>
                <c:ptCount val="1"/>
                <c:pt idx="0">
                  <c:v>% Change/IDD</c:v>
                </c:pt>
              </c:strCache>
            </c:strRef>
          </c:tx>
          <c:spPr>
            <a:solidFill>
              <a:srgbClr val="ff0000">
                <a:alpha val="75000"/>
              </a:srgbClr>
            </a:solidFill>
            <a:ln w="37800">
              <a:solidFill>
                <a:srgbClr val="ff0000">
                  <a:alpha val="75000"/>
                </a:srgbClr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Sheet2!$AJ$15:$AJ$45</c:f>
              <c:numCache>
                <c:formatCode>0%</c:formatCode>
                <c:ptCount val="31"/>
                <c:pt idx="0">
                  <c:v>1.47643577640942</c:v>
                </c:pt>
                <c:pt idx="1">
                  <c:v>0.282842197360338</c:v>
                </c:pt>
                <c:pt idx="2">
                  <c:v>2.59151178603808</c:v>
                </c:pt>
                <c:pt idx="3">
                  <c:v>1.16204906691864</c:v>
                </c:pt>
                <c:pt idx="4">
                  <c:v>1.69395979198091</c:v>
                </c:pt>
                <c:pt idx="5">
                  <c:v>1.29361342508753</c:v>
                </c:pt>
                <c:pt idx="6">
                  <c:v>1.09762110333545</c:v>
                </c:pt>
                <c:pt idx="7">
                  <c:v>0.987095141700405</c:v>
                </c:pt>
                <c:pt idx="8">
                  <c:v>2.70765781303898</c:v>
                </c:pt>
                <c:pt idx="9">
                  <c:v>1.39712813284588</c:v>
                </c:pt>
                <c:pt idx="10">
                  <c:v>0</c:v>
                </c:pt>
                <c:pt idx="11">
                  <c:v>0.0778994491281215</c:v>
                </c:pt>
                <c:pt idx="12">
                  <c:v>0.36759951971922</c:v>
                </c:pt>
                <c:pt idx="13">
                  <c:v>0.240776032931849</c:v>
                </c:pt>
                <c:pt idx="14">
                  <c:v>0.000943390332435824</c:v>
                </c:pt>
                <c:pt idx="15">
                  <c:v>0.111017979361758</c:v>
                </c:pt>
                <c:pt idx="16">
                  <c:v>0.0107920277364103</c:v>
                </c:pt>
                <c:pt idx="17">
                  <c:v>0</c:v>
                </c:pt>
                <c:pt idx="18">
                  <c:v>0</c:v>
                </c:pt>
                <c:pt idx="19">
                  <c:v>0.0301577983580559</c:v>
                </c:pt>
                <c:pt idx="20">
                  <c:v>0.00374367016034569</c:v>
                </c:pt>
                <c:pt idx="21">
                  <c:v>0.631493393168786</c:v>
                </c:pt>
                <c:pt idx="22">
                  <c:v>0.647598006473822</c:v>
                </c:pt>
                <c:pt idx="23">
                  <c:v>1.76532093145986</c:v>
                </c:pt>
                <c:pt idx="24">
                  <c:v>0.00826423226328381</c:v>
                </c:pt>
                <c:pt idx="25">
                  <c:v>0.124139977113149</c:v>
                </c:pt>
                <c:pt idx="26">
                  <c:v>0.489755403228827</c:v>
                </c:pt>
                <c:pt idx="27">
                  <c:v>0.35904537183307</c:v>
                </c:pt>
                <c:pt idx="28">
                  <c:v>0.34820207598036</c:v>
                </c:pt>
                <c:pt idx="29">
                  <c:v>0.870583611711533</c:v>
                </c:pt>
                <c:pt idx="3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107050"/>
        <c:axId val="44309812"/>
      </c:lineChart>
      <c:catAx>
        <c:axId val="948312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88204"/>
        <c:crossesAt val="0"/>
        <c:auto val="1"/>
        <c:lblAlgn val="ctr"/>
        <c:lblOffset val="100"/>
        <c:noMultiLvlLbl val="0"/>
      </c:catAx>
      <c:valAx>
        <c:axId val="524882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31219"/>
        <c:crossesAt val="1"/>
        <c:crossBetween val="midCat"/>
      </c:valAx>
      <c:catAx>
        <c:axId val="5810705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09812"/>
        <c:auto val="1"/>
        <c:lblAlgn val="ctr"/>
        <c:lblOffset val="100"/>
        <c:noMultiLvlLbl val="0"/>
      </c:catAx>
      <c:valAx>
        <c:axId val="4430981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07050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PNR 1st REPORTED VS REAL TIME &amp; %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1359828319095"/>
          <c:y val="0.0797764227642276"/>
          <c:w val="0.884651892204201"/>
          <c:h val="0.885607215447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Sheet2!$L$14</c:f>
              <c:strCache>
                <c:ptCount val="1"/>
                <c:pt idx="0">
                  <c:v>1st REPORTED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Sheet2!$L$15:$L$45</c:f>
              <c:numCache>
                <c:formatCode>0.000_);[RED]\(0.000\)</c:formatCode>
                <c:ptCount val="31"/>
                <c:pt idx="0">
                  <c:v>5.62</c:v>
                </c:pt>
                <c:pt idx="1">
                  <c:v>34.404</c:v>
                </c:pt>
                <c:pt idx="2">
                  <c:v>15.557</c:v>
                </c:pt>
                <c:pt idx="3">
                  <c:v>40.163</c:v>
                </c:pt>
                <c:pt idx="4">
                  <c:v>60.599</c:v>
                </c:pt>
                <c:pt idx="5">
                  <c:v>13.009</c:v>
                </c:pt>
                <c:pt idx="6">
                  <c:v>-28.249</c:v>
                </c:pt>
                <c:pt idx="7">
                  <c:v>-155.364</c:v>
                </c:pt>
                <c:pt idx="8">
                  <c:v>-111.951</c:v>
                </c:pt>
                <c:pt idx="9">
                  <c:v>-82.039</c:v>
                </c:pt>
                <c:pt idx="10">
                  <c:v>-92.705</c:v>
                </c:pt>
                <c:pt idx="11">
                  <c:v>-117.615</c:v>
                </c:pt>
                <c:pt idx="12">
                  <c:v>-73.778</c:v>
                </c:pt>
                <c:pt idx="13">
                  <c:v>-19.523</c:v>
                </c:pt>
                <c:pt idx="14">
                  <c:v>8.366</c:v>
                </c:pt>
                <c:pt idx="15">
                  <c:v>-0.410999999999994</c:v>
                </c:pt>
                <c:pt idx="16">
                  <c:v>-14.626</c:v>
                </c:pt>
                <c:pt idx="17">
                  <c:v>-29.42</c:v>
                </c:pt>
                <c:pt idx="18">
                  <c:v>-62.9</c:v>
                </c:pt>
                <c:pt idx="19">
                  <c:v>-43.848</c:v>
                </c:pt>
                <c:pt idx="20">
                  <c:v>0.732999999999997</c:v>
                </c:pt>
                <c:pt idx="21">
                  <c:v>-26.613</c:v>
                </c:pt>
                <c:pt idx="22">
                  <c:v>-18.302</c:v>
                </c:pt>
                <c:pt idx="23">
                  <c:v>48.619</c:v>
                </c:pt>
                <c:pt idx="24">
                  <c:v>35.358</c:v>
                </c:pt>
                <c:pt idx="25">
                  <c:v>29.4</c:v>
                </c:pt>
                <c:pt idx="26">
                  <c:v>-51.419</c:v>
                </c:pt>
                <c:pt idx="27">
                  <c:v>10.256</c:v>
                </c:pt>
                <c:pt idx="28">
                  <c:v>-19.496</c:v>
                </c:pt>
                <c:pt idx="29">
                  <c:v>-84.682</c:v>
                </c:pt>
                <c:pt idx="30">
                  <c:v>-24.028</c:v>
                </c:pt>
              </c:numCache>
            </c:numRef>
          </c:val>
        </c:ser>
        <c:ser>
          <c:idx val="1"/>
          <c:order val="1"/>
          <c:tx>
            <c:strRef>
              <c:f>Sheet2!$AB$14</c:f>
              <c:strCache>
                <c:ptCount val="1"/>
                <c:pt idx="0">
                  <c:v>REAL TIME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8080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Sheet2!$AB$15:$AB$45</c:f>
              <c:numCache>
                <c:formatCode>0.000_);[RED]\(0.000\)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</c:ser>
        <c:gapWidth val="150"/>
        <c:overlap val="0"/>
        <c:axId val="82770166"/>
        <c:axId val="19392677"/>
      </c:barChart>
      <c:lineChart>
        <c:grouping val="standard"/>
        <c:varyColors val="0"/>
        <c:ser>
          <c:idx val="2"/>
          <c:order val="2"/>
          <c:tx>
            <c:strRef>
              <c:f>Sheet2!$AL$14</c:f>
              <c:strCache>
                <c:ptCount val="1"/>
                <c:pt idx="0">
                  <c:v>% Change/PNR</c:v>
                </c:pt>
              </c:strCache>
            </c:strRef>
          </c:tx>
          <c:spPr>
            <a:solidFill>
              <a:srgbClr val="ff8080"/>
            </a:solidFill>
            <a:ln w="37800">
              <a:solidFill>
                <a:srgbClr val="ff8080"/>
              </a:solidFill>
              <a:round/>
            </a:ln>
          </c:spPr>
          <c:marker>
            <c:symbol val="triangle"/>
            <c:size val="5"/>
            <c:spPr>
              <a:solidFill>
                <a:srgbClr val="ff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Sheet2!$AL$15:$AL$45</c:f>
              <c:numCache>
                <c:formatCode>0%</c:formatCode>
                <c:ptCount val="31"/>
                <c:pt idx="0">
                  <c:v>0.748055987558326</c:v>
                </c:pt>
                <c:pt idx="1">
                  <c:v>0.56196684576405</c:v>
                </c:pt>
                <c:pt idx="2">
                  <c:v>0.70080966209589</c:v>
                </c:pt>
                <c:pt idx="3">
                  <c:v>0</c:v>
                </c:pt>
                <c:pt idx="4">
                  <c:v>3.3002755730261E-005</c:v>
                </c:pt>
                <c:pt idx="5">
                  <c:v>1.81458243184769</c:v>
                </c:pt>
                <c:pt idx="6">
                  <c:v>0.440037266095782</c:v>
                </c:pt>
                <c:pt idx="7">
                  <c:v>0.748078805540241</c:v>
                </c:pt>
                <c:pt idx="8">
                  <c:v>0.229109713118804</c:v>
                </c:pt>
                <c:pt idx="9">
                  <c:v>0.17818826569966</c:v>
                </c:pt>
                <c:pt idx="10">
                  <c:v>0.0506601688672295</c:v>
                </c:pt>
                <c:pt idx="11">
                  <c:v>0.0867034398647338</c:v>
                </c:pt>
                <c:pt idx="12">
                  <c:v>0.228241326496637</c:v>
                </c:pt>
                <c:pt idx="13">
                  <c:v>0.772702929260001</c:v>
                </c:pt>
                <c:pt idx="14">
                  <c:v>1.11030972692871</c:v>
                </c:pt>
                <c:pt idx="15">
                  <c:v>0.992459269044474</c:v>
                </c:pt>
                <c:pt idx="16">
                  <c:v>0.830034978443517</c:v>
                </c:pt>
                <c:pt idx="17">
                  <c:v>0</c:v>
                </c:pt>
                <c:pt idx="18">
                  <c:v>0.166843276464978</c:v>
                </c:pt>
                <c:pt idx="19">
                  <c:v>0.106267029972752</c:v>
                </c:pt>
                <c:pt idx="20">
                  <c:v>0.89324206233615</c:v>
                </c:pt>
                <c:pt idx="21">
                  <c:v>0.583807706743401</c:v>
                </c:pt>
                <c:pt idx="22">
                  <c:v>0.217093724601104</c:v>
                </c:pt>
                <c:pt idx="23">
                  <c:v>0.909697945716642</c:v>
                </c:pt>
                <c:pt idx="24">
                  <c:v>0</c:v>
                </c:pt>
                <c:pt idx="25">
                  <c:v>0.374614451936781</c:v>
                </c:pt>
                <c:pt idx="26">
                  <c:v>0.195095874491575</c:v>
                </c:pt>
                <c:pt idx="27">
                  <c:v>0.683231923896593</c:v>
                </c:pt>
                <c:pt idx="28">
                  <c:v>0.876600250264703</c:v>
                </c:pt>
                <c:pt idx="29">
                  <c:v>0.178430281102143</c:v>
                </c:pt>
                <c:pt idx="30">
                  <c:v>15.9330514446792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02664"/>
        <c:axId val="59533861"/>
      </c:lineChart>
      <c:catAx>
        <c:axId val="827701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the Month</a:t>
                </a:r>
              </a:p>
            </c:rich>
          </c:tx>
          <c:layout>
            <c:manualLayout>
              <c:xMode val="edge"/>
              <c:yMode val="edge"/>
              <c:x val="0.451529033056828"/>
              <c:y val="0.94664634146341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92677"/>
        <c:crossesAt val="0"/>
        <c:auto val="1"/>
        <c:lblAlgn val="ctr"/>
        <c:lblOffset val="100"/>
        <c:noMultiLvlLbl val="0"/>
      </c:catAx>
      <c:valAx>
        <c:axId val="193926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70166"/>
        <c:crossesAt val="1"/>
        <c:crossBetween val="midCat"/>
      </c:valAx>
      <c:catAx>
        <c:axId val="350266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33861"/>
        <c:auto val="1"/>
        <c:lblAlgn val="ctr"/>
        <c:lblOffset val="100"/>
        <c:noMultiLvlLbl val="0"/>
      </c:catAx>
      <c:valAx>
        <c:axId val="5953386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2664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FDD Activity</a:t>
            </a:r>
          </a:p>
        </c:rich>
      </c:tx>
      <c:layout>
        <c:manualLayout>
          <c:xMode val="edge"/>
          <c:yMode val="edge"/>
          <c:x val="0.41330376940133"/>
          <c:y val="0.0298935788592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94646816598"/>
          <c:y val="0.0727011837857228"/>
          <c:w val="0.69344314222363"/>
          <c:h val="0.901470764079876"/>
        </c:manualLayout>
      </c:layout>
      <c:lineChart>
        <c:grouping val="standar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Sheet1!$C$3:$C$33</c:f>
              <c:numCache>
                <c:formatCode>0_);[RED]\(0\)</c:formatCode>
                <c:ptCount val="31"/>
                <c:pt idx="0">
                  <c:v>290</c:v>
                </c:pt>
                <c:pt idx="1">
                  <c:v>290</c:v>
                </c:pt>
                <c:pt idx="2">
                  <c:v>290</c:v>
                </c:pt>
                <c:pt idx="3">
                  <c:v>290</c:v>
                </c:pt>
                <c:pt idx="4">
                  <c:v>290</c:v>
                </c:pt>
                <c:pt idx="5">
                  <c:v>290</c:v>
                </c:pt>
                <c:pt idx="6">
                  <c:v>290</c:v>
                </c:pt>
                <c:pt idx="7">
                  <c:v>290</c:v>
                </c:pt>
                <c:pt idx="8">
                  <c:v>290</c:v>
                </c:pt>
                <c:pt idx="9">
                  <c:v>290</c:v>
                </c:pt>
                <c:pt idx="10">
                  <c:v>290</c:v>
                </c:pt>
                <c:pt idx="11">
                  <c:v>290</c:v>
                </c:pt>
                <c:pt idx="12">
                  <c:v>290</c:v>
                </c:pt>
                <c:pt idx="13">
                  <c:v>290</c:v>
                </c:pt>
                <c:pt idx="14">
                  <c:v>290</c:v>
                </c:pt>
                <c:pt idx="15">
                  <c:v>290</c:v>
                </c:pt>
                <c:pt idx="16">
                  <c:v>290</c:v>
                </c:pt>
                <c:pt idx="17">
                  <c:v>290</c:v>
                </c:pt>
                <c:pt idx="18">
                  <c:v>290</c:v>
                </c:pt>
                <c:pt idx="19">
                  <c:v>290</c:v>
                </c:pt>
                <c:pt idx="20">
                  <c:v>290</c:v>
                </c:pt>
                <c:pt idx="21">
                  <c:v>290</c:v>
                </c:pt>
                <c:pt idx="22">
                  <c:v>290</c:v>
                </c:pt>
                <c:pt idx="23">
                  <c:v>290</c:v>
                </c:pt>
                <c:pt idx="24">
                  <c:v>290</c:v>
                </c:pt>
                <c:pt idx="25">
                  <c:v>290</c:v>
                </c:pt>
                <c:pt idx="26">
                  <c:v>290</c:v>
                </c:pt>
                <c:pt idx="27">
                  <c:v>290</c:v>
                </c:pt>
                <c:pt idx="28">
                  <c:v>290</c:v>
                </c:pt>
                <c:pt idx="29">
                  <c:v>290</c:v>
                </c:pt>
                <c:pt idx="30">
                  <c:v>290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Injection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Sheet1!$D$3:$D$33</c:f>
              <c:numCache>
                <c:formatCode>0_);[RED]\(0\)</c:formatCode>
                <c:ptCount val="31"/>
                <c:pt idx="0">
                  <c:v>141.251</c:v>
                </c:pt>
                <c:pt idx="1">
                  <c:v>187.335</c:v>
                </c:pt>
                <c:pt idx="2">
                  <c:v>309.396</c:v>
                </c:pt>
                <c:pt idx="3">
                  <c:v>279.766</c:v>
                </c:pt>
                <c:pt idx="4">
                  <c:v>251.702</c:v>
                </c:pt>
                <c:pt idx="5">
                  <c:v>138.096</c:v>
                </c:pt>
                <c:pt idx="6">
                  <c:v>116.385</c:v>
                </c:pt>
                <c:pt idx="7">
                  <c:v>140.561</c:v>
                </c:pt>
                <c:pt idx="8">
                  <c:v>199.431</c:v>
                </c:pt>
                <c:pt idx="9">
                  <c:v>338.261</c:v>
                </c:pt>
                <c:pt idx="10">
                  <c:v>302.155</c:v>
                </c:pt>
                <c:pt idx="11">
                  <c:v>297.586</c:v>
                </c:pt>
                <c:pt idx="12">
                  <c:v>274.513</c:v>
                </c:pt>
                <c:pt idx="13">
                  <c:v>309.043</c:v>
                </c:pt>
                <c:pt idx="14">
                  <c:v>354.149</c:v>
                </c:pt>
                <c:pt idx="15">
                  <c:v>343.176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315.05</c:v>
                </c:pt>
                <c:pt idx="20">
                  <c:v>253.498</c:v>
                </c:pt>
                <c:pt idx="21">
                  <c:v>260.809</c:v>
                </c:pt>
                <c:pt idx="22">
                  <c:v>245.304</c:v>
                </c:pt>
                <c:pt idx="23">
                  <c:v>326.604</c:v>
                </c:pt>
                <c:pt idx="24">
                  <c:v>400.685</c:v>
                </c:pt>
                <c:pt idx="25">
                  <c:v>383.178</c:v>
                </c:pt>
                <c:pt idx="26">
                  <c:v>288.367</c:v>
                </c:pt>
                <c:pt idx="27">
                  <c:v>287.668</c:v>
                </c:pt>
                <c:pt idx="28">
                  <c:v>235.968</c:v>
                </c:pt>
                <c:pt idx="29">
                  <c:v>256.394</c:v>
                </c:pt>
                <c:pt idx="30">
                  <c:v>311.409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Withdrawal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custDash>
                <a:ds d="151429" sp="151429"/>
                <a:ds d="151429" sp="151429"/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  <a:ds d="151429" sp="151429"/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Sheet1!$E$3:$E$33</c:f>
              <c:numCache>
                <c:formatCode>0_);[RED]\(0\)</c:formatCode>
                <c:ptCount val="31"/>
                <c:pt idx="0">
                  <c:v>-10.526</c:v>
                </c:pt>
                <c:pt idx="1">
                  <c:v>-11.355</c:v>
                </c:pt>
                <c:pt idx="2">
                  <c:v>-5.005</c:v>
                </c:pt>
                <c:pt idx="3">
                  <c:v>-6.861</c:v>
                </c:pt>
                <c:pt idx="4">
                  <c:v>-12.191</c:v>
                </c:pt>
                <c:pt idx="5">
                  <c:v>-15.871</c:v>
                </c:pt>
                <c:pt idx="6">
                  <c:v>-36.296</c:v>
                </c:pt>
                <c:pt idx="7">
                  <c:v>-56.095</c:v>
                </c:pt>
                <c:pt idx="8">
                  <c:v>-42.637</c:v>
                </c:pt>
                <c:pt idx="9">
                  <c:v>-2.381</c:v>
                </c:pt>
                <c:pt idx="10">
                  <c:v>0</c:v>
                </c:pt>
                <c:pt idx="11">
                  <c:v>-8.844</c:v>
                </c:pt>
                <c:pt idx="12">
                  <c:v>-14.185</c:v>
                </c:pt>
                <c:pt idx="13">
                  <c:v>0</c:v>
                </c:pt>
                <c:pt idx="14">
                  <c:v>0</c:v>
                </c:pt>
                <c:pt idx="15">
                  <c:v>-10.183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-20.988</c:v>
                </c:pt>
                <c:pt idx="20">
                  <c:v>-6.424</c:v>
                </c:pt>
                <c:pt idx="21">
                  <c:v>-34.021</c:v>
                </c:pt>
                <c:pt idx="22">
                  <c:v>-6.751</c:v>
                </c:pt>
                <c:pt idx="23">
                  <c:v>-7.68</c:v>
                </c:pt>
                <c:pt idx="24">
                  <c:v>-24.95</c:v>
                </c:pt>
                <c:pt idx="25">
                  <c:v>-32.329</c:v>
                </c:pt>
                <c:pt idx="26">
                  <c:v>-12.478</c:v>
                </c:pt>
                <c:pt idx="27">
                  <c:v>-2.335</c:v>
                </c:pt>
                <c:pt idx="28">
                  <c:v>-9.203</c:v>
                </c:pt>
                <c:pt idx="29">
                  <c:v>-26.735</c:v>
                </c:pt>
                <c:pt idx="3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Net FDD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Sheet1!$F$3:$F$33</c:f>
              <c:numCache>
                <c:formatCode>0_);[RED]\(0\)</c:formatCode>
                <c:ptCount val="31"/>
                <c:pt idx="0">
                  <c:v>130.725</c:v>
                </c:pt>
                <c:pt idx="1">
                  <c:v>175.98</c:v>
                </c:pt>
                <c:pt idx="2">
                  <c:v>304.391</c:v>
                </c:pt>
                <c:pt idx="3">
                  <c:v>272.905</c:v>
                </c:pt>
                <c:pt idx="4">
                  <c:v>239.511</c:v>
                </c:pt>
                <c:pt idx="5">
                  <c:v>122.225</c:v>
                </c:pt>
                <c:pt idx="6">
                  <c:v>80.089</c:v>
                </c:pt>
                <c:pt idx="7">
                  <c:v>84.466</c:v>
                </c:pt>
                <c:pt idx="8">
                  <c:v>156.794</c:v>
                </c:pt>
                <c:pt idx="9">
                  <c:v>335.88</c:v>
                </c:pt>
                <c:pt idx="10">
                  <c:v>302.155</c:v>
                </c:pt>
                <c:pt idx="11">
                  <c:v>288.742</c:v>
                </c:pt>
                <c:pt idx="12">
                  <c:v>260.328</c:v>
                </c:pt>
                <c:pt idx="13">
                  <c:v>309.043</c:v>
                </c:pt>
                <c:pt idx="14">
                  <c:v>354.149</c:v>
                </c:pt>
                <c:pt idx="15">
                  <c:v>332.993</c:v>
                </c:pt>
                <c:pt idx="16">
                  <c:v>331.511</c:v>
                </c:pt>
                <c:pt idx="17">
                  <c:v>384.201</c:v>
                </c:pt>
                <c:pt idx="18">
                  <c:v>386.622</c:v>
                </c:pt>
                <c:pt idx="19">
                  <c:v>294.062</c:v>
                </c:pt>
                <c:pt idx="20">
                  <c:v>247.074</c:v>
                </c:pt>
                <c:pt idx="21">
                  <c:v>226.788</c:v>
                </c:pt>
                <c:pt idx="22">
                  <c:v>238.553</c:v>
                </c:pt>
                <c:pt idx="23">
                  <c:v>318.924</c:v>
                </c:pt>
                <c:pt idx="24">
                  <c:v>375.735</c:v>
                </c:pt>
                <c:pt idx="25">
                  <c:v>350.849</c:v>
                </c:pt>
                <c:pt idx="26">
                  <c:v>275.889</c:v>
                </c:pt>
                <c:pt idx="27">
                  <c:v>285.333</c:v>
                </c:pt>
                <c:pt idx="28">
                  <c:v>226.765</c:v>
                </c:pt>
                <c:pt idx="29">
                  <c:v>229.659</c:v>
                </c:pt>
                <c:pt idx="30">
                  <c:v>311.409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053949"/>
        <c:axId val="59525012"/>
      </c:lineChart>
      <c:catAx>
        <c:axId val="910539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layout>
            <c:manualLayout>
              <c:xMode val="edge"/>
              <c:yMode val="edge"/>
              <c:x val="0.333481152993348"/>
              <c:y val="0.88437163697237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25012"/>
        <c:crossesAt val="0"/>
        <c:auto val="1"/>
        <c:lblAlgn val="ctr"/>
        <c:lblOffset val="100"/>
        <c:noMultiLvlLbl val="0"/>
      </c:catAx>
      <c:valAx>
        <c:axId val="595250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53949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793158061450744"/>
          <c:y val="0.127227071625015"/>
        </c:manualLayout>
      </c:layout>
      <c:overlay val="0"/>
      <c:spPr>
        <a:solidFill>
          <a:srgbClr val="ffffff"/>
        </a:solidFill>
        <a:ln w="12600">
          <a:solidFill>
            <a:srgbClr val="000000"/>
          </a:solidFill>
          <a:round/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IDD Activity</a:t>
            </a:r>
          </a:p>
        </c:rich>
      </c:tx>
      <c:layout>
        <c:manualLayout>
          <c:xMode val="edge"/>
          <c:yMode val="edge"/>
          <c:x val="0.417757541263517"/>
          <c:y val="0.0297088532382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9789413773478"/>
          <c:y val="0.0568033273915627"/>
          <c:w val="0.777208625814204"/>
          <c:h val="0.91455733808675"/>
        </c:manualLayout>
      </c:layout>
      <c:lineChart>
        <c:grouping val="standard"/>
        <c:varyColors val="0"/>
        <c:ser>
          <c:idx val="0"/>
          <c:order val="0"/>
          <c:tx>
            <c:strRef>
              <c:f>Sheet1!$C$40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Sheet1!$C$41:$C$71</c:f>
              <c:numCache>
                <c:formatCode>0_);[RED]\(0\)</c:formatCode>
                <c:ptCount val="31"/>
                <c:pt idx="0">
                  <c:v>116</c:v>
                </c:pt>
                <c:pt idx="1">
                  <c:v>116</c:v>
                </c:pt>
                <c:pt idx="2">
                  <c:v>116</c:v>
                </c:pt>
                <c:pt idx="3">
                  <c:v>116</c:v>
                </c:pt>
                <c:pt idx="4">
                  <c:v>116</c:v>
                </c:pt>
                <c:pt idx="5">
                  <c:v>116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  <c:pt idx="10">
                  <c:v>116</c:v>
                </c:pt>
                <c:pt idx="11">
                  <c:v>116</c:v>
                </c:pt>
                <c:pt idx="12">
                  <c:v>116</c:v>
                </c:pt>
                <c:pt idx="13">
                  <c:v>116</c:v>
                </c:pt>
                <c:pt idx="14">
                  <c:v>116</c:v>
                </c:pt>
                <c:pt idx="15">
                  <c:v>116</c:v>
                </c:pt>
                <c:pt idx="16">
                  <c:v>116</c:v>
                </c:pt>
                <c:pt idx="17">
                  <c:v>116</c:v>
                </c:pt>
                <c:pt idx="18">
                  <c:v>116</c:v>
                </c:pt>
                <c:pt idx="19">
                  <c:v>116</c:v>
                </c:pt>
                <c:pt idx="20">
                  <c:v>116</c:v>
                </c:pt>
                <c:pt idx="21">
                  <c:v>116</c:v>
                </c:pt>
                <c:pt idx="22">
                  <c:v>116</c:v>
                </c:pt>
                <c:pt idx="23">
                  <c:v>116</c:v>
                </c:pt>
                <c:pt idx="24">
                  <c:v>116</c:v>
                </c:pt>
                <c:pt idx="25">
                  <c:v>116</c:v>
                </c:pt>
                <c:pt idx="26">
                  <c:v>116</c:v>
                </c:pt>
                <c:pt idx="27">
                  <c:v>116</c:v>
                </c:pt>
                <c:pt idx="28">
                  <c:v>116</c:v>
                </c:pt>
                <c:pt idx="29">
                  <c:v>116</c:v>
                </c:pt>
                <c:pt idx="30">
                  <c:v>116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Sheet1!$F$40</c:f>
              <c:strCache>
                <c:ptCount val="1"/>
                <c:pt idx="0">
                  <c:v>Book Injection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Sheet1!$F$41:$F$71</c:f>
              <c:numCache>
                <c:formatCode>0_);[RED]\(0\)</c:formatCode>
                <c:ptCount val="31"/>
                <c:pt idx="0">
                  <c:v>177.92</c:v>
                </c:pt>
                <c:pt idx="1">
                  <c:v>55.253</c:v>
                </c:pt>
                <c:pt idx="2">
                  <c:v>65.211</c:v>
                </c:pt>
                <c:pt idx="3">
                  <c:v>127.724</c:v>
                </c:pt>
                <c:pt idx="4">
                  <c:v>133.905</c:v>
                </c:pt>
                <c:pt idx="5">
                  <c:v>109.59</c:v>
                </c:pt>
                <c:pt idx="6">
                  <c:v>128.35</c:v>
                </c:pt>
                <c:pt idx="7">
                  <c:v>137.715</c:v>
                </c:pt>
                <c:pt idx="8">
                  <c:v>131.716</c:v>
                </c:pt>
                <c:pt idx="9">
                  <c:v>180.348</c:v>
                </c:pt>
                <c:pt idx="10">
                  <c:v>151.388</c:v>
                </c:pt>
                <c:pt idx="11">
                  <c:v>171.749</c:v>
                </c:pt>
                <c:pt idx="12">
                  <c:v>154.232</c:v>
                </c:pt>
                <c:pt idx="13">
                  <c:v>199.412</c:v>
                </c:pt>
                <c:pt idx="14">
                  <c:v>175.441</c:v>
                </c:pt>
                <c:pt idx="15">
                  <c:v>227.809</c:v>
                </c:pt>
                <c:pt idx="16">
                  <c:v>326.171</c:v>
                </c:pt>
                <c:pt idx="17">
                  <c:v>295.53</c:v>
                </c:pt>
                <c:pt idx="18">
                  <c:v>301.84</c:v>
                </c:pt>
                <c:pt idx="19">
                  <c:v>293.346</c:v>
                </c:pt>
                <c:pt idx="20">
                  <c:v>204.119</c:v>
                </c:pt>
                <c:pt idx="21">
                  <c:v>234.806</c:v>
                </c:pt>
                <c:pt idx="22">
                  <c:v>183.039</c:v>
                </c:pt>
                <c:pt idx="23">
                  <c:v>191.794</c:v>
                </c:pt>
                <c:pt idx="24">
                  <c:v>151.447</c:v>
                </c:pt>
                <c:pt idx="25">
                  <c:v>129.8</c:v>
                </c:pt>
                <c:pt idx="26">
                  <c:v>132.605</c:v>
                </c:pt>
                <c:pt idx="27">
                  <c:v>187.215</c:v>
                </c:pt>
                <c:pt idx="28">
                  <c:v>151.819</c:v>
                </c:pt>
                <c:pt idx="29">
                  <c:v>203.292</c:v>
                </c:pt>
                <c:pt idx="30">
                  <c:v>186.076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Sheet1!$I$40</c:f>
              <c:strCache>
                <c:ptCount val="1"/>
                <c:pt idx="0">
                  <c:v>Book Withdraw</c:v>
                </c:pt>
              </c:strCache>
            </c:strRef>
          </c:tx>
          <c:spPr>
            <a:solidFill>
              <a:srgbClr val="339933"/>
            </a:solidFill>
            <a:ln w="25200">
              <a:solidFill>
                <a:srgbClr val="339933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Sheet1!$I$41:$I$71</c:f>
              <c:numCache>
                <c:formatCode>0_);[RED]\(0\)</c:formatCode>
                <c:ptCount val="31"/>
                <c:pt idx="0">
                  <c:v>-139.398</c:v>
                </c:pt>
                <c:pt idx="1">
                  <c:v>-80.076</c:v>
                </c:pt>
                <c:pt idx="2">
                  <c:v>-134.856</c:v>
                </c:pt>
                <c:pt idx="3">
                  <c:v>-197.52</c:v>
                </c:pt>
                <c:pt idx="4">
                  <c:v>-238.925</c:v>
                </c:pt>
                <c:pt idx="5">
                  <c:v>-180.476</c:v>
                </c:pt>
                <c:pt idx="6">
                  <c:v>-165.926</c:v>
                </c:pt>
                <c:pt idx="7">
                  <c:v>-131.83</c:v>
                </c:pt>
                <c:pt idx="8">
                  <c:v>-63.825</c:v>
                </c:pt>
                <c:pt idx="9">
                  <c:v>-103.224</c:v>
                </c:pt>
                <c:pt idx="10">
                  <c:v>17.268</c:v>
                </c:pt>
                <c:pt idx="11">
                  <c:v>11.091</c:v>
                </c:pt>
                <c:pt idx="12">
                  <c:v>-29.202</c:v>
                </c:pt>
                <c:pt idx="13">
                  <c:v>-8.57599999999999</c:v>
                </c:pt>
                <c:pt idx="14">
                  <c:v>60.461</c:v>
                </c:pt>
                <c:pt idx="15">
                  <c:v>6.84599999999999</c:v>
                </c:pt>
                <c:pt idx="16">
                  <c:v>15.719</c:v>
                </c:pt>
                <c:pt idx="17">
                  <c:v>-30.959</c:v>
                </c:pt>
                <c:pt idx="18">
                  <c:v>8.806</c:v>
                </c:pt>
                <c:pt idx="19">
                  <c:v>-25.444</c:v>
                </c:pt>
                <c:pt idx="20">
                  <c:v>-49.646</c:v>
                </c:pt>
                <c:pt idx="21">
                  <c:v>-70.587</c:v>
                </c:pt>
                <c:pt idx="22">
                  <c:v>-62.347</c:v>
                </c:pt>
                <c:pt idx="23">
                  <c:v>-186.935</c:v>
                </c:pt>
                <c:pt idx="24">
                  <c:v>-43.416</c:v>
                </c:pt>
                <c:pt idx="25">
                  <c:v>-35.245</c:v>
                </c:pt>
                <c:pt idx="26">
                  <c:v>17.208</c:v>
                </c:pt>
                <c:pt idx="27">
                  <c:v>-119.574</c:v>
                </c:pt>
                <c:pt idx="28">
                  <c:v>-64.647</c:v>
                </c:pt>
                <c:pt idx="29">
                  <c:v>-105.987</c:v>
                </c:pt>
                <c:pt idx="30">
                  <c:v>-19.806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Sheet1!$J$40</c:f>
              <c:strCache>
                <c:ptCount val="1"/>
                <c:pt idx="0">
                  <c:v>Net Book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Sheet1!$J$41:$J$71</c:f>
              <c:numCache>
                <c:formatCode>0_);[RED]\(0\)</c:formatCode>
                <c:ptCount val="31"/>
                <c:pt idx="0">
                  <c:v>38.522</c:v>
                </c:pt>
                <c:pt idx="1">
                  <c:v>-24.823</c:v>
                </c:pt>
                <c:pt idx="2">
                  <c:v>-69.645</c:v>
                </c:pt>
                <c:pt idx="3">
                  <c:v>-69.796</c:v>
                </c:pt>
                <c:pt idx="4">
                  <c:v>-105.02</c:v>
                </c:pt>
                <c:pt idx="5">
                  <c:v>-70.886</c:v>
                </c:pt>
                <c:pt idx="6">
                  <c:v>-37.576</c:v>
                </c:pt>
                <c:pt idx="7">
                  <c:v>5.88499999999999</c:v>
                </c:pt>
                <c:pt idx="8">
                  <c:v>67.891</c:v>
                </c:pt>
                <c:pt idx="9">
                  <c:v>77.124</c:v>
                </c:pt>
                <c:pt idx="10">
                  <c:v>168.656</c:v>
                </c:pt>
                <c:pt idx="11">
                  <c:v>182.84</c:v>
                </c:pt>
                <c:pt idx="12">
                  <c:v>125.03</c:v>
                </c:pt>
                <c:pt idx="13">
                  <c:v>190.836</c:v>
                </c:pt>
                <c:pt idx="14">
                  <c:v>235.902</c:v>
                </c:pt>
                <c:pt idx="15">
                  <c:v>234.655</c:v>
                </c:pt>
                <c:pt idx="16">
                  <c:v>341.89</c:v>
                </c:pt>
                <c:pt idx="17">
                  <c:v>264.571</c:v>
                </c:pt>
                <c:pt idx="18">
                  <c:v>310.646</c:v>
                </c:pt>
                <c:pt idx="19">
                  <c:v>267.902</c:v>
                </c:pt>
                <c:pt idx="20">
                  <c:v>154.473</c:v>
                </c:pt>
                <c:pt idx="21">
                  <c:v>164.219</c:v>
                </c:pt>
                <c:pt idx="22">
                  <c:v>120.692</c:v>
                </c:pt>
                <c:pt idx="23">
                  <c:v>4.85899999999998</c:v>
                </c:pt>
                <c:pt idx="24">
                  <c:v>108.031</c:v>
                </c:pt>
                <c:pt idx="25">
                  <c:v>94.555</c:v>
                </c:pt>
                <c:pt idx="26">
                  <c:v>149.813</c:v>
                </c:pt>
                <c:pt idx="27">
                  <c:v>67.641</c:v>
                </c:pt>
                <c:pt idx="28">
                  <c:v>87.172</c:v>
                </c:pt>
                <c:pt idx="29">
                  <c:v>97.305</c:v>
                </c:pt>
                <c:pt idx="30">
                  <c:v>166.27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Sheet1!$K$40</c:f>
              <c:strCache>
                <c:ptCount val="1"/>
                <c:pt idx="0">
                  <c:v>Net PnR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Sheet1!$K$41:$K$71</c:f>
              <c:numCache>
                <c:formatCode>0_);[RED]\(0\)</c:formatCode>
                <c:ptCount val="31"/>
                <c:pt idx="0">
                  <c:v>3.21499999999999</c:v>
                </c:pt>
                <c:pt idx="1">
                  <c:v>78.542</c:v>
                </c:pt>
                <c:pt idx="2">
                  <c:v>51.997</c:v>
                </c:pt>
                <c:pt idx="3">
                  <c:v>40.163</c:v>
                </c:pt>
                <c:pt idx="4">
                  <c:v>60.601</c:v>
                </c:pt>
                <c:pt idx="5">
                  <c:v>4.622</c:v>
                </c:pt>
                <c:pt idx="6">
                  <c:v>-50.448</c:v>
                </c:pt>
                <c:pt idx="7">
                  <c:v>-88.877</c:v>
                </c:pt>
                <c:pt idx="8">
                  <c:v>-91.083</c:v>
                </c:pt>
                <c:pt idx="9">
                  <c:v>-99.827</c:v>
                </c:pt>
                <c:pt idx="10">
                  <c:v>-88.235</c:v>
                </c:pt>
                <c:pt idx="11">
                  <c:v>-108.231</c:v>
                </c:pt>
                <c:pt idx="12">
                  <c:v>-60.068</c:v>
                </c:pt>
                <c:pt idx="13">
                  <c:v>-85.892</c:v>
                </c:pt>
                <c:pt idx="14">
                  <c:v>-75.841</c:v>
                </c:pt>
                <c:pt idx="15">
                  <c:v>-54.504</c:v>
                </c:pt>
                <c:pt idx="16">
                  <c:v>-86.053</c:v>
                </c:pt>
                <c:pt idx="17">
                  <c:v>-29.42</c:v>
                </c:pt>
                <c:pt idx="18">
                  <c:v>-75.496</c:v>
                </c:pt>
                <c:pt idx="19">
                  <c:v>-39.636</c:v>
                </c:pt>
                <c:pt idx="20">
                  <c:v>6.866</c:v>
                </c:pt>
                <c:pt idx="21">
                  <c:v>-63.944</c:v>
                </c:pt>
                <c:pt idx="22">
                  <c:v>-23.377</c:v>
                </c:pt>
                <c:pt idx="23">
                  <c:v>25.459</c:v>
                </c:pt>
                <c:pt idx="24">
                  <c:v>35.358</c:v>
                </c:pt>
                <c:pt idx="25">
                  <c:v>47.011</c:v>
                </c:pt>
                <c:pt idx="26">
                  <c:v>-43.025</c:v>
                </c:pt>
                <c:pt idx="27">
                  <c:v>32.377</c:v>
                </c:pt>
                <c:pt idx="28">
                  <c:v>-10.389</c:v>
                </c:pt>
                <c:pt idx="29">
                  <c:v>-71.86</c:v>
                </c:pt>
                <c:pt idx="30">
                  <c:v>-1.41900000000001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885829"/>
        <c:axId val="83398626"/>
      </c:lineChart>
      <c:catAx>
        <c:axId val="848858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 Of Month</a:t>
                </a:r>
              </a:p>
            </c:rich>
          </c:tx>
          <c:layout>
            <c:manualLayout>
              <c:xMode val="edge"/>
              <c:yMode val="edge"/>
              <c:x val="0.351925630810093"/>
              <c:y val="0.88520499108734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98626"/>
        <c:crossesAt val="0"/>
        <c:auto val="1"/>
        <c:lblAlgn val="ctr"/>
        <c:lblOffset val="100"/>
        <c:noMultiLvlLbl val="0"/>
      </c:catAx>
      <c:valAx>
        <c:axId val="833986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1000 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_);[RED]\(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858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4533611585404"/>
          <c:y val="0.52727272727272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wmf"/><Relationship Id="rId6" Type="http://schemas.openxmlformats.org/officeDocument/2006/relationships/image" Target="../media/image2.wmf"/><Relationship Id="rId7" Type="http://schemas.openxmlformats.org/officeDocument/2006/relationships/image" Target="../media/image3.wmf"/><Relationship Id="rId8" Type="http://schemas.openxmlformats.org/officeDocument/2006/relationships/image" Target="../media/image4.wmf"/><Relationship Id="rId9" Type="http://schemas.openxmlformats.org/officeDocument/2006/relationships/image" Target="../media/image1.wmf"/><Relationship Id="rId10" Type="http://schemas.openxmlformats.org/officeDocument/2006/relationships/chart" Target="../charts/chart5.xml"/><Relationship Id="rId11" Type="http://schemas.openxmlformats.org/officeDocument/2006/relationships/chart" Target="../charts/chart6.xml"/><Relationship Id="rId12" Type="http://schemas.openxmlformats.org/officeDocument/2006/relationships/chart" Target="../charts/chart7.xml"/><Relationship Id="rId13" Type="http://schemas.openxmlformats.org/officeDocument/2006/relationships/image" Target="../media/image5.wmf"/><Relationship Id="rId14" Type="http://schemas.openxmlformats.org/officeDocument/2006/relationships/image" Target="../media/image6.wmf"/><Relationship Id="rId15" Type="http://schemas.openxmlformats.org/officeDocument/2006/relationships/image" Target="../media/image7.wmf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7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331920</xdr:colOff>
      <xdr:row>102</xdr:row>
      <xdr:rowOff>180720</xdr:rowOff>
    </xdr:from>
    <xdr:to>
      <xdr:col>8</xdr:col>
      <xdr:colOff>453600</xdr:colOff>
      <xdr:row>127</xdr:row>
      <xdr:rowOff>19440</xdr:rowOff>
    </xdr:to>
    <xdr:graphicFrame>
      <xdr:nvGraphicFramePr>
        <xdr:cNvPr id="0" name="Chart 7"/>
        <xdr:cNvGraphicFramePr/>
      </xdr:nvGraphicFramePr>
      <xdr:xfrm>
        <a:off x="1599480" y="20354760"/>
        <a:ext cx="4748760" cy="460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513360</xdr:colOff>
      <xdr:row>100</xdr:row>
      <xdr:rowOff>162360</xdr:rowOff>
    </xdr:from>
    <xdr:to>
      <xdr:col>16</xdr:col>
      <xdr:colOff>212400</xdr:colOff>
      <xdr:row>124</xdr:row>
      <xdr:rowOff>133200</xdr:rowOff>
    </xdr:to>
    <xdr:graphicFrame>
      <xdr:nvGraphicFramePr>
        <xdr:cNvPr id="1" name="Chart 8"/>
        <xdr:cNvGraphicFramePr/>
      </xdr:nvGraphicFramePr>
      <xdr:xfrm>
        <a:off x="7232760" y="19955160"/>
        <a:ext cx="6710760" cy="45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774720</xdr:colOff>
      <xdr:row>100</xdr:row>
      <xdr:rowOff>105120</xdr:rowOff>
    </xdr:from>
    <xdr:to>
      <xdr:col>26</xdr:col>
      <xdr:colOff>142200</xdr:colOff>
      <xdr:row>124</xdr:row>
      <xdr:rowOff>142920</xdr:rowOff>
    </xdr:to>
    <xdr:graphicFrame>
      <xdr:nvGraphicFramePr>
        <xdr:cNvPr id="2" name="Chart 9"/>
        <xdr:cNvGraphicFramePr/>
      </xdr:nvGraphicFramePr>
      <xdr:xfrm>
        <a:off x="14505840" y="19897920"/>
        <a:ext cx="5977440" cy="4609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26</xdr:col>
      <xdr:colOff>523080</xdr:colOff>
      <xdr:row>98</xdr:row>
      <xdr:rowOff>152640</xdr:rowOff>
    </xdr:from>
    <xdr:to>
      <xdr:col>34</xdr:col>
      <xdr:colOff>484200</xdr:colOff>
      <xdr:row>123</xdr:row>
      <xdr:rowOff>28440</xdr:rowOff>
    </xdr:to>
    <xdr:graphicFrame>
      <xdr:nvGraphicFramePr>
        <xdr:cNvPr id="3" name="Chart 10"/>
        <xdr:cNvGraphicFramePr/>
      </xdr:nvGraphicFramePr>
      <xdr:xfrm>
        <a:off x="20864160" y="19564560"/>
        <a:ext cx="6821640" cy="463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34</xdr:col>
      <xdr:colOff>10080</xdr:colOff>
      <xdr:row>6</xdr:row>
      <xdr:rowOff>66960</xdr:rowOff>
    </xdr:from>
    <xdr:to>
      <xdr:col>35</xdr:col>
      <xdr:colOff>71280</xdr:colOff>
      <xdr:row>10</xdr:row>
      <xdr:rowOff>171360</xdr:rowOff>
    </xdr:to>
    <xdr:pic>
      <xdr:nvPicPr>
        <xdr:cNvPr id="4" name="Picture 21" descr=""/>
        <xdr:cNvPicPr/>
      </xdr:nvPicPr>
      <xdr:blipFill>
        <a:blip r:embed="rId5"/>
        <a:stretch/>
      </xdr:blipFill>
      <xdr:spPr>
        <a:xfrm>
          <a:off x="27211680" y="1219320"/>
          <a:ext cx="997200" cy="95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30</xdr:col>
      <xdr:colOff>211320</xdr:colOff>
      <xdr:row>11</xdr:row>
      <xdr:rowOff>123480</xdr:rowOff>
    </xdr:from>
    <xdr:to>
      <xdr:col>31</xdr:col>
      <xdr:colOff>664560</xdr:colOff>
      <xdr:row>16</xdr:row>
      <xdr:rowOff>9720</xdr:rowOff>
    </xdr:to>
    <xdr:pic>
      <xdr:nvPicPr>
        <xdr:cNvPr id="5" name="Picture 22" descr=""/>
        <xdr:cNvPicPr/>
      </xdr:nvPicPr>
      <xdr:blipFill>
        <a:blip r:embed="rId6"/>
        <a:stretch/>
      </xdr:blipFill>
      <xdr:spPr>
        <a:xfrm>
          <a:off x="24274800" y="2323800"/>
          <a:ext cx="1197360" cy="92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80280</xdr:colOff>
      <xdr:row>6</xdr:row>
      <xdr:rowOff>153000</xdr:rowOff>
    </xdr:from>
    <xdr:to>
      <xdr:col>13</xdr:col>
      <xdr:colOff>372960</xdr:colOff>
      <xdr:row>11</xdr:row>
      <xdr:rowOff>161640</xdr:rowOff>
    </xdr:to>
    <xdr:pic>
      <xdr:nvPicPr>
        <xdr:cNvPr id="6" name="Picture 23" descr=""/>
        <xdr:cNvPicPr/>
      </xdr:nvPicPr>
      <xdr:blipFill>
        <a:blip r:embed="rId7"/>
        <a:stretch/>
      </xdr:blipFill>
      <xdr:spPr>
        <a:xfrm>
          <a:off x="9797760" y="1305360"/>
          <a:ext cx="1308600" cy="1056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191520</xdr:colOff>
      <xdr:row>7</xdr:row>
      <xdr:rowOff>143280</xdr:rowOff>
    </xdr:from>
    <xdr:to>
      <xdr:col>14</xdr:col>
      <xdr:colOff>654840</xdr:colOff>
      <xdr:row>10</xdr:row>
      <xdr:rowOff>104760</xdr:rowOff>
    </xdr:to>
    <xdr:pic>
      <xdr:nvPicPr>
        <xdr:cNvPr id="7" name="Picture 24" descr=""/>
        <xdr:cNvPicPr/>
      </xdr:nvPicPr>
      <xdr:blipFill>
        <a:blip r:embed="rId8"/>
        <a:stretch/>
      </xdr:blipFill>
      <xdr:spPr>
        <a:xfrm>
          <a:off x="10924920" y="1543320"/>
          <a:ext cx="1479240" cy="56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33</xdr:col>
      <xdr:colOff>10080</xdr:colOff>
      <xdr:row>11</xdr:row>
      <xdr:rowOff>104760</xdr:rowOff>
    </xdr:from>
    <xdr:to>
      <xdr:col>34</xdr:col>
      <xdr:colOff>71280</xdr:colOff>
      <xdr:row>16</xdr:row>
      <xdr:rowOff>9720</xdr:rowOff>
    </xdr:to>
    <xdr:pic>
      <xdr:nvPicPr>
        <xdr:cNvPr id="8" name="Picture 25" descr=""/>
        <xdr:cNvPicPr/>
      </xdr:nvPicPr>
      <xdr:blipFill>
        <a:blip r:embed="rId9"/>
        <a:stretch/>
      </xdr:blipFill>
      <xdr:spPr>
        <a:xfrm>
          <a:off x="26175240" y="2305080"/>
          <a:ext cx="1097640" cy="94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311760</xdr:colOff>
      <xdr:row>60</xdr:row>
      <xdr:rowOff>37800</xdr:rowOff>
    </xdr:from>
    <xdr:to>
      <xdr:col>12</xdr:col>
      <xdr:colOff>122040</xdr:colOff>
      <xdr:row>90</xdr:row>
      <xdr:rowOff>171000</xdr:rowOff>
    </xdr:to>
    <xdr:graphicFrame>
      <xdr:nvGraphicFramePr>
        <xdr:cNvPr id="9" name="Chart 26"/>
        <xdr:cNvGraphicFramePr/>
      </xdr:nvGraphicFramePr>
      <xdr:xfrm>
        <a:off x="1177200" y="12210840"/>
        <a:ext cx="8662320" cy="584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271800</xdr:colOff>
      <xdr:row>60</xdr:row>
      <xdr:rowOff>9720</xdr:rowOff>
    </xdr:from>
    <xdr:to>
      <xdr:col>24</xdr:col>
      <xdr:colOff>735840</xdr:colOff>
      <xdr:row>91</xdr:row>
      <xdr:rowOff>66960</xdr:rowOff>
    </xdr:to>
    <xdr:graphicFrame>
      <xdr:nvGraphicFramePr>
        <xdr:cNvPr id="10" name="Chart 27"/>
        <xdr:cNvGraphicFramePr/>
      </xdr:nvGraphicFramePr>
      <xdr:xfrm>
        <a:off x="9989280" y="12182760"/>
        <a:ext cx="8964720" cy="596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24</xdr:col>
      <xdr:colOff>442440</xdr:colOff>
      <xdr:row>60</xdr:row>
      <xdr:rowOff>162000</xdr:rowOff>
    </xdr:from>
    <xdr:to>
      <xdr:col>34</xdr:col>
      <xdr:colOff>181800</xdr:colOff>
      <xdr:row>90</xdr:row>
      <xdr:rowOff>114480</xdr:rowOff>
    </xdr:to>
    <xdr:graphicFrame>
      <xdr:nvGraphicFramePr>
        <xdr:cNvPr id="11" name="Chart 28"/>
        <xdr:cNvGraphicFramePr/>
      </xdr:nvGraphicFramePr>
      <xdr:xfrm>
        <a:off x="18660600" y="12335040"/>
        <a:ext cx="8722800" cy="566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41</xdr:col>
      <xdr:colOff>201600</xdr:colOff>
      <xdr:row>7</xdr:row>
      <xdr:rowOff>66600</xdr:rowOff>
    </xdr:from>
    <xdr:to>
      <xdr:col>43</xdr:col>
      <xdr:colOff>333360</xdr:colOff>
      <xdr:row>12</xdr:row>
      <xdr:rowOff>123120</xdr:rowOff>
    </xdr:to>
    <xdr:pic>
      <xdr:nvPicPr>
        <xdr:cNvPr id="12" name="Picture 29" descr=""/>
        <xdr:cNvPicPr/>
      </xdr:nvPicPr>
      <xdr:blipFill>
        <a:blip r:embed="rId13"/>
        <a:stretch/>
      </xdr:blipFill>
      <xdr:spPr>
        <a:xfrm>
          <a:off x="33459840" y="1466640"/>
          <a:ext cx="2023200" cy="1056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30</xdr:col>
      <xdr:colOff>30240</xdr:colOff>
      <xdr:row>10</xdr:row>
      <xdr:rowOff>104760</xdr:rowOff>
    </xdr:from>
    <xdr:to>
      <xdr:col>32</xdr:col>
      <xdr:colOff>111600</xdr:colOff>
      <xdr:row>11</xdr:row>
      <xdr:rowOff>123480</xdr:rowOff>
    </xdr:to>
    <xdr:sp>
      <xdr:nvSpPr>
        <xdr:cNvPr id="13" name="Text 30"/>
        <xdr:cNvSpPr/>
      </xdr:nvSpPr>
      <xdr:spPr>
        <a:xfrm>
          <a:off x="24093720" y="2104920"/>
          <a:ext cx="1579680" cy="218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400" strike="noStrike" u="none">
              <a:effectLst/>
              <a:uFillTx/>
              <a:latin typeface="Arial MT"/>
            </a:rPr>
            <a:t>INDEX RATES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30</xdr:col>
      <xdr:colOff>411840</xdr:colOff>
      <xdr:row>6</xdr:row>
      <xdr:rowOff>29160</xdr:rowOff>
    </xdr:from>
    <xdr:to>
      <xdr:col>32</xdr:col>
      <xdr:colOff>40680</xdr:colOff>
      <xdr:row>10</xdr:row>
      <xdr:rowOff>38520</xdr:rowOff>
    </xdr:to>
    <xdr:pic>
      <xdr:nvPicPr>
        <xdr:cNvPr id="14" name="Picture 32" descr=""/>
        <xdr:cNvPicPr/>
      </xdr:nvPicPr>
      <xdr:blipFill>
        <a:blip r:embed="rId14"/>
        <a:stretch/>
      </xdr:blipFill>
      <xdr:spPr>
        <a:xfrm>
          <a:off x="24475320" y="1181520"/>
          <a:ext cx="1127160" cy="857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35</xdr:col>
      <xdr:colOff>995400</xdr:colOff>
      <xdr:row>6</xdr:row>
      <xdr:rowOff>143280</xdr:rowOff>
    </xdr:from>
    <xdr:to>
      <xdr:col>38</xdr:col>
      <xdr:colOff>141840</xdr:colOff>
      <xdr:row>11</xdr:row>
      <xdr:rowOff>142920</xdr:rowOff>
    </xdr:to>
    <xdr:pic>
      <xdr:nvPicPr>
        <xdr:cNvPr id="15" name="Picture 33" descr=""/>
        <xdr:cNvPicPr/>
      </xdr:nvPicPr>
      <xdr:blipFill>
        <a:blip r:embed="rId15"/>
        <a:stretch/>
      </xdr:blipFill>
      <xdr:spPr>
        <a:xfrm>
          <a:off x="29133000" y="1295640"/>
          <a:ext cx="1450080" cy="1047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775440</xdr:colOff>
      <xdr:row>49</xdr:row>
      <xdr:rowOff>142920</xdr:rowOff>
    </xdr:from>
    <xdr:to>
      <xdr:col>25</xdr:col>
      <xdr:colOff>815760</xdr:colOff>
      <xdr:row>66</xdr:row>
      <xdr:rowOff>133560</xdr:rowOff>
    </xdr:to>
    <xdr:graphicFrame>
      <xdr:nvGraphicFramePr>
        <xdr:cNvPr id="32" name="Chart 6"/>
        <xdr:cNvGraphicFramePr/>
      </xdr:nvGraphicFramePr>
      <xdr:xfrm>
        <a:off x="15735240" y="8115480"/>
        <a:ext cx="79578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56</xdr:col>
      <xdr:colOff>29880</xdr:colOff>
      <xdr:row>14</xdr:row>
      <xdr:rowOff>19080</xdr:rowOff>
    </xdr:from>
    <xdr:to>
      <xdr:col>66</xdr:col>
      <xdr:colOff>885600</xdr:colOff>
      <xdr:row>31</xdr:row>
      <xdr:rowOff>9720</xdr:rowOff>
    </xdr:to>
    <xdr:graphicFrame>
      <xdr:nvGraphicFramePr>
        <xdr:cNvPr id="33" name="Chart 7"/>
        <xdr:cNvGraphicFramePr/>
      </xdr:nvGraphicFramePr>
      <xdr:xfrm>
        <a:off x="49606200" y="2324160"/>
        <a:ext cx="924552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56</xdr:col>
      <xdr:colOff>29880</xdr:colOff>
      <xdr:row>32</xdr:row>
      <xdr:rowOff>28440</xdr:rowOff>
    </xdr:from>
    <xdr:to>
      <xdr:col>67</xdr:col>
      <xdr:colOff>20880</xdr:colOff>
      <xdr:row>58</xdr:row>
      <xdr:rowOff>56880</xdr:rowOff>
    </xdr:to>
    <xdr:graphicFrame>
      <xdr:nvGraphicFramePr>
        <xdr:cNvPr id="34" name="Chart 8"/>
        <xdr:cNvGraphicFramePr/>
      </xdr:nvGraphicFramePr>
      <xdr:xfrm>
        <a:off x="49606200" y="5248080"/>
        <a:ext cx="9276120" cy="423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39</xdr:col>
      <xdr:colOff>442440</xdr:colOff>
      <xdr:row>69</xdr:row>
      <xdr:rowOff>0</xdr:rowOff>
    </xdr:from>
    <xdr:to>
      <xdr:col>48</xdr:col>
      <xdr:colOff>50760</xdr:colOff>
      <xdr:row>94</xdr:row>
      <xdr:rowOff>38160</xdr:rowOff>
    </xdr:to>
    <xdr:graphicFrame>
      <xdr:nvGraphicFramePr>
        <xdr:cNvPr id="35" name="Chart 11"/>
        <xdr:cNvGraphicFramePr/>
      </xdr:nvGraphicFramePr>
      <xdr:xfrm>
        <a:off x="36619560" y="11210760"/>
        <a:ext cx="6669720" cy="4086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39</xdr:col>
      <xdr:colOff>462600</xdr:colOff>
      <xdr:row>49</xdr:row>
      <xdr:rowOff>86040</xdr:rowOff>
    </xdr:from>
    <xdr:to>
      <xdr:col>48</xdr:col>
      <xdr:colOff>20880</xdr:colOff>
      <xdr:row>68</xdr:row>
      <xdr:rowOff>95400</xdr:rowOff>
    </xdr:to>
    <xdr:graphicFrame>
      <xdr:nvGraphicFramePr>
        <xdr:cNvPr id="36" name="Chart 12"/>
        <xdr:cNvGraphicFramePr/>
      </xdr:nvGraphicFramePr>
      <xdr:xfrm>
        <a:off x="36639720" y="8058600"/>
        <a:ext cx="6619680" cy="30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281520</xdr:colOff>
      <xdr:row>1</xdr:row>
      <xdr:rowOff>28800</xdr:rowOff>
    </xdr:from>
    <xdr:to>
      <xdr:col>24</xdr:col>
      <xdr:colOff>473760</xdr:colOff>
      <xdr:row>2</xdr:row>
      <xdr:rowOff>190800</xdr:rowOff>
    </xdr:to>
    <xdr:sp>
      <xdr:nvSpPr>
        <xdr:cNvPr id="16" name="Text 1"/>
        <xdr:cNvSpPr/>
      </xdr:nvSpPr>
      <xdr:spPr>
        <a:xfrm>
          <a:off x="10411560" y="219240"/>
          <a:ext cx="10704960" cy="362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2400" strike="noStrike" u="none">
              <a:effectLst/>
              <a:uFillTx/>
              <a:latin typeface="Arial MT"/>
            </a:rPr>
            <a:t>PARK 'n RIDE</a:t>
          </a:r>
          <a:endParaRPr b="0" lang="en-US" sz="2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10080</xdr:colOff>
      <xdr:row>12</xdr:row>
      <xdr:rowOff>142920</xdr:rowOff>
    </xdr:from>
    <xdr:to>
      <xdr:col>8</xdr:col>
      <xdr:colOff>70920</xdr:colOff>
      <xdr:row>14</xdr:row>
      <xdr:rowOff>190800</xdr:rowOff>
    </xdr:to>
    <xdr:sp>
      <xdr:nvSpPr>
        <xdr:cNvPr id="17" name="Text 2"/>
        <xdr:cNvSpPr/>
      </xdr:nvSpPr>
      <xdr:spPr>
        <a:xfrm>
          <a:off x="2142360" y="2648160"/>
          <a:ext cx="4759200" cy="438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2800" strike="noStrike" u="none">
              <a:effectLst/>
              <a:uFillTx/>
              <a:latin typeface="Arial MT"/>
            </a:rPr>
            <a:t> </a:t>
          </a:r>
          <a:r>
            <a:rPr b="1" lang="en-US" sz="2800" strike="noStrike" u="none">
              <a:effectLst/>
              <a:uFillTx/>
              <a:latin typeface="Times New Roman"/>
            </a:rPr>
            <a:t>SBA  AVAILABILITY</a:t>
          </a:r>
          <a:endParaRPr b="0" lang="en-US" sz="2800" strike="noStrike" u="none">
            <a:effectLst/>
            <a:uFillTx/>
            <a:latin typeface="Times New Roman"/>
          </a:endParaRPr>
        </a:p>
        <a:p>
          <a:pPr algn="ctr"/>
          <a:endParaRPr b="0" lang="en-US" sz="2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563040</xdr:colOff>
      <xdr:row>50</xdr:row>
      <xdr:rowOff>105120</xdr:rowOff>
    </xdr:from>
    <xdr:to>
      <xdr:col>7</xdr:col>
      <xdr:colOff>352440</xdr:colOff>
      <xdr:row>52</xdr:row>
      <xdr:rowOff>190440</xdr:rowOff>
    </xdr:to>
    <xdr:sp>
      <xdr:nvSpPr>
        <xdr:cNvPr id="18" name="Text 6"/>
        <xdr:cNvSpPr/>
      </xdr:nvSpPr>
      <xdr:spPr>
        <a:xfrm>
          <a:off x="5431680" y="10211040"/>
          <a:ext cx="795960" cy="466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39960</xdr:colOff>
      <xdr:row>52</xdr:row>
      <xdr:rowOff>114480</xdr:rowOff>
    </xdr:from>
    <xdr:to>
      <xdr:col>7</xdr:col>
      <xdr:colOff>151920</xdr:colOff>
      <xdr:row>53</xdr:row>
      <xdr:rowOff>123480</xdr:rowOff>
    </xdr:to>
    <xdr:sp>
      <xdr:nvSpPr>
        <xdr:cNvPr id="19" name="Text 7"/>
        <xdr:cNvSpPr/>
      </xdr:nvSpPr>
      <xdr:spPr>
        <a:xfrm>
          <a:off x="5915160" y="10601640"/>
          <a:ext cx="111960" cy="199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120600</xdr:colOff>
      <xdr:row>23</xdr:row>
      <xdr:rowOff>29160</xdr:rowOff>
    </xdr:from>
    <xdr:to>
      <xdr:col>9</xdr:col>
      <xdr:colOff>695160</xdr:colOff>
      <xdr:row>25</xdr:row>
      <xdr:rowOff>162000</xdr:rowOff>
    </xdr:to>
    <xdr:sp>
      <xdr:nvSpPr>
        <xdr:cNvPr id="20" name="Text 20"/>
        <xdr:cNvSpPr/>
      </xdr:nvSpPr>
      <xdr:spPr>
        <a:xfrm>
          <a:off x="3289320" y="4839120"/>
          <a:ext cx="5061240" cy="609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0" lang="en-US" sz="1400" strike="noStrike" u="none">
              <a:effectLst/>
              <a:uFillTx/>
              <a:latin typeface="Arial MT"/>
            </a:rPr>
            <a:t>SBA NOT AVAILABLE IN SUMMER MONTHS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10080</xdr:colOff>
      <xdr:row>0</xdr:row>
      <xdr:rowOff>28440</xdr:rowOff>
    </xdr:from>
    <xdr:to>
      <xdr:col>19</xdr:col>
      <xdr:colOff>628560</xdr:colOff>
      <xdr:row>18</xdr:row>
      <xdr:rowOff>124200</xdr:rowOff>
    </xdr:to>
    <xdr:graphicFrame>
      <xdr:nvGraphicFramePr>
        <xdr:cNvPr id="21" name="Chart 2"/>
        <xdr:cNvGraphicFramePr/>
      </xdr:nvGraphicFramePr>
      <xdr:xfrm>
        <a:off x="7673760" y="28440"/>
        <a:ext cx="568224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628200</xdr:colOff>
      <xdr:row>28</xdr:row>
      <xdr:rowOff>37800</xdr:rowOff>
    </xdr:from>
    <xdr:to>
      <xdr:col>19</xdr:col>
      <xdr:colOff>618840</xdr:colOff>
      <xdr:row>46</xdr:row>
      <xdr:rowOff>152280</xdr:rowOff>
    </xdr:to>
    <xdr:graphicFrame>
      <xdr:nvGraphicFramePr>
        <xdr:cNvPr id="22" name="Chart 4"/>
        <xdr:cNvGraphicFramePr/>
      </xdr:nvGraphicFramePr>
      <xdr:xfrm>
        <a:off x="7653960" y="4600440"/>
        <a:ext cx="56923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199440</xdr:colOff>
      <xdr:row>12</xdr:row>
      <xdr:rowOff>0</xdr:rowOff>
    </xdr:from>
    <xdr:to>
      <xdr:col>29</xdr:col>
      <xdr:colOff>180000</xdr:colOff>
      <xdr:row>31</xdr:row>
      <xdr:rowOff>9360</xdr:rowOff>
    </xdr:to>
    <xdr:graphicFrame>
      <xdr:nvGraphicFramePr>
        <xdr:cNvPr id="23" name="Chart 7"/>
        <xdr:cNvGraphicFramePr/>
      </xdr:nvGraphicFramePr>
      <xdr:xfrm>
        <a:off x="13564800" y="1943280"/>
        <a:ext cx="5724360" cy="311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20</xdr:col>
      <xdr:colOff>229320</xdr:colOff>
      <xdr:row>34</xdr:row>
      <xdr:rowOff>152640</xdr:rowOff>
    </xdr:from>
    <xdr:to>
      <xdr:col>29</xdr:col>
      <xdr:colOff>160200</xdr:colOff>
      <xdr:row>53</xdr:row>
      <xdr:rowOff>133200</xdr:rowOff>
    </xdr:to>
    <xdr:graphicFrame>
      <xdr:nvGraphicFramePr>
        <xdr:cNvPr id="24" name="Chart 11"/>
        <xdr:cNvGraphicFramePr/>
      </xdr:nvGraphicFramePr>
      <xdr:xfrm>
        <a:off x="13594680" y="5686560"/>
        <a:ext cx="5674680" cy="30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0.524486171022583</cdr:x>
      <cdr:y>0.484194564329873</cdr:y>
    </cdr:from>
    <cdr:to>
      <cdr:x>0.538759198173053</cdr:x>
      <cdr:y>0.557214510673043</cdr:y>
    </cdr:to>
    <cdr:sp>
      <cdr:nvSpPr>
        <cdr:cNvPr id="25" name="Text 1"/>
        <cdr:cNvSpPr/>
      </cdr:nvSpPr>
      <cdr:spPr>
        <a:xfrm>
          <a:off x="2976480" y="1494360"/>
          <a:ext cx="81000" cy="225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UMJUL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T/OMA/SUMAUG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T/OMA/A_SBA00_2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uly"/>
      <sheetName val="Page 2"/>
      <sheetName val="BusOb"/>
      <sheetName val="Sheet1"/>
      <sheetName val="properties"/>
    </sheetNames>
    <sheetDataSet>
      <sheetData sheetId="0">
        <row r="45">
          <cell r="H45">
            <v>246.497</v>
          </cell>
        </row>
        <row r="45">
          <cell r="Q45">
            <v>433.482</v>
          </cell>
        </row>
        <row r="45">
          <cell r="AC45">
            <v>-51.137</v>
          </cell>
        </row>
        <row r="46">
          <cell r="H46">
            <v>224.901</v>
          </cell>
        </row>
        <row r="46">
          <cell r="Q46">
            <v>360.612</v>
          </cell>
        </row>
        <row r="46">
          <cell r="AC46">
            <v>86.033</v>
          </cell>
        </row>
        <row r="47">
          <cell r="H47">
            <v>118.957</v>
          </cell>
        </row>
        <row r="47">
          <cell r="Q47">
            <v>-55.319</v>
          </cell>
        </row>
        <row r="47">
          <cell r="AC47">
            <v>-51.736</v>
          </cell>
        </row>
        <row r="48">
          <cell r="H48">
            <v>74.462</v>
          </cell>
        </row>
        <row r="48">
          <cell r="Q48">
            <v>44.325</v>
          </cell>
        </row>
        <row r="48">
          <cell r="AC48">
            <v>-244.175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Chart2"/>
      <sheetName val="Sheet1"/>
      <sheetName val="Aug"/>
      <sheetName val="Page 2"/>
    </sheetNames>
    <sheetDataSet>
      <sheetData sheetId="0"/>
      <sheetData sheetId="1"/>
      <sheetData sheetId="2"/>
      <sheetData sheetId="3">
        <row r="43">
          <cell r="T43">
            <v>531.4</v>
          </cell>
        </row>
        <row r="43">
          <cell r="V43">
            <v>25.0179999999999</v>
          </cell>
        </row>
        <row r="44">
          <cell r="T44">
            <v>436.8</v>
          </cell>
        </row>
        <row r="44">
          <cell r="V44">
            <v>-100.727</v>
          </cell>
        </row>
        <row r="45">
          <cell r="T45">
            <v>185.9</v>
          </cell>
        </row>
        <row r="45">
          <cell r="V45">
            <v>-195.828</v>
          </cell>
        </row>
        <row r="46">
          <cell r="T46">
            <v>247.8</v>
          </cell>
        </row>
        <row r="46">
          <cell r="V46">
            <v>-96.627</v>
          </cell>
        </row>
        <row r="47">
          <cell r="T47">
            <v>177</v>
          </cell>
        </row>
        <row r="47">
          <cell r="V47">
            <v>-94.432</v>
          </cell>
        </row>
        <row r="48">
          <cell r="T48">
            <v>13.3</v>
          </cell>
        </row>
        <row r="48">
          <cell r="V48">
            <v>-141.732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OGE "/>
      <sheetName val="OGE inv"/>
      <sheetName val="OGE POI"/>
      <sheetName val="Tenaska"/>
      <sheetName val="Ten inv"/>
      <sheetName val="Texaco"/>
      <sheetName val="UTILICORP"/>
      <sheetName val="Transc"/>
      <sheetName val="Coastal"/>
      <sheetName val="Scenarios"/>
      <sheetName val="Pricing-OGE"/>
      <sheetName val="Pricing-Ten"/>
      <sheetName val="Pricing-Tex"/>
      <sheetName val="TI"/>
      <sheetName val="Sheet9"/>
      <sheetName val="Sheet12"/>
      <sheetName val="Sheet14"/>
    </sheetNames>
    <sheetDataSet>
      <sheetData sheetId="0"/>
      <sheetData sheetId="1">
        <row r="42">
          <cell r="AH42">
            <v>25</v>
          </cell>
        </row>
        <row r="47">
          <cell r="R47">
            <v>0</v>
          </cell>
        </row>
      </sheetData>
      <sheetData sheetId="2"/>
      <sheetData sheetId="3"/>
      <sheetData sheetId="4">
        <row r="41">
          <cell r="AH41">
            <v>24</v>
          </cell>
        </row>
        <row r="46">
          <cell r="R46">
            <v>3</v>
          </cell>
        </row>
      </sheetData>
      <sheetData sheetId="5"/>
      <sheetData sheetId="6">
        <row r="43">
          <cell r="AH43">
            <v>26</v>
          </cell>
        </row>
        <row r="48">
          <cell r="R4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5.71"/>
    <col collapsed="false" customWidth="true" hidden="false" outlineLevel="0" max="3" min="3" style="1" width="7.7"/>
    <col collapsed="false" customWidth="true" hidden="false" outlineLevel="0" max="5" min="4" style="1" width="6.7"/>
    <col collapsed="false" customWidth="true" hidden="false" outlineLevel="0" max="6" min="6" style="1" width="15.13"/>
    <col collapsed="false" customWidth="true" hidden="false" outlineLevel="0" max="8" min="7" style="1" width="14.7"/>
    <col collapsed="false" customWidth="true" hidden="false" outlineLevel="0" max="9" min="9" style="2" width="11.7"/>
    <col collapsed="false" customWidth="true" hidden="false" outlineLevel="0" max="10" min="10" style="1" width="13.7"/>
    <col collapsed="false" customWidth="true" hidden="false" outlineLevel="0" max="15" min="11" style="1" width="14.41"/>
    <col collapsed="false" customWidth="true" hidden="false" outlineLevel="0" max="16" min="16" style="1" width="13.7"/>
    <col collapsed="false" customWidth="true" hidden="false" outlineLevel="0" max="17" min="17" style="1" width="14.56"/>
    <col collapsed="false" customWidth="true" hidden="false" outlineLevel="0" max="18" min="18" style="3" width="10.56"/>
    <col collapsed="false" customWidth="true" hidden="false" outlineLevel="0" max="19" min="19" style="3" width="11.99"/>
    <col collapsed="false" customWidth="true" hidden="false" outlineLevel="0" max="20" min="20" style="1" width="13.85"/>
    <col collapsed="false" customWidth="false" hidden="true" outlineLevel="0" max="21" min="21" style="1" width="12.7"/>
    <col collapsed="false" customWidth="true" hidden="true" outlineLevel="0" max="22" min="22" style="1" width="13.7"/>
    <col collapsed="false" customWidth="false" hidden="true" outlineLevel="0" max="23" min="23" style="1" width="12.7"/>
    <col collapsed="false" customWidth="false" hidden="false" outlineLevel="0" max="24" min="24" style="1" width="12.7"/>
    <col collapsed="false" customWidth="true" hidden="false" outlineLevel="0" max="25" min="25" style="4" width="15.56"/>
    <col collapsed="false" customWidth="true" hidden="false" outlineLevel="0" max="27" min="26" style="1" width="14.56"/>
    <col collapsed="false" customWidth="true" hidden="false" outlineLevel="0" max="28" min="28" style="3" width="10.41"/>
    <col collapsed="false" customWidth="true" hidden="false" outlineLevel="0" max="29" min="29" style="1" width="15.7"/>
    <col collapsed="false" customWidth="true" hidden="false" outlineLevel="0" max="30" min="30" style="1" width="12.14"/>
    <col collapsed="false" customWidth="true" hidden="false" outlineLevel="0" max="31" min="31" style="5" width="10.56"/>
    <col collapsed="false" customWidth="true" hidden="false" outlineLevel="0" max="32" min="32" style="6" width="10.71"/>
    <col collapsed="false" customWidth="true" hidden="false" outlineLevel="0" max="33" min="33" style="1" width="8.56"/>
    <col collapsed="false" customWidth="true" hidden="false" outlineLevel="0" max="34" min="34" style="1" width="14.7"/>
    <col collapsed="false" customWidth="true" hidden="false" outlineLevel="0" max="35" min="35" style="1" width="13.28"/>
    <col collapsed="false" customWidth="true" hidden="false" outlineLevel="0" max="36" min="36" style="1" width="16.7"/>
    <col collapsed="false" customWidth="true" hidden="false" outlineLevel="0" max="37" min="37" style="1" width="3.7"/>
    <col collapsed="false" customWidth="true" hidden="false" outlineLevel="0" max="38" min="38" style="1" width="12.28"/>
    <col collapsed="false" customWidth="true" hidden="false" outlineLevel="0" max="40" min="40" style="1" width="14.56"/>
    <col collapsed="false" customWidth="false" hidden="false" outlineLevel="0" max="41" min="41" style="1" width="12.7"/>
    <col collapsed="false" customWidth="true" hidden="false" outlineLevel="0" max="42" min="42" style="4" width="13.56"/>
    <col collapsed="false" customWidth="true" hidden="false" outlineLevel="0" max="43" min="43" style="7" width="13.28"/>
    <col collapsed="false" customWidth="false" hidden="false" outlineLevel="0" max="45" min="44" style="1" width="12.7"/>
    <col collapsed="false" customWidth="true" hidden="false" outlineLevel="0" max="46" min="46" style="8" width="13.28"/>
    <col collapsed="false" customWidth="true" hidden="false" outlineLevel="0" max="47" min="47" style="8" width="15.41"/>
    <col collapsed="false" customWidth="false" hidden="false" outlineLevel="0" max="49" min="48" style="1" width="12.7"/>
    <col collapsed="false" customWidth="true" hidden="false" outlineLevel="0" max="50" min="50" style="8" width="13.85"/>
    <col collapsed="false" customWidth="true" hidden="false" outlineLevel="0" max="51" min="51" style="8" width="15.41"/>
    <col collapsed="false" customWidth="true" hidden="false" outlineLevel="0" max="52" min="52" style="8" width="14.99"/>
    <col collapsed="false" customWidth="false" hidden="false" outlineLevel="0" max="53" min="53" style="1" width="12.7"/>
    <col collapsed="false" customWidth="true" hidden="false" outlineLevel="0" max="54" min="54" style="1" width="5.71"/>
    <col collapsed="false" customWidth="false" hidden="false" outlineLevel="0" max="257" min="55" style="1" width="12.7"/>
  </cols>
  <sheetData>
    <row r="1" customFormat="false" ht="15" hidden="false" customHeight="false" outlineLevel="0" collapsed="false">
      <c r="A1" s="9"/>
      <c r="B1" s="10" t="n">
        <v>31</v>
      </c>
      <c r="C1" s="11"/>
      <c r="D1" s="11"/>
      <c r="E1" s="11"/>
      <c r="F1" s="11"/>
      <c r="G1" s="11"/>
      <c r="H1" s="11" t="n">
        <f aca="false">[1]July!H45</f>
        <v>246.497</v>
      </c>
      <c r="I1" s="12"/>
      <c r="J1" s="11"/>
      <c r="K1" s="11"/>
      <c r="L1" s="11"/>
      <c r="M1" s="11"/>
      <c r="N1" s="11"/>
      <c r="O1" s="11"/>
      <c r="P1" s="11"/>
      <c r="Q1" s="11" t="n">
        <f aca="false">[1]July!Q45</f>
        <v>433.482</v>
      </c>
      <c r="R1" s="13"/>
      <c r="S1" s="13"/>
      <c r="T1" s="11"/>
      <c r="U1" s="11"/>
      <c r="V1" s="11"/>
      <c r="W1" s="11"/>
      <c r="X1" s="11"/>
      <c r="Y1" s="14"/>
      <c r="Z1" s="11"/>
      <c r="AA1" s="15" t="n">
        <f aca="false">SUM(AJ1:AK1)</f>
        <v>0</v>
      </c>
      <c r="AB1" s="13"/>
      <c r="AC1" s="11" t="n">
        <f aca="false">[1]July!AC45</f>
        <v>-51.137</v>
      </c>
      <c r="AD1" s="11"/>
      <c r="AF1" s="16"/>
      <c r="AG1" s="11"/>
      <c r="AH1" s="11"/>
      <c r="AJ1" s="11"/>
      <c r="AK1" s="11"/>
      <c r="AL1" s="11"/>
      <c r="AN1" s="11"/>
      <c r="AO1" s="11"/>
      <c r="AP1" s="14"/>
      <c r="AR1" s="14"/>
      <c r="AS1" s="17"/>
      <c r="AT1" s="18"/>
      <c r="AU1" s="18"/>
      <c r="AV1" s="11"/>
      <c r="AW1" s="11"/>
    </row>
    <row r="2" customFormat="false" ht="15" hidden="false" customHeight="false" outlineLevel="0" collapsed="false">
      <c r="A2" s="9" t="s">
        <v>0</v>
      </c>
      <c r="B2" s="10" t="n">
        <f aca="false">COUNTA(F18:F48)</f>
        <v>31</v>
      </c>
      <c r="C2" s="10" t="n">
        <f aca="false">COUNTA(F19:F20,F22:F23,F26:F30,F33:F37,F40:F44,F47:F48)</f>
        <v>21</v>
      </c>
      <c r="D2" s="11"/>
      <c r="E2" s="11"/>
      <c r="F2" s="11"/>
      <c r="G2" s="11"/>
      <c r="H2" s="11" t="n">
        <f aca="false">[1]July!H46</f>
        <v>224.901</v>
      </c>
      <c r="I2" s="19"/>
      <c r="J2" s="19"/>
      <c r="K2" s="18"/>
      <c r="L2" s="18"/>
      <c r="M2" s="18"/>
      <c r="N2" s="18"/>
      <c r="O2" s="18"/>
      <c r="P2" s="18"/>
      <c r="Q2" s="18" t="n">
        <f aca="false">[1]July!Q46</f>
        <v>360.612</v>
      </c>
      <c r="R2" s="19"/>
      <c r="S2" s="18"/>
      <c r="T2" s="19"/>
      <c r="U2" s="18"/>
      <c r="V2" s="18"/>
      <c r="W2" s="18"/>
      <c r="X2" s="20"/>
      <c r="Y2" s="21"/>
      <c r="Z2" s="22"/>
      <c r="AA2" s="15" t="n">
        <f aca="false">SUM(AJ2:AK2)</f>
        <v>0</v>
      </c>
      <c r="AB2" s="8"/>
      <c r="AC2" s="19" t="n">
        <f aca="false">[1]July!AC46</f>
        <v>86.033</v>
      </c>
      <c r="AE2" s="22"/>
      <c r="AF2" s="18"/>
      <c r="AG2" s="18"/>
      <c r="AH2" s="18"/>
      <c r="AI2" s="8"/>
      <c r="AJ2" s="18"/>
      <c r="AK2" s="18"/>
      <c r="AL2" s="18"/>
      <c r="AN2" s="11"/>
      <c r="AO2" s="11"/>
      <c r="AP2" s="14"/>
      <c r="AR2" s="11"/>
      <c r="AS2" s="17"/>
      <c r="AT2" s="18"/>
      <c r="AU2" s="18"/>
      <c r="AV2" s="11"/>
      <c r="AW2" s="11"/>
    </row>
    <row r="3" customFormat="false" ht="15" hidden="false" customHeight="false" outlineLevel="0" collapsed="false">
      <c r="A3" s="9"/>
      <c r="B3" s="10"/>
      <c r="C3" s="10" t="n">
        <f aca="false">COUNTA(F18,F21,F24:F25,F31:F32,F38:F39,F45:F46)</f>
        <v>10</v>
      </c>
      <c r="D3" s="11"/>
      <c r="E3" s="11"/>
      <c r="F3" s="11"/>
      <c r="G3" s="11"/>
      <c r="H3" s="11" t="n">
        <f aca="false">[1]July!H47</f>
        <v>118.957</v>
      </c>
      <c r="I3" s="12"/>
      <c r="J3" s="11"/>
      <c r="K3" s="11"/>
      <c r="L3" s="11"/>
      <c r="M3" s="11"/>
      <c r="N3" s="11"/>
      <c r="O3" s="11"/>
      <c r="P3" s="11"/>
      <c r="Q3" s="23" t="n">
        <f aca="false">[1]July!Q47</f>
        <v>-55.319</v>
      </c>
      <c r="R3" s="13"/>
      <c r="S3" s="13"/>
      <c r="T3" s="11"/>
      <c r="U3" s="11"/>
      <c r="V3" s="11"/>
      <c r="W3" s="11"/>
      <c r="X3" s="11"/>
      <c r="Y3" s="14"/>
      <c r="Z3" s="11"/>
      <c r="AA3" s="24" t="n">
        <f aca="false">SUM(AJ3:AK3)</f>
        <v>0</v>
      </c>
      <c r="AB3" s="11"/>
      <c r="AC3" s="23" t="n">
        <f aca="false">[1]July!AC47</f>
        <v>-51.736</v>
      </c>
      <c r="AF3" s="16"/>
      <c r="AG3" s="11"/>
      <c r="AH3" s="11"/>
      <c r="AJ3" s="11"/>
      <c r="AK3" s="11"/>
      <c r="AL3" s="11"/>
      <c r="AN3" s="11"/>
      <c r="AO3" s="11"/>
      <c r="AP3" s="14"/>
      <c r="AR3" s="11"/>
      <c r="AS3" s="17"/>
      <c r="AT3" s="18"/>
      <c r="AU3" s="18"/>
      <c r="AV3" s="11"/>
      <c r="AW3" s="11"/>
    </row>
    <row r="4" customFormat="false" ht="15" hidden="false" customHeight="false" outlineLevel="0" collapsed="false">
      <c r="A4" s="11"/>
      <c r="B4" s="10" t="n">
        <f aca="false">COUNTA(F32:F47)</f>
        <v>16</v>
      </c>
      <c r="H4" s="25" t="n">
        <f aca="false">[1]July!H48</f>
        <v>74.462</v>
      </c>
      <c r="Q4" s="23" t="n">
        <f aca="false">[1]July!Q48</f>
        <v>44.325</v>
      </c>
      <c r="AA4" s="24" t="n">
        <f aca="false">SUM(AJ4:AK4)</f>
        <v>0</v>
      </c>
      <c r="AC4" s="23" t="n">
        <f aca="false">[1]July!AC48</f>
        <v>-244.175</v>
      </c>
      <c r="AF4" s="16"/>
      <c r="AG4" s="11"/>
      <c r="AH4" s="11"/>
      <c r="AJ4" s="11"/>
      <c r="AK4" s="11"/>
      <c r="AL4" s="11"/>
      <c r="AN4" s="11"/>
      <c r="AO4" s="11"/>
      <c r="AP4" s="14"/>
      <c r="AR4" s="11"/>
      <c r="AS4" s="17"/>
      <c r="AT4" s="18"/>
      <c r="AU4" s="18"/>
      <c r="AV4" s="11"/>
      <c r="AW4" s="11"/>
      <c r="AY4" s="26" t="s">
        <v>1</v>
      </c>
      <c r="AZ4" s="26" t="s">
        <v>2</v>
      </c>
      <c r="BC4" s="1" t="s">
        <v>3</v>
      </c>
      <c r="BD4" s="1" t="s">
        <v>4</v>
      </c>
      <c r="BE4" s="1" t="s">
        <v>5</v>
      </c>
      <c r="BF4" s="1" t="s">
        <v>6</v>
      </c>
      <c r="BG4" s="1" t="s">
        <v>7</v>
      </c>
      <c r="BH4" s="1" t="s">
        <v>8</v>
      </c>
      <c r="BI4" s="1" t="s">
        <v>9</v>
      </c>
      <c r="BJ4" s="1" t="s">
        <v>10</v>
      </c>
      <c r="BK4" s="1" t="s">
        <v>11</v>
      </c>
      <c r="BL4" s="1" t="s">
        <v>12</v>
      </c>
      <c r="BM4" s="1" t="s">
        <v>13</v>
      </c>
      <c r="BN4" s="1" t="s">
        <v>14</v>
      </c>
      <c r="BO4" s="1" t="s">
        <v>15</v>
      </c>
    </row>
    <row r="5" customFormat="false" ht="15" hidden="false" customHeight="false" outlineLevel="0" collapsed="false">
      <c r="A5" s="11"/>
      <c r="B5" s="10"/>
      <c r="Q5" s="24"/>
      <c r="AA5" s="24"/>
      <c r="AC5" s="24"/>
      <c r="AF5" s="16"/>
      <c r="AG5" s="11"/>
      <c r="AH5" s="11"/>
      <c r="AJ5" s="11"/>
      <c r="AK5" s="11"/>
      <c r="AL5" s="11"/>
      <c r="AN5" s="11"/>
      <c r="AO5" s="11"/>
      <c r="AP5" s="14"/>
      <c r="AR5" s="11"/>
      <c r="AS5" s="17"/>
      <c r="AT5" s="18"/>
      <c r="AU5" s="18"/>
      <c r="AV5" s="11"/>
      <c r="AW5" s="11"/>
      <c r="AX5" s="27" t="s">
        <v>16</v>
      </c>
      <c r="AY5" s="28" t="s">
        <v>17</v>
      </c>
      <c r="AZ5" s="29" t="n">
        <v>20253</v>
      </c>
      <c r="BA5" s="30" t="n">
        <v>1093</v>
      </c>
      <c r="BC5" s="1" t="n">
        <v>-1093</v>
      </c>
      <c r="BD5" s="1" t="n">
        <v>-1093</v>
      </c>
      <c r="BE5" s="1" t="n">
        <v>-1093</v>
      </c>
      <c r="BF5" s="1" t="n">
        <v>-1093</v>
      </c>
      <c r="BG5" s="1" t="n">
        <v>-1093</v>
      </c>
    </row>
    <row r="6" customFormat="false" ht="15.75" hidden="false" customHeight="false" outlineLevel="0" collapsed="false">
      <c r="A6" s="11"/>
      <c r="B6" s="11"/>
      <c r="C6" s="31" t="s">
        <v>18</v>
      </c>
      <c r="D6" s="32"/>
      <c r="E6" s="32"/>
      <c r="F6" s="33"/>
      <c r="G6" s="33"/>
      <c r="H6" s="33"/>
      <c r="AA6" s="24"/>
      <c r="AF6" s="16"/>
      <c r="AG6" s="11"/>
      <c r="AH6" s="11"/>
      <c r="AI6" s="34"/>
      <c r="AJ6" s="11"/>
      <c r="AK6" s="11"/>
      <c r="AL6" s="11"/>
      <c r="AN6" s="11"/>
      <c r="AO6" s="11"/>
      <c r="AP6" s="14"/>
      <c r="AX6" s="27" t="s">
        <v>16</v>
      </c>
      <c r="AY6" s="28" t="s">
        <v>17</v>
      </c>
      <c r="AZ6" s="29" t="n">
        <v>77958</v>
      </c>
      <c r="BA6" s="30" t="n">
        <v>152</v>
      </c>
      <c r="BC6" s="1" t="n">
        <v>-152</v>
      </c>
      <c r="BD6" s="1" t="n">
        <v>-152</v>
      </c>
      <c r="BE6" s="1" t="n">
        <v>-152</v>
      </c>
      <c r="BF6" s="1" t="n">
        <v>-152</v>
      </c>
      <c r="BG6" s="1" t="n">
        <v>-152</v>
      </c>
    </row>
    <row r="7" customFormat="false" ht="19.5" hidden="false" customHeight="true" outlineLevel="0" collapsed="false">
      <c r="A7" s="35"/>
      <c r="B7" s="35"/>
      <c r="C7" s="36"/>
      <c r="D7" s="37"/>
      <c r="E7" s="37"/>
      <c r="F7" s="38"/>
      <c r="G7" s="38"/>
      <c r="H7" s="36"/>
      <c r="I7" s="39"/>
      <c r="J7" s="36"/>
      <c r="K7" s="36"/>
      <c r="L7" s="36"/>
      <c r="M7" s="36"/>
      <c r="N7" s="36"/>
      <c r="O7" s="36"/>
      <c r="P7" s="36"/>
      <c r="Q7" s="40" t="s">
        <v>19</v>
      </c>
      <c r="R7" s="41"/>
      <c r="S7" s="41"/>
      <c r="T7" s="42" t="s">
        <v>20</v>
      </c>
      <c r="U7" s="42" t="s">
        <v>21</v>
      </c>
      <c r="V7" s="42" t="s">
        <v>21</v>
      </c>
      <c r="W7" s="42" t="s">
        <v>22</v>
      </c>
      <c r="X7" s="42" t="s">
        <v>23</v>
      </c>
      <c r="Y7" s="42" t="s">
        <v>24</v>
      </c>
      <c r="Z7" s="40" t="s">
        <v>19</v>
      </c>
      <c r="AA7" s="40" t="s">
        <v>19</v>
      </c>
      <c r="AB7" s="41"/>
      <c r="AC7" s="36"/>
      <c r="AD7" s="36"/>
      <c r="AE7" s="43"/>
      <c r="AF7" s="44"/>
      <c r="AG7" s="37"/>
      <c r="AH7" s="45" t="s">
        <v>25</v>
      </c>
      <c r="AI7" s="46"/>
      <c r="AJ7" s="35"/>
      <c r="AK7" s="35"/>
      <c r="AL7" s="35"/>
      <c r="AM7" s="47"/>
      <c r="AN7" s="35"/>
      <c r="AO7" s="35"/>
      <c r="AP7" s="48"/>
      <c r="AR7" s="47"/>
      <c r="AS7" s="47"/>
      <c r="AT7" s="49"/>
      <c r="AU7" s="49"/>
      <c r="AV7" s="47"/>
      <c r="AW7" s="47"/>
      <c r="AX7" s="27"/>
      <c r="AY7" s="28"/>
      <c r="AZ7" s="29"/>
      <c r="BA7" s="0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</row>
    <row r="8" customFormat="false" ht="15.75" hidden="false" customHeight="false" outlineLevel="0" collapsed="false">
      <c r="A8" s="35"/>
      <c r="B8" s="35"/>
      <c r="C8" s="37"/>
      <c r="D8" s="37"/>
      <c r="E8" s="37"/>
      <c r="F8" s="40" t="s">
        <v>26</v>
      </c>
      <c r="G8" s="50" t="s">
        <v>27</v>
      </c>
      <c r="H8" s="42" t="s">
        <v>28</v>
      </c>
      <c r="I8" s="39"/>
      <c r="J8" s="40" t="s">
        <v>29</v>
      </c>
      <c r="K8" s="50" t="s">
        <v>27</v>
      </c>
      <c r="L8" s="42" t="s">
        <v>28</v>
      </c>
      <c r="M8" s="50"/>
      <c r="N8" s="50"/>
      <c r="O8" s="50"/>
      <c r="P8" s="42" t="s">
        <v>28</v>
      </c>
      <c r="Q8" s="40" t="s">
        <v>30</v>
      </c>
      <c r="R8" s="41"/>
      <c r="S8" s="41"/>
      <c r="T8" s="40"/>
      <c r="U8" s="51" t="s">
        <v>31</v>
      </c>
      <c r="V8" s="51" t="s">
        <v>32</v>
      </c>
      <c r="W8" s="51" t="s">
        <v>33</v>
      </c>
      <c r="X8" s="40" t="s">
        <v>34</v>
      </c>
      <c r="Y8" s="40" t="s">
        <v>35</v>
      </c>
      <c r="Z8" s="40" t="s">
        <v>36</v>
      </c>
      <c r="AA8" s="40" t="s">
        <v>37</v>
      </c>
      <c r="AB8" s="41"/>
      <c r="AC8" s="52" t="s">
        <v>38</v>
      </c>
      <c r="AD8" s="38"/>
      <c r="AE8" s="43"/>
      <c r="AF8" s="53"/>
      <c r="AG8" s="54"/>
      <c r="AH8" s="51" t="s">
        <v>39</v>
      </c>
      <c r="AI8" s="46"/>
      <c r="AJ8" s="47"/>
      <c r="AK8" s="35"/>
      <c r="AL8" s="35"/>
      <c r="AM8" s="47"/>
      <c r="AN8" s="35"/>
      <c r="AO8" s="35"/>
      <c r="AP8" s="48"/>
      <c r="AR8" s="47"/>
      <c r="AS8" s="47"/>
      <c r="AT8" s="49"/>
      <c r="AU8" s="49"/>
      <c r="AV8" s="47"/>
      <c r="AW8" s="47"/>
      <c r="AX8" s="27"/>
      <c r="AY8" s="28"/>
      <c r="AZ8" s="29"/>
      <c r="BA8" s="30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</row>
    <row r="9" customFormat="false" ht="15.75" hidden="false" customHeight="false" outlineLevel="0" collapsed="false">
      <c r="A9" s="35"/>
      <c r="B9" s="35"/>
      <c r="C9" s="55" t="s">
        <v>40</v>
      </c>
      <c r="D9" s="56"/>
      <c r="E9" s="56"/>
      <c r="F9" s="57" t="n">
        <f aca="false">F49</f>
        <v>8650.074</v>
      </c>
      <c r="G9" s="57" t="n">
        <f aca="false">G49</f>
        <v>-416.324</v>
      </c>
      <c r="H9" s="38" t="n">
        <f aca="false">F9+G9</f>
        <v>8233.75</v>
      </c>
      <c r="I9" s="39"/>
      <c r="J9" s="57" t="n">
        <f aca="false">J49</f>
        <v>7944.856</v>
      </c>
      <c r="K9" s="57" t="n">
        <f aca="false">K49</f>
        <v>-5456.636</v>
      </c>
      <c r="L9" s="38" t="n">
        <f aca="false">J9+K9</f>
        <v>2488.22</v>
      </c>
      <c r="M9" s="57"/>
      <c r="N9" s="57"/>
      <c r="O9" s="57"/>
      <c r="P9" s="57" t="n">
        <f aca="false">P49</f>
        <v>1626.806</v>
      </c>
      <c r="Q9" s="57" t="n">
        <f aca="false">Q49</f>
        <v>9860.556</v>
      </c>
      <c r="R9" s="58"/>
      <c r="S9" s="58"/>
      <c r="T9" s="59" t="n">
        <f aca="false">T49</f>
        <v>-650.721</v>
      </c>
      <c r="U9" s="59" t="n">
        <f aca="false">U49</f>
        <v>0</v>
      </c>
      <c r="V9" s="59" t="n">
        <f aca="false">V49</f>
        <v>0</v>
      </c>
      <c r="W9" s="59"/>
      <c r="X9" s="59" t="n">
        <f aca="false">X49</f>
        <v>0</v>
      </c>
      <c r="Y9" s="60" t="n">
        <f aca="false">Y49</f>
        <v>-900</v>
      </c>
      <c r="Z9" s="59" t="n">
        <f aca="false">Z49</f>
        <v>8309.835</v>
      </c>
      <c r="AA9" s="59" t="n">
        <f aca="false">AA49</f>
        <v>8078</v>
      </c>
      <c r="AB9" s="58"/>
      <c r="AC9" s="61" t="s">
        <v>41</v>
      </c>
      <c r="AD9" s="38"/>
      <c r="AE9" s="43"/>
      <c r="AF9" s="53"/>
      <c r="AG9" s="54"/>
      <c r="AH9" s="51" t="s">
        <v>42</v>
      </c>
      <c r="AI9" s="46"/>
      <c r="AJ9" s="47"/>
      <c r="AK9" s="35"/>
      <c r="AL9" s="35"/>
      <c r="AM9" s="47"/>
      <c r="AN9" s="35"/>
      <c r="AO9" s="35"/>
      <c r="AP9" s="48"/>
      <c r="AR9" s="47"/>
      <c r="AS9" s="47"/>
      <c r="AT9" s="49"/>
      <c r="AU9" s="49"/>
      <c r="AV9" s="47"/>
      <c r="AW9" s="47"/>
      <c r="AX9" s="27"/>
      <c r="AY9" s="62"/>
      <c r="AZ9" s="29"/>
      <c r="BA9" s="30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</row>
    <row r="10" customFormat="false" ht="15.75" hidden="false" customHeight="false" outlineLevel="0" collapsed="false">
      <c r="A10" s="35"/>
      <c r="B10" s="35"/>
      <c r="C10" s="55" t="s">
        <v>43</v>
      </c>
      <c r="D10" s="56"/>
      <c r="E10" s="56"/>
      <c r="F10" s="59" t="n">
        <f aca="false">F15*$B$2</f>
        <v>8525</v>
      </c>
      <c r="G10" s="59" t="n">
        <f aca="false">G15*$B$2</f>
        <v>0</v>
      </c>
      <c r="H10" s="59" t="n">
        <f aca="false">F10+G10</f>
        <v>8525</v>
      </c>
      <c r="I10" s="39"/>
      <c r="J10" s="59" t="n">
        <f aca="false">J15*$B$2</f>
        <v>7459</v>
      </c>
      <c r="K10" s="59" t="n">
        <f aca="false">K15*$B$2</f>
        <v>-4790</v>
      </c>
      <c r="L10" s="59" t="n">
        <f aca="false">J10+K10</f>
        <v>2669</v>
      </c>
      <c r="M10" s="59"/>
      <c r="N10" s="59"/>
      <c r="O10" s="59"/>
      <c r="P10" s="59" t="n">
        <f aca="false">P15*$B$2</f>
        <v>2669</v>
      </c>
      <c r="Q10" s="59" t="n">
        <f aca="false">Q15*$B$2</f>
        <v>11194</v>
      </c>
      <c r="R10" s="58"/>
      <c r="S10" s="58"/>
      <c r="T10" s="59" t="n">
        <f aca="false">T15*$B$2</f>
        <v>-651</v>
      </c>
      <c r="U10" s="59" t="n">
        <f aca="false">U15*$B$2</f>
        <v>0</v>
      </c>
      <c r="V10" s="59" t="n">
        <f aca="false">V15*$B$2</f>
        <v>0</v>
      </c>
      <c r="W10" s="59"/>
      <c r="X10" s="59" t="n">
        <f aca="false">X15*$B$2</f>
        <v>0</v>
      </c>
      <c r="Y10" s="60" t="n">
        <f aca="false">Y15*$B$2</f>
        <v>-900</v>
      </c>
      <c r="Z10" s="59" t="n">
        <f aca="false">Z15*$B$2</f>
        <v>9643</v>
      </c>
      <c r="AA10" s="59" t="n">
        <f aca="false">AA15*$B$2</f>
        <v>9643</v>
      </c>
      <c r="AB10" s="58"/>
      <c r="AC10" s="63" t="n">
        <v>11429</v>
      </c>
      <c r="AD10" s="38"/>
      <c r="AE10" s="43"/>
      <c r="AF10" s="64"/>
      <c r="AG10" s="54"/>
      <c r="AH10" s="51" t="s">
        <v>44</v>
      </c>
      <c r="AI10" s="46"/>
      <c r="AJ10" s="47"/>
      <c r="AK10" s="35"/>
      <c r="AL10" s="35"/>
      <c r="AM10" s="47"/>
      <c r="AN10" s="35"/>
      <c r="AO10" s="35"/>
      <c r="AP10" s="48"/>
      <c r="AQ10" s="47"/>
      <c r="AR10" s="47"/>
      <c r="AS10" s="47"/>
      <c r="AT10" s="49"/>
      <c r="AU10" s="49"/>
      <c r="AV10" s="47"/>
      <c r="AW10" s="47"/>
      <c r="AX10" s="27"/>
      <c r="AY10" s="62"/>
      <c r="AZ10" s="29"/>
      <c r="BA10" s="30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5.75" hidden="false" customHeight="false" outlineLevel="0" collapsed="false">
      <c r="A11" s="47"/>
      <c r="B11" s="47"/>
      <c r="C11" s="55" t="s">
        <v>45</v>
      </c>
      <c r="D11" s="65"/>
      <c r="E11" s="65"/>
      <c r="F11" s="66" t="n">
        <f aca="false">F9/F10</f>
        <v>1.01467143695015</v>
      </c>
      <c r="G11" s="66" t="e">
        <f aca="false">G9/G10</f>
        <v>#DIV/0!</v>
      </c>
      <c r="H11" s="66" t="n">
        <f aca="false">H9/H10</f>
        <v>0.9658357771261</v>
      </c>
      <c r="I11" s="39"/>
      <c r="J11" s="66" t="n">
        <f aca="false">J9/J10</f>
        <v>1.06513688161952</v>
      </c>
      <c r="K11" s="66" t="n">
        <f aca="false">K9/K10</f>
        <v>1.13917244258873</v>
      </c>
      <c r="L11" s="66" t="n">
        <f aca="false">L9/L10</f>
        <v>0.932266766579243</v>
      </c>
      <c r="M11" s="66"/>
      <c r="N11" s="66"/>
      <c r="O11" s="66"/>
      <c r="P11" s="66" t="n">
        <f aca="false">P9/P10</f>
        <v>0.609518920944174</v>
      </c>
      <c r="Q11" s="66" t="n">
        <f aca="false">Q9/Q10</f>
        <v>0.880878685009827</v>
      </c>
      <c r="R11" s="58"/>
      <c r="S11" s="58"/>
      <c r="T11" s="66" t="n">
        <f aca="false">T9/T10</f>
        <v>0.999571428571429</v>
      </c>
      <c r="U11" s="66" t="e">
        <f aca="false">U9/U10</f>
        <v>#DIV/0!</v>
      </c>
      <c r="V11" s="66" t="e">
        <f aca="false">V9/V10</f>
        <v>#DIV/0!</v>
      </c>
      <c r="W11" s="66"/>
      <c r="X11" s="66" t="e">
        <f aca="false">X9/X10</f>
        <v>#DIV/0!</v>
      </c>
      <c r="Y11" s="67" t="n">
        <f aca="false">Y9/Y10</f>
        <v>1</v>
      </c>
      <c r="Z11" s="66" t="n">
        <f aca="false">Z9/Z10</f>
        <v>0.861747900031111</v>
      </c>
      <c r="AA11" s="66" t="n">
        <f aca="false">AA9/AA10</f>
        <v>0.837706108057658</v>
      </c>
      <c r="AB11" s="58"/>
      <c r="AC11" s="36"/>
      <c r="AD11" s="38"/>
      <c r="AE11" s="43"/>
      <c r="AF11" s="68"/>
      <c r="AG11" s="36"/>
      <c r="AH11" s="60" t="s">
        <v>46</v>
      </c>
      <c r="AI11" s="69"/>
      <c r="AJ11" s="47"/>
      <c r="AK11" s="47"/>
      <c r="AL11" s="47"/>
      <c r="AM11" s="47"/>
      <c r="AN11" s="47" t="n">
        <v>55</v>
      </c>
      <c r="AO11" s="47"/>
      <c r="AP11" s="70"/>
      <c r="AR11" s="47"/>
      <c r="AS11" s="47"/>
      <c r="AT11" s="49"/>
      <c r="AU11" s="49"/>
      <c r="AV11" s="47"/>
      <c r="AW11" s="47"/>
      <c r="AX11" s="27"/>
      <c r="AY11" s="62"/>
      <c r="AZ11" s="29"/>
      <c r="BA11" s="30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5.75" hidden="false" customHeight="false" outlineLevel="0" collapsed="false">
      <c r="A12" s="47"/>
      <c r="B12" s="47"/>
      <c r="C12" s="71" t="s">
        <v>47</v>
      </c>
      <c r="D12" s="72"/>
      <c r="E12" s="72"/>
      <c r="F12" s="72"/>
      <c r="G12" s="72"/>
      <c r="H12" s="72"/>
      <c r="I12" s="73"/>
      <c r="J12" s="72"/>
      <c r="K12" s="72"/>
      <c r="L12" s="72"/>
      <c r="M12" s="72"/>
      <c r="N12" s="72"/>
      <c r="O12" s="72"/>
      <c r="P12" s="72"/>
      <c r="Q12" s="72"/>
      <c r="R12" s="74"/>
      <c r="S12" s="74"/>
      <c r="T12" s="72"/>
      <c r="U12" s="75"/>
      <c r="V12" s="75"/>
      <c r="W12" s="75"/>
      <c r="X12" s="72"/>
      <c r="Y12" s="76"/>
      <c r="Z12" s="72"/>
      <c r="AA12" s="72"/>
      <c r="AB12" s="74"/>
      <c r="AC12" s="47"/>
      <c r="AD12" s="72"/>
      <c r="AE12" s="77"/>
      <c r="AF12" s="78"/>
      <c r="AG12" s="75"/>
      <c r="AH12" s="47"/>
      <c r="AI12" s="79"/>
      <c r="AJ12" s="47"/>
      <c r="AK12" s="47"/>
      <c r="AL12" s="47"/>
      <c r="AM12" s="47"/>
      <c r="AN12" s="47"/>
      <c r="AO12" s="47"/>
      <c r="AP12" s="70"/>
      <c r="AR12" s="47"/>
      <c r="AS12" s="47"/>
      <c r="AT12" s="49"/>
      <c r="AU12" s="49"/>
      <c r="AV12" s="47"/>
      <c r="AW12" s="47"/>
      <c r="AX12" s="27"/>
      <c r="AY12" s="62"/>
      <c r="AZ12" s="29"/>
      <c r="BA12" s="30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</row>
    <row r="13" customFormat="false" ht="15.75" hidden="false" customHeight="false" outlineLevel="0" collapsed="false">
      <c r="A13" s="35"/>
      <c r="B13" s="35"/>
      <c r="C13" s="37"/>
      <c r="D13" s="37"/>
      <c r="E13" s="37"/>
      <c r="F13" s="42" t="s">
        <v>48</v>
      </c>
      <c r="G13" s="42"/>
      <c r="H13" s="42" t="s">
        <v>28</v>
      </c>
      <c r="I13" s="80" t="s">
        <v>49</v>
      </c>
      <c r="J13" s="81" t="s">
        <v>50</v>
      </c>
      <c r="K13" s="81"/>
      <c r="L13" s="42" t="s">
        <v>28</v>
      </c>
      <c r="M13" s="51" t="s">
        <v>51</v>
      </c>
      <c r="N13" s="51"/>
      <c r="O13" s="42" t="s">
        <v>28</v>
      </c>
      <c r="P13" s="42" t="s">
        <v>28</v>
      </c>
      <c r="Q13" s="40" t="s">
        <v>19</v>
      </c>
      <c r="R13" s="80" t="s">
        <v>28</v>
      </c>
      <c r="S13" s="82"/>
      <c r="T13" s="42" t="s">
        <v>19</v>
      </c>
      <c r="U13" s="42" t="s">
        <v>21</v>
      </c>
      <c r="V13" s="42" t="s">
        <v>21</v>
      </c>
      <c r="W13" s="42" t="s">
        <v>22</v>
      </c>
      <c r="X13" s="42" t="s">
        <v>23</v>
      </c>
      <c r="Y13" s="42" t="s">
        <v>24</v>
      </c>
      <c r="Z13" s="40" t="s">
        <v>19</v>
      </c>
      <c r="AA13" s="40" t="s">
        <v>19</v>
      </c>
      <c r="AB13" s="80" t="s">
        <v>52</v>
      </c>
      <c r="AC13" s="40" t="s">
        <v>53</v>
      </c>
      <c r="AD13" s="55"/>
      <c r="AE13" s="83"/>
      <c r="AF13" s="44"/>
      <c r="AG13" s="37"/>
      <c r="AH13" s="47"/>
      <c r="AI13" s="51" t="s">
        <v>46</v>
      </c>
      <c r="AJ13" s="35"/>
      <c r="AK13" s="35"/>
      <c r="AL13" s="35" t="s">
        <v>54</v>
      </c>
      <c r="AM13" s="47"/>
      <c r="AN13" s="35"/>
      <c r="AO13" s="35"/>
      <c r="AP13" s="48"/>
      <c r="AR13" s="47"/>
      <c r="AS13" s="47"/>
      <c r="AT13" s="49"/>
      <c r="AU13" s="49"/>
      <c r="AV13" s="47"/>
      <c r="AW13" s="47"/>
      <c r="AX13" s="27"/>
      <c r="AY13" s="62"/>
      <c r="AZ13" s="29"/>
      <c r="BA13" s="30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6.5" hidden="false" customHeight="false" outlineLevel="0" collapsed="false">
      <c r="A14" s="35" t="s">
        <v>55</v>
      </c>
      <c r="B14" s="35"/>
      <c r="C14" s="37"/>
      <c r="D14" s="37"/>
      <c r="E14" s="37"/>
      <c r="F14" s="40" t="s">
        <v>56</v>
      </c>
      <c r="G14" s="42" t="s">
        <v>57</v>
      </c>
      <c r="H14" s="42" t="s">
        <v>48</v>
      </c>
      <c r="I14" s="84" t="s">
        <v>58</v>
      </c>
      <c r="J14" s="40" t="s">
        <v>56</v>
      </c>
      <c r="K14" s="42" t="s">
        <v>57</v>
      </c>
      <c r="L14" s="42" t="s">
        <v>59</v>
      </c>
      <c r="M14" s="40" t="s">
        <v>56</v>
      </c>
      <c r="N14" s="42" t="s">
        <v>57</v>
      </c>
      <c r="O14" s="42" t="s">
        <v>60</v>
      </c>
      <c r="P14" s="42" t="s">
        <v>61</v>
      </c>
      <c r="Q14" s="40" t="s">
        <v>30</v>
      </c>
      <c r="R14" s="84" t="s">
        <v>58</v>
      </c>
      <c r="S14" s="82" t="s">
        <v>62</v>
      </c>
      <c r="T14" s="40" t="s">
        <v>20</v>
      </c>
      <c r="U14" s="51" t="s">
        <v>31</v>
      </c>
      <c r="V14" s="51" t="s">
        <v>32</v>
      </c>
      <c r="W14" s="51" t="s">
        <v>33</v>
      </c>
      <c r="X14" s="40" t="s">
        <v>34</v>
      </c>
      <c r="Y14" s="40" t="s">
        <v>35</v>
      </c>
      <c r="Z14" s="40" t="s">
        <v>36</v>
      </c>
      <c r="AA14" s="40" t="s">
        <v>37</v>
      </c>
      <c r="AB14" s="84" t="s">
        <v>58</v>
      </c>
      <c r="AC14" s="51" t="s">
        <v>63</v>
      </c>
      <c r="AD14" s="51"/>
      <c r="AE14" s="83"/>
      <c r="AF14" s="44"/>
      <c r="AG14" s="37"/>
      <c r="AH14" s="47"/>
      <c r="AI14" s="51" t="s">
        <v>64</v>
      </c>
      <c r="AJ14" s="35"/>
      <c r="AK14" s="35"/>
      <c r="AL14" s="35" t="s">
        <v>65</v>
      </c>
      <c r="AM14" s="47"/>
      <c r="AN14" s="35"/>
      <c r="AO14" s="85" t="s">
        <v>66</v>
      </c>
      <c r="AP14" s="7" t="s">
        <v>67</v>
      </c>
      <c r="AQ14" s="70"/>
      <c r="AR14" s="47"/>
      <c r="AS14" s="47"/>
      <c r="AT14" s="49"/>
      <c r="AU14" s="49"/>
      <c r="AV14" s="47"/>
      <c r="AW14" s="47"/>
      <c r="AX14" s="27"/>
      <c r="AY14" s="62"/>
      <c r="AZ14" s="29"/>
      <c r="BA14" s="30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6.5" hidden="false" customHeight="false" outlineLevel="0" collapsed="false">
      <c r="A15" s="35" t="s">
        <v>68</v>
      </c>
      <c r="B15" s="35"/>
      <c r="C15" s="55" t="s">
        <v>69</v>
      </c>
      <c r="D15" s="56"/>
      <c r="E15" s="56"/>
      <c r="F15" s="86" t="n">
        <f aca="false">(F53/$B$1)*1000</f>
        <v>275</v>
      </c>
      <c r="G15" s="86" t="n">
        <f aca="false">(G53/$B$1)*1000</f>
        <v>0</v>
      </c>
      <c r="H15" s="87" t="n">
        <f aca="false">(H53/$B$1)*1000</f>
        <v>275</v>
      </c>
      <c r="I15" s="84" t="s">
        <v>70</v>
      </c>
      <c r="J15" s="86" t="n">
        <f aca="false">(J53/$B$1)*1000</f>
        <v>240.612903225806</v>
      </c>
      <c r="K15" s="86" t="n">
        <f aca="false">(K53/$B$1)*1000</f>
        <v>-154.516129032258</v>
      </c>
      <c r="L15" s="86" t="n">
        <f aca="false">(L53/$B$1)*1000</f>
        <v>86.0967741935484</v>
      </c>
      <c r="M15" s="86" t="n">
        <f aca="false">(M53/$B$1)*1000</f>
        <v>0</v>
      </c>
      <c r="N15" s="86" t="n">
        <f aca="false">(N53/$B$1)*1000</f>
        <v>0</v>
      </c>
      <c r="O15" s="86" t="n">
        <f aca="false">(O53/$B$1)*1000</f>
        <v>0</v>
      </c>
      <c r="P15" s="87" t="n">
        <f aca="false">(P53/$B$1)*1000</f>
        <v>86.0967741935484</v>
      </c>
      <c r="Q15" s="86" t="n">
        <f aca="false">(Q53/$B$1)*1000</f>
        <v>361.096774193548</v>
      </c>
      <c r="R15" s="84" t="s">
        <v>70</v>
      </c>
      <c r="S15" s="82" t="s">
        <v>71</v>
      </c>
      <c r="T15" s="86" t="n">
        <f aca="false">(T53/$B$1)*1000</f>
        <v>-21</v>
      </c>
      <c r="U15" s="87" t="n">
        <f aca="false">(U53/$B$1)*1000</f>
        <v>0</v>
      </c>
      <c r="V15" s="87" t="n">
        <f aca="false">(V53/$B$1)*1000</f>
        <v>0</v>
      </c>
      <c r="W15" s="87" t="n">
        <f aca="false">(W53/$B$1)*1000</f>
        <v>0</v>
      </c>
      <c r="X15" s="59" t="n">
        <f aca="false">(X53/$B$1)*1000</f>
        <v>0</v>
      </c>
      <c r="Y15" s="88" t="n">
        <f aca="false">(Y53/$B$1)*1000</f>
        <v>-29.0322580645161</v>
      </c>
      <c r="Z15" s="89" t="n">
        <f aca="false">(Z53/$B$1)*1000</f>
        <v>311.064516129032</v>
      </c>
      <c r="AA15" s="89" t="n">
        <f aca="false">(AA53/$B$1)*1000</f>
        <v>311.064516129032</v>
      </c>
      <c r="AB15" s="84" t="s">
        <v>70</v>
      </c>
      <c r="AC15" s="90"/>
      <c r="AD15" s="87"/>
      <c r="AE15" s="43"/>
      <c r="AF15" s="44"/>
      <c r="AG15" s="37"/>
      <c r="AH15" s="47"/>
      <c r="AI15" s="60" t="s">
        <v>44</v>
      </c>
      <c r="AJ15" s="35"/>
      <c r="AK15" s="35"/>
      <c r="AL15" s="35"/>
      <c r="AM15" s="47"/>
      <c r="AN15" s="35"/>
      <c r="AO15" s="48" t="s">
        <v>72</v>
      </c>
      <c r="AP15" s="48"/>
      <c r="AQ15" s="48"/>
      <c r="AR15" s="48"/>
      <c r="AS15" s="47"/>
      <c r="AT15" s="49"/>
      <c r="AU15" s="49"/>
      <c r="AV15" s="47"/>
      <c r="AW15" s="47"/>
      <c r="AX15" s="27"/>
      <c r="AY15" s="62"/>
      <c r="AZ15" s="29"/>
      <c r="BA15" s="30"/>
      <c r="BB15" s="47"/>
      <c r="BC15" s="91" t="s">
        <v>73</v>
      </c>
      <c r="BD15" s="91"/>
      <c r="BE15" s="91"/>
      <c r="BF15" s="91"/>
      <c r="BG15" s="91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7.25" hidden="false" customHeight="false" outlineLevel="0" collapsed="false">
      <c r="A16" s="1" t="n">
        <v>100426</v>
      </c>
      <c r="B16" s="11"/>
      <c r="C16" s="92" t="s">
        <v>74</v>
      </c>
      <c r="D16" s="92"/>
      <c r="E16" s="92" t="s">
        <v>48</v>
      </c>
      <c r="F16" s="86" t="n">
        <f aca="false">F49/$B2</f>
        <v>279.03464516129</v>
      </c>
      <c r="G16" s="86" t="n">
        <f aca="false">G49/$B2</f>
        <v>-13.4298064516129</v>
      </c>
      <c r="H16" s="87" t="n">
        <f aca="false">H49/$B2</f>
        <v>265.604838709677</v>
      </c>
      <c r="I16" s="93" t="s">
        <v>75</v>
      </c>
      <c r="J16" s="86" t="n">
        <f aca="false">J49/$B2</f>
        <v>256.285677419355</v>
      </c>
      <c r="K16" s="86" t="n">
        <f aca="false">K49/$B2</f>
        <v>-176.020516129032</v>
      </c>
      <c r="L16" s="86" t="n">
        <f aca="false">L49/$B2</f>
        <v>80.2651612903226</v>
      </c>
      <c r="M16" s="86" t="n">
        <f aca="false">M49/$B2</f>
        <v>78.8449677419355</v>
      </c>
      <c r="N16" s="86" t="n">
        <f aca="false">N49/$B2</f>
        <v>-106.632516129032</v>
      </c>
      <c r="O16" s="86" t="n">
        <f aca="false">O49/$B2</f>
        <v>-27.7875483870968</v>
      </c>
      <c r="P16" s="87" t="n">
        <f aca="false">P49/$B2</f>
        <v>52.4776129032258</v>
      </c>
      <c r="Q16" s="86" t="n">
        <f aca="false">Q49/$B2</f>
        <v>318.082451612903</v>
      </c>
      <c r="R16" s="93" t="s">
        <v>75</v>
      </c>
      <c r="S16" s="82" t="s">
        <v>76</v>
      </c>
      <c r="T16" s="86" t="n">
        <f aca="false">T49/$B2</f>
        <v>-20.991</v>
      </c>
      <c r="U16" s="87" t="n">
        <f aca="false">U49/$B2</f>
        <v>0</v>
      </c>
      <c r="V16" s="87" t="n">
        <f aca="false">V49/$B2</f>
        <v>0</v>
      </c>
      <c r="W16" s="87" t="n">
        <f aca="false">W49/$B2</f>
        <v>0</v>
      </c>
      <c r="X16" s="59" t="n">
        <f aca="false">X49/$B2</f>
        <v>0</v>
      </c>
      <c r="Y16" s="94" t="n">
        <f aca="false">Y49/$B2</f>
        <v>-29.0322580645161</v>
      </c>
      <c r="Z16" s="89" t="n">
        <f aca="false">Z49/B2</f>
        <v>268.059193548387</v>
      </c>
      <c r="AA16" s="89" t="n">
        <f aca="false">AA49/B2</f>
        <v>260.58064516129</v>
      </c>
      <c r="AB16" s="93" t="s">
        <v>75</v>
      </c>
      <c r="AC16" s="51"/>
      <c r="AD16" s="87"/>
      <c r="AE16" s="43"/>
      <c r="AF16" s="68"/>
      <c r="AG16" s="37"/>
      <c r="AI16" s="92"/>
      <c r="AN16" s="95"/>
      <c r="AO16" s="14" t="s">
        <v>77</v>
      </c>
      <c r="AQ16" s="14" t="s">
        <v>78</v>
      </c>
      <c r="AT16" s="8" t="s">
        <v>79</v>
      </c>
      <c r="AU16" s="8" t="s">
        <v>80</v>
      </c>
      <c r="AV16" s="1" t="s">
        <v>81</v>
      </c>
      <c r="AW16" s="1" t="s">
        <v>82</v>
      </c>
      <c r="AX16" s="8" t="s">
        <v>82</v>
      </c>
      <c r="AY16" s="62"/>
      <c r="AZ16" s="29"/>
      <c r="BA16" s="30"/>
      <c r="BC16" s="96" t="s">
        <v>83</v>
      </c>
      <c r="BD16" s="96" t="s">
        <v>84</v>
      </c>
      <c r="BE16" s="96" t="s">
        <v>85</v>
      </c>
      <c r="BF16" s="96" t="s">
        <v>86</v>
      </c>
      <c r="BG16" s="96" t="s">
        <v>87</v>
      </c>
    </row>
    <row r="17" customFormat="false" ht="16.5" hidden="false" customHeight="false" outlineLevel="0" collapsed="false">
      <c r="A17" s="97" t="s">
        <v>88</v>
      </c>
      <c r="B17" s="11"/>
      <c r="C17" s="98"/>
      <c r="D17" s="99" t="s">
        <v>89</v>
      </c>
      <c r="E17" s="99" t="s">
        <v>90</v>
      </c>
      <c r="F17" s="100"/>
      <c r="G17" s="100"/>
      <c r="H17" s="11"/>
      <c r="J17" s="100"/>
      <c r="K17" s="100"/>
      <c r="L17" s="100"/>
      <c r="M17" s="100"/>
      <c r="N17" s="100"/>
      <c r="O17" s="100"/>
      <c r="P17" s="11"/>
      <c r="Q17" s="100"/>
      <c r="R17" s="13"/>
      <c r="S17" s="13"/>
      <c r="T17" s="100"/>
      <c r="X17" s="101"/>
      <c r="Y17" s="102"/>
      <c r="Z17" s="100"/>
      <c r="AA17" s="11"/>
      <c r="AB17" s="2"/>
      <c r="AC17" s="11"/>
      <c r="AD17" s="11"/>
      <c r="AE17" s="103" t="s">
        <v>91</v>
      </c>
      <c r="AF17" s="104" t="s">
        <v>92</v>
      </c>
      <c r="AG17" s="105"/>
      <c r="AI17" s="106"/>
      <c r="AJ17" s="1" t="s">
        <v>93</v>
      </c>
      <c r="AN17" s="100" t="e">
        <f aca="false">AP17+AR17</f>
        <v>#VALUE!</v>
      </c>
      <c r="AO17" s="107" t="n">
        <v>3440</v>
      </c>
      <c r="AP17" s="108" t="s">
        <v>94</v>
      </c>
      <c r="AQ17" s="109" t="n">
        <v>2640.1</v>
      </c>
      <c r="AR17" s="110"/>
      <c r="AS17" s="111"/>
      <c r="AX17" s="27"/>
      <c r="AY17" s="62"/>
      <c r="AZ17" s="29"/>
      <c r="BA17" s="30"/>
    </row>
    <row r="18" customFormat="false" ht="15.75" hidden="false" customHeight="false" outlineLevel="0" collapsed="false">
      <c r="A18" s="112" t="n">
        <v>104050</v>
      </c>
      <c r="B18" s="11"/>
      <c r="C18" s="113" t="n">
        <v>37104</v>
      </c>
      <c r="D18" s="114" t="n">
        <v>80</v>
      </c>
      <c r="E18" s="115" t="n">
        <v>465</v>
      </c>
      <c r="F18" s="24" t="n">
        <v>141.251</v>
      </c>
      <c r="G18" s="24" t="n">
        <v>-10.526</v>
      </c>
      <c r="H18" s="24" t="n">
        <f aca="false">F18+G18</f>
        <v>130.725</v>
      </c>
      <c r="I18" s="116"/>
      <c r="J18" s="24" t="n">
        <v>284.904</v>
      </c>
      <c r="K18" s="24" t="n">
        <v>-243.167</v>
      </c>
      <c r="L18" s="24" t="n">
        <f aca="false">J18+K18</f>
        <v>41.737</v>
      </c>
      <c r="M18" s="24" t="n">
        <f aca="false">'Page 2'!AN6</f>
        <v>106.984</v>
      </c>
      <c r="N18" s="24" t="n">
        <f aca="false">'Page 2'!AO6</f>
        <v>-103.769</v>
      </c>
      <c r="O18" s="24" t="n">
        <f aca="false">M18+N18</f>
        <v>3.21499999999999</v>
      </c>
      <c r="P18" s="24" t="n">
        <f aca="false">L18+O18</f>
        <v>44.952</v>
      </c>
      <c r="Q18" s="24" t="n">
        <f aca="false">H18+P18</f>
        <v>175.677</v>
      </c>
      <c r="R18" s="116"/>
      <c r="S18" s="117" t="n">
        <f aca="false">ABS(F18)+ABS(G18)+ABS(J18)+ABS(K18)+ABS(M18)+ABS(N18)</f>
        <v>890.601</v>
      </c>
      <c r="T18" s="118" t="n">
        <v>-20.991</v>
      </c>
      <c r="U18" s="119"/>
      <c r="V18" s="119"/>
      <c r="W18" s="119"/>
      <c r="X18" s="119" t="n">
        <v>0</v>
      </c>
      <c r="Y18" s="120" t="n">
        <v>-29.032</v>
      </c>
      <c r="Z18" s="24" t="n">
        <f aca="false">Q18+T18+U18+V18+W18+X18+Y18</f>
        <v>125.654</v>
      </c>
      <c r="AA18" s="24" t="n">
        <f aca="false">SUM(AJ18:AK18)</f>
        <v>-59.4</v>
      </c>
      <c r="AB18" s="116"/>
      <c r="AC18" s="24" t="n">
        <f aca="false">AA18-Z18</f>
        <v>-185.054</v>
      </c>
      <c r="AD18" s="116"/>
      <c r="AE18" s="121" t="n">
        <v>3.1862</v>
      </c>
      <c r="AF18" s="121" t="n">
        <v>3.1862</v>
      </c>
      <c r="AG18" s="122" t="n">
        <f aca="false">AF18-AE18</f>
        <v>0</v>
      </c>
      <c r="AH18" s="8" t="n">
        <f aca="false">(AA18+AI18)-Z18</f>
        <v>-95.8539999999997</v>
      </c>
      <c r="AI18" s="119" t="n">
        <f aca="false">AN18</f>
        <v>89.2000000000003</v>
      </c>
      <c r="AJ18" s="123" t="n">
        <v>-59.4</v>
      </c>
      <c r="AK18" s="124"/>
      <c r="AL18" s="119" t="n">
        <f aca="false">-1*(AC18+AI18)</f>
        <v>95.8539999999997</v>
      </c>
      <c r="AN18" s="100" t="n">
        <f aca="false">AP18+AR18</f>
        <v>89.2000000000003</v>
      </c>
      <c r="AO18" s="125" t="n">
        <v>3443.8</v>
      </c>
      <c r="AP18" s="126" t="n">
        <f aca="false">AO18-AO17</f>
        <v>3.80000000000018</v>
      </c>
      <c r="AQ18" s="127" t="n">
        <v>2725.5</v>
      </c>
      <c r="AR18" s="126" t="n">
        <f aca="false">AQ18-AQ17</f>
        <v>85.4000000000001</v>
      </c>
      <c r="AS18" s="8"/>
      <c r="AT18" s="24"/>
      <c r="AU18" s="24"/>
      <c r="AY18" s="62" t="n">
        <f aca="false">SUM(AV18:AX18)</f>
        <v>0</v>
      </c>
      <c r="AZ18" s="29" t="n">
        <f aca="false">AW18+AX18</f>
        <v>0</v>
      </c>
      <c r="BA18" s="30"/>
      <c r="BB18" s="98" t="n">
        <v>37104</v>
      </c>
      <c r="BC18" s="128" t="s">
        <v>95</v>
      </c>
      <c r="BD18" s="128" t="s">
        <v>95</v>
      </c>
      <c r="BE18" s="128" t="s">
        <v>95</v>
      </c>
      <c r="BF18" s="128" t="s">
        <v>95</v>
      </c>
      <c r="BG18" s="128" t="s">
        <v>95</v>
      </c>
    </row>
    <row r="19" customFormat="false" ht="15.75" hidden="false" customHeight="false" outlineLevel="0" collapsed="false">
      <c r="A19" s="11"/>
      <c r="C19" s="113" t="n">
        <v>37105</v>
      </c>
      <c r="D19" s="114" t="n">
        <v>77</v>
      </c>
      <c r="E19" s="115"/>
      <c r="F19" s="24" t="n">
        <v>187.335</v>
      </c>
      <c r="G19" s="24" t="n">
        <v>-11.355</v>
      </c>
      <c r="H19" s="24" t="n">
        <f aca="false">F19+G19</f>
        <v>175.98</v>
      </c>
      <c r="I19" s="129"/>
      <c r="J19" s="24" t="n">
        <v>224.904</v>
      </c>
      <c r="K19" s="24" t="n">
        <v>-171.185</v>
      </c>
      <c r="L19" s="24" t="n">
        <f aca="false">J19+K19</f>
        <v>53.719</v>
      </c>
      <c r="M19" s="24" t="n">
        <f aca="false">'Page 2'!AN7</f>
        <v>169.651</v>
      </c>
      <c r="N19" s="24" t="n">
        <f aca="false">'Page 2'!AO7</f>
        <v>-91.109</v>
      </c>
      <c r="O19" s="24" t="n">
        <f aca="false">M19+N19</f>
        <v>78.542</v>
      </c>
      <c r="P19" s="24" t="n">
        <f aca="false">L19+O19</f>
        <v>132.261</v>
      </c>
      <c r="Q19" s="24" t="n">
        <f aca="false">H19+P19</f>
        <v>308.241</v>
      </c>
      <c r="R19" s="129"/>
      <c r="S19" s="117" t="n">
        <f aca="false">ABS(F19)+ABS(G19)+ABS(J19)+ABS(K19)+ABS(M19)+ABS(N19)</f>
        <v>855.539</v>
      </c>
      <c r="T19" s="118" t="n">
        <v>-20.991</v>
      </c>
      <c r="U19" s="119"/>
      <c r="V19" s="119"/>
      <c r="W19" s="119"/>
      <c r="X19" s="119" t="n">
        <v>0</v>
      </c>
      <c r="Y19" s="120" t="n">
        <v>-29.032</v>
      </c>
      <c r="Z19" s="24" t="n">
        <f aca="false">Q19+T19+U19+V19+W19+X19+Y19</f>
        <v>258.218</v>
      </c>
      <c r="AA19" s="24" t="n">
        <f aca="false">SUM(AJ19:AK19)</f>
        <v>255.4</v>
      </c>
      <c r="AB19" s="129"/>
      <c r="AC19" s="24" t="n">
        <f aca="false">AA19-Z19</f>
        <v>-2.81800000000007</v>
      </c>
      <c r="AD19" s="129"/>
      <c r="AE19" s="121" t="n">
        <v>3.15</v>
      </c>
      <c r="AF19" s="121" t="n">
        <v>3.1681</v>
      </c>
      <c r="AG19" s="122" t="n">
        <f aca="false">AF19-AE19</f>
        <v>0.0181</v>
      </c>
      <c r="AH19" s="8" t="n">
        <f aca="false">(AA19+AI19)-Z19</f>
        <v>-94.8180000000001</v>
      </c>
      <c r="AI19" s="119" t="n">
        <f aca="false">AN19</f>
        <v>-92</v>
      </c>
      <c r="AJ19" s="124" t="n">
        <v>255.4</v>
      </c>
      <c r="AK19" s="124"/>
      <c r="AL19" s="119" t="n">
        <f aca="false">-1*(AC19+AI19)</f>
        <v>94.8180000000001</v>
      </c>
      <c r="AN19" s="100" t="n">
        <f aca="false">AP19+AR19</f>
        <v>-92</v>
      </c>
      <c r="AO19" s="125" t="n">
        <v>3353</v>
      </c>
      <c r="AP19" s="126" t="n">
        <f aca="false">AO19-AO18</f>
        <v>-90.8000000000002</v>
      </c>
      <c r="AQ19" s="127" t="n">
        <v>2724.3</v>
      </c>
      <c r="AR19" s="126" t="n">
        <f aca="false">AQ19-AQ18</f>
        <v>-1.19999999999982</v>
      </c>
      <c r="AS19" s="8"/>
      <c r="AY19" s="62" t="n">
        <f aca="false">SUM(AV19:AX19)</f>
        <v>0</v>
      </c>
      <c r="AZ19" s="29" t="n">
        <f aca="false">AW19+AX19</f>
        <v>0</v>
      </c>
      <c r="BA19" s="0"/>
      <c r="BB19" s="98" t="n">
        <v>37105</v>
      </c>
      <c r="BC19" s="128" t="s">
        <v>95</v>
      </c>
      <c r="BD19" s="128" t="s">
        <v>95</v>
      </c>
      <c r="BE19" s="128" t="s">
        <v>95</v>
      </c>
      <c r="BF19" s="128" t="s">
        <v>95</v>
      </c>
      <c r="BG19" s="128" t="s">
        <v>95</v>
      </c>
    </row>
    <row r="20" customFormat="false" ht="15.75" hidden="false" customHeight="false" outlineLevel="0" collapsed="false">
      <c r="A20" s="130"/>
      <c r="C20" s="113" t="n">
        <v>37106</v>
      </c>
      <c r="D20" s="114" t="n">
        <v>78</v>
      </c>
      <c r="E20" s="115"/>
      <c r="F20" s="24" t="n">
        <v>309.396</v>
      </c>
      <c r="G20" s="24" t="n">
        <v>-5.005</v>
      </c>
      <c r="H20" s="24" t="n">
        <f aca="false">F20+G20</f>
        <v>304.391</v>
      </c>
      <c r="I20" s="131" t="n">
        <f aca="false">SUM(H1:H4,H18:H20)/1000</f>
        <v>1.275913</v>
      </c>
      <c r="J20" s="24" t="n">
        <v>224.904</v>
      </c>
      <c r="K20" s="24" t="n">
        <v>-242.552</v>
      </c>
      <c r="L20" s="24" t="n">
        <f aca="false">J20+K20</f>
        <v>-17.648</v>
      </c>
      <c r="M20" s="24" t="n">
        <f aca="false">'Page 2'!AN8</f>
        <v>159.693</v>
      </c>
      <c r="N20" s="24" t="n">
        <f aca="false">'Page 2'!AO8</f>
        <v>-107.696</v>
      </c>
      <c r="O20" s="24" t="n">
        <f aca="false">M20+N20</f>
        <v>51.997</v>
      </c>
      <c r="P20" s="24" t="n">
        <f aca="false">L20+O20</f>
        <v>34.349</v>
      </c>
      <c r="Q20" s="24" t="n">
        <f aca="false">H20+P20</f>
        <v>338.74</v>
      </c>
      <c r="R20" s="131" t="n">
        <f aca="false">SUM(Q1:Q4,Q18:Q20)/1000</f>
        <v>1.605758</v>
      </c>
      <c r="S20" s="117" t="n">
        <f aca="false">ABS(F20)+ABS(G20)+ABS(J20)+ABS(K20)+ABS(M20)+ABS(N20)</f>
        <v>1049.246</v>
      </c>
      <c r="T20" s="118" t="n">
        <v>-20.991</v>
      </c>
      <c r="U20" s="119"/>
      <c r="V20" s="119"/>
      <c r="W20" s="119"/>
      <c r="X20" s="119" t="n">
        <v>0</v>
      </c>
      <c r="Y20" s="120" t="n">
        <v>-29.032</v>
      </c>
      <c r="Z20" s="24" t="n">
        <f aca="false">Q20+T20+U20+V20+W20+X20+Y20</f>
        <v>288.717</v>
      </c>
      <c r="AA20" s="24" t="n">
        <f aca="false">SUM(AJ20:AK20)</f>
        <v>264.6</v>
      </c>
      <c r="AB20" s="131" t="n">
        <f aca="false">SUM(AA1:AA4,AA18:AA20)/1000</f>
        <v>0.4606</v>
      </c>
      <c r="AC20" s="24" t="n">
        <f aca="false">AA20-Z20</f>
        <v>-24.117</v>
      </c>
      <c r="AD20" s="131" t="n">
        <f aca="false">SUM(AC1:AC4,AC18:AC20)/1000</f>
        <v>-0.473004</v>
      </c>
      <c r="AE20" s="121" t="n">
        <v>3.0225</v>
      </c>
      <c r="AF20" s="121" t="n">
        <v>3.1196</v>
      </c>
      <c r="AG20" s="122" t="n">
        <f aca="false">AF20-AE20</f>
        <v>0.0971000000000002</v>
      </c>
      <c r="AH20" s="8" t="n">
        <f aca="false">(AA20+AI20)-Z20</f>
        <v>-86.117</v>
      </c>
      <c r="AI20" s="119" t="n">
        <f aca="false">AN20</f>
        <v>-62</v>
      </c>
      <c r="AJ20" s="123" t="n">
        <v>264.6</v>
      </c>
      <c r="AK20" s="123"/>
      <c r="AL20" s="119" t="n">
        <f aca="false">-1*(AC20+AI20)</f>
        <v>86.117</v>
      </c>
      <c r="AN20" s="100" t="n">
        <f aca="false">AP20+AR20</f>
        <v>-62</v>
      </c>
      <c r="AO20" s="132" t="n">
        <v>3346.5</v>
      </c>
      <c r="AP20" s="133" t="n">
        <f aca="false">AO20-AO19</f>
        <v>-6.5</v>
      </c>
      <c r="AQ20" s="127" t="n">
        <v>2668.8</v>
      </c>
      <c r="AR20" s="133" t="n">
        <f aca="false">AQ20-AQ19</f>
        <v>-55.5</v>
      </c>
      <c r="AS20" s="134"/>
      <c r="AT20" s="135"/>
      <c r="AU20" s="135"/>
      <c r="AV20" s="136"/>
      <c r="AW20" s="136"/>
      <c r="AX20" s="135"/>
      <c r="AY20" s="137" t="n">
        <f aca="false">SUM(AV20:AX20)</f>
        <v>0</v>
      </c>
      <c r="AZ20" s="138" t="n">
        <f aca="false">AW20+AX20</f>
        <v>0</v>
      </c>
      <c r="BA20" s="30"/>
      <c r="BB20" s="98" t="n">
        <v>37106</v>
      </c>
      <c r="BC20" s="128" t="s">
        <v>95</v>
      </c>
      <c r="BD20" s="128" t="s">
        <v>95</v>
      </c>
      <c r="BE20" s="128" t="s">
        <v>95</v>
      </c>
      <c r="BF20" s="128" t="s">
        <v>95</v>
      </c>
      <c r="BG20" s="128" t="s">
        <v>95</v>
      </c>
    </row>
    <row r="21" customFormat="false" ht="15.75" hidden="false" customHeight="false" outlineLevel="0" collapsed="false">
      <c r="A21" s="139"/>
      <c r="C21" s="113" t="n">
        <v>37107</v>
      </c>
      <c r="D21" s="114" t="n">
        <v>82</v>
      </c>
      <c r="E21" s="115"/>
      <c r="F21" s="15" t="n">
        <v>279.766</v>
      </c>
      <c r="G21" s="15" t="n">
        <v>-6.861</v>
      </c>
      <c r="H21" s="15" t="n">
        <f aca="false">F21+G21</f>
        <v>272.905</v>
      </c>
      <c r="I21" s="129" t="s">
        <v>96</v>
      </c>
      <c r="J21" s="15" t="n">
        <v>224.903</v>
      </c>
      <c r="K21" s="15" t="n">
        <v>-254.536</v>
      </c>
      <c r="L21" s="15" t="n">
        <f aca="false">J21+K21</f>
        <v>-29.633</v>
      </c>
      <c r="M21" s="15" t="n">
        <f aca="false">'Page 2'!AN9</f>
        <v>97.179</v>
      </c>
      <c r="N21" s="15" t="n">
        <f aca="false">'Page 2'!AO9</f>
        <v>-57.016</v>
      </c>
      <c r="O21" s="15" t="n">
        <f aca="false">M21+N21</f>
        <v>40.163</v>
      </c>
      <c r="P21" s="15" t="n">
        <f aca="false">L21+O21</f>
        <v>10.53</v>
      </c>
      <c r="Q21" s="15" t="n">
        <f aca="false">H21+P21</f>
        <v>283.435</v>
      </c>
      <c r="R21" s="129" t="s">
        <v>96</v>
      </c>
      <c r="S21" s="140" t="n">
        <f aca="false">ABS(F21)+ABS(G21)+ABS(J21)+ABS(K21)+ABS(M21)+ABS(N21)</f>
        <v>920.261</v>
      </c>
      <c r="T21" s="141" t="n">
        <v>-20.991</v>
      </c>
      <c r="U21" s="142"/>
      <c r="V21" s="142"/>
      <c r="W21" s="142"/>
      <c r="X21" s="142" t="n">
        <v>0</v>
      </c>
      <c r="Y21" s="143" t="n">
        <v>-29.032</v>
      </c>
      <c r="Z21" s="15" t="n">
        <f aca="false">Q21+T21+U21+V21+W21+X21+Y21</f>
        <v>233.412</v>
      </c>
      <c r="AA21" s="15" t="n">
        <f aca="false">SUM(AJ21:AK21)</f>
        <v>204.9</v>
      </c>
      <c r="AB21" s="129" t="s">
        <v>96</v>
      </c>
      <c r="AC21" s="15" t="n">
        <f aca="false">AA21-Z21</f>
        <v>-28.512</v>
      </c>
      <c r="AD21" s="129" t="s">
        <v>96</v>
      </c>
      <c r="AE21" s="144" t="n">
        <v>2.9125</v>
      </c>
      <c r="AF21" s="144" t="n">
        <v>3.0678</v>
      </c>
      <c r="AG21" s="122" t="n">
        <f aca="false">AF21-AE21</f>
        <v>0.1553</v>
      </c>
      <c r="AH21" s="145" t="n">
        <f aca="false">(AA21+AI21)-Z21</f>
        <v>-21.3120000000002</v>
      </c>
      <c r="AI21" s="142" t="n">
        <f aca="false">AN21</f>
        <v>7.19999999999982</v>
      </c>
      <c r="AJ21" s="123" t="n">
        <v>204.9</v>
      </c>
      <c r="AK21" s="123"/>
      <c r="AL21" s="119" t="n">
        <f aca="false">-1*(AC21+AI21)</f>
        <v>21.3120000000002</v>
      </c>
      <c r="AN21" s="100" t="n">
        <f aca="false">AP21+AR21</f>
        <v>7.19999999999982</v>
      </c>
      <c r="AO21" s="132" t="n">
        <v>3333</v>
      </c>
      <c r="AP21" s="133" t="n">
        <f aca="false">AO21-AO20</f>
        <v>-13.5</v>
      </c>
      <c r="AQ21" s="127" t="n">
        <v>2689.5</v>
      </c>
      <c r="AR21" s="133" t="n">
        <f aca="false">AQ21-AQ20</f>
        <v>20.6999999999998</v>
      </c>
      <c r="AS21" s="134"/>
      <c r="AT21" s="23"/>
      <c r="AU21" s="23"/>
      <c r="AV21" s="136"/>
      <c r="AW21" s="136"/>
      <c r="AX21" s="135"/>
      <c r="AY21" s="137" t="n">
        <f aca="false">SUM(AV21:AX21)</f>
        <v>0</v>
      </c>
      <c r="AZ21" s="138" t="n">
        <f aca="false">AW21+AX21</f>
        <v>0</v>
      </c>
      <c r="BA21" s="0"/>
      <c r="BB21" s="98" t="n">
        <v>37107</v>
      </c>
      <c r="BC21" s="128" t="s">
        <v>95</v>
      </c>
      <c r="BD21" s="128" t="s">
        <v>95</v>
      </c>
      <c r="BE21" s="128" t="s">
        <v>95</v>
      </c>
      <c r="BF21" s="128" t="s">
        <v>95</v>
      </c>
      <c r="BG21" s="128" t="s">
        <v>95</v>
      </c>
    </row>
    <row r="22" customFormat="false" ht="15.75" hidden="false" customHeight="false" outlineLevel="0" collapsed="false">
      <c r="A22" s="146"/>
      <c r="C22" s="113" t="n">
        <v>37108</v>
      </c>
      <c r="D22" s="114" t="n">
        <v>84</v>
      </c>
      <c r="E22" s="115"/>
      <c r="F22" s="15" t="n">
        <v>251.702</v>
      </c>
      <c r="G22" s="15" t="n">
        <v>-12.191</v>
      </c>
      <c r="H22" s="15" t="n">
        <f aca="false">F22+G22</f>
        <v>239.511</v>
      </c>
      <c r="I22" s="147" t="e">
        <f aca="false">I20-I13</f>
        <v>#VALUE!</v>
      </c>
      <c r="J22" s="15" t="n">
        <v>224.903</v>
      </c>
      <c r="K22" s="15" t="n">
        <v>-269.322</v>
      </c>
      <c r="L22" s="15" t="n">
        <f aca="false">J22+K22</f>
        <v>-44.419</v>
      </c>
      <c r="M22" s="15" t="n">
        <f aca="false">'Page 2'!AN10</f>
        <v>90.998</v>
      </c>
      <c r="N22" s="15" t="n">
        <f aca="false">'Page 2'!AO10</f>
        <v>-30.397</v>
      </c>
      <c r="O22" s="15" t="n">
        <f aca="false">M22+N22</f>
        <v>60.601</v>
      </c>
      <c r="P22" s="15" t="n">
        <f aca="false">L22+O22</f>
        <v>16.182</v>
      </c>
      <c r="Q22" s="15" t="n">
        <f aca="false">H22+P22</f>
        <v>255.693</v>
      </c>
      <c r="R22" s="147" t="e">
        <f aca="false">R20-R13</f>
        <v>#VALUE!</v>
      </c>
      <c r="S22" s="140" t="n">
        <f aca="false">ABS(F22)+ABS(G22)+ABS(J22)+ABS(K22)+ABS(M22)+ABS(N22)</f>
        <v>879.513</v>
      </c>
      <c r="T22" s="141" t="n">
        <v>-20.991</v>
      </c>
      <c r="U22" s="142"/>
      <c r="V22" s="142"/>
      <c r="W22" s="142"/>
      <c r="X22" s="142" t="n">
        <v>0</v>
      </c>
      <c r="Y22" s="143" t="n">
        <v>-29.032</v>
      </c>
      <c r="Z22" s="15" t="n">
        <f aca="false">Q22+T22+U22+V22+W22+X22+Y22</f>
        <v>205.67</v>
      </c>
      <c r="AA22" s="15" t="n">
        <f aca="false">SUM(AJ22:AK22)</f>
        <v>205.4</v>
      </c>
      <c r="AB22" s="147" t="e">
        <f aca="false">AB20-AB13</f>
        <v>#VALUE!</v>
      </c>
      <c r="AC22" s="15" t="n">
        <f aca="false">AA22-Z22</f>
        <v>-0.269999999999982</v>
      </c>
      <c r="AD22" s="147" t="n">
        <f aca="false">AD20-AD13</f>
        <v>-0.473004</v>
      </c>
      <c r="AE22" s="144" t="n">
        <v>2.9125</v>
      </c>
      <c r="AF22" s="144" t="n">
        <v>3.0678</v>
      </c>
      <c r="AG22" s="122" t="n">
        <f aca="false">AF22-AE22</f>
        <v>0.1553</v>
      </c>
      <c r="AH22" s="145" t="n">
        <f aca="false">(AA22+AI22)-Z22</f>
        <v>-63.1700000000001</v>
      </c>
      <c r="AI22" s="142" t="n">
        <f aca="false">AN22</f>
        <v>-62.9000000000001</v>
      </c>
      <c r="AJ22" s="124" t="n">
        <v>205.4</v>
      </c>
      <c r="AK22" s="124"/>
      <c r="AL22" s="119" t="n">
        <f aca="false">-1*(AC22+AI22)</f>
        <v>63.1700000000001</v>
      </c>
      <c r="AN22" s="100" t="n">
        <f aca="false">AP22+AR22</f>
        <v>-62.9000000000001</v>
      </c>
      <c r="AO22" s="132" t="n">
        <v>3285.9</v>
      </c>
      <c r="AP22" s="133" t="n">
        <f aca="false">AO22-AO21</f>
        <v>-47.0999999999999</v>
      </c>
      <c r="AQ22" s="127" t="n">
        <v>2673.7</v>
      </c>
      <c r="AR22" s="133" t="n">
        <f aca="false">AQ22-AQ21</f>
        <v>-15.8000000000002</v>
      </c>
      <c r="AS22" s="134"/>
      <c r="AT22" s="24"/>
      <c r="AU22" s="24"/>
      <c r="AY22" s="62" t="n">
        <f aca="false">SUM(AV22:AX22)</f>
        <v>0</v>
      </c>
      <c r="AZ22" s="29" t="n">
        <f aca="false">AW22+AX22</f>
        <v>0</v>
      </c>
      <c r="BA22" s="0"/>
      <c r="BB22" s="98" t="n">
        <v>37108</v>
      </c>
      <c r="BC22" s="128" t="s">
        <v>95</v>
      </c>
      <c r="BD22" s="128" t="s">
        <v>95</v>
      </c>
      <c r="BE22" s="128" t="s">
        <v>95</v>
      </c>
      <c r="BF22" s="128" t="s">
        <v>95</v>
      </c>
      <c r="BG22" s="128" t="s">
        <v>95</v>
      </c>
    </row>
    <row r="23" customFormat="false" ht="15.75" hidden="false" customHeight="false" outlineLevel="0" collapsed="false">
      <c r="C23" s="113" t="n">
        <v>37109</v>
      </c>
      <c r="D23" s="114" t="n">
        <v>84</v>
      </c>
      <c r="E23" s="115" t="n">
        <v>465</v>
      </c>
      <c r="F23" s="24" t="n">
        <v>138.096</v>
      </c>
      <c r="G23" s="24" t="n">
        <v>-15.871</v>
      </c>
      <c r="H23" s="24" t="n">
        <f aca="false">F23+G23</f>
        <v>122.225</v>
      </c>
      <c r="I23" s="116"/>
      <c r="J23" s="24" t="n">
        <v>224.903</v>
      </c>
      <c r="K23" s="24" t="n">
        <v>-291.167</v>
      </c>
      <c r="L23" s="24" t="n">
        <f aca="false">J23+K23</f>
        <v>-66.264</v>
      </c>
      <c r="M23" s="24" t="n">
        <f aca="false">'Page 2'!AN11</f>
        <v>115.313</v>
      </c>
      <c r="N23" s="24" t="n">
        <f aca="false">'Page 2'!AO11</f>
        <v>-110.691</v>
      </c>
      <c r="O23" s="24" t="n">
        <f aca="false">M23+N23</f>
        <v>4.622</v>
      </c>
      <c r="P23" s="24" t="n">
        <f aca="false">L23+O23</f>
        <v>-61.642</v>
      </c>
      <c r="Q23" s="24" t="n">
        <f aca="false">H23+P23</f>
        <v>60.583</v>
      </c>
      <c r="R23" s="116"/>
      <c r="S23" s="117" t="n">
        <f aca="false">ABS(F23)+ABS(G23)+ABS(J23)+ABS(K23)+ABS(M23)+ABS(N23)</f>
        <v>896.041</v>
      </c>
      <c r="T23" s="118" t="n">
        <v>-20.991</v>
      </c>
      <c r="U23" s="119"/>
      <c r="V23" s="119"/>
      <c r="W23" s="119"/>
      <c r="X23" s="119" t="n">
        <v>0</v>
      </c>
      <c r="Y23" s="120" t="n">
        <v>-29.032</v>
      </c>
      <c r="Z23" s="24" t="n">
        <f aca="false">Q23+T23+U23+V23+W23+X23+Y23</f>
        <v>10.56</v>
      </c>
      <c r="AA23" s="24" t="n">
        <f aca="false">SUM(AJ23:AK23)</f>
        <v>-208.4</v>
      </c>
      <c r="AB23" s="116"/>
      <c r="AC23" s="24" t="n">
        <f aca="false">AA23-Z23</f>
        <v>-218.96</v>
      </c>
      <c r="AD23" s="116"/>
      <c r="AE23" s="121" t="n">
        <v>2.9125</v>
      </c>
      <c r="AF23" s="121" t="n">
        <v>3.0678</v>
      </c>
      <c r="AG23" s="122" t="n">
        <f aca="false">AF23-AE23</f>
        <v>0.1553</v>
      </c>
      <c r="AH23" s="8" t="n">
        <f aca="false">(AA23+AI23)-Z23</f>
        <v>-176.96</v>
      </c>
      <c r="AI23" s="119" t="n">
        <f aca="false">AN23</f>
        <v>42.0000000000005</v>
      </c>
      <c r="AJ23" s="124" t="n">
        <v>-208.4</v>
      </c>
      <c r="AK23" s="124"/>
      <c r="AL23" s="119" t="n">
        <f aca="false">-1*(AC23+AI23)</f>
        <v>176.96</v>
      </c>
      <c r="AN23" s="100" t="n">
        <f aca="false">AP23+AR23</f>
        <v>42.0000000000005</v>
      </c>
      <c r="AO23" s="132" t="n">
        <v>3334.3</v>
      </c>
      <c r="AP23" s="133" t="n">
        <f aca="false">AO23-AO22</f>
        <v>48.4000000000001</v>
      </c>
      <c r="AQ23" s="127" t="n">
        <v>2667.3</v>
      </c>
      <c r="AR23" s="133" t="n">
        <f aca="false">AQ23-AQ22</f>
        <v>-6.39999999999964</v>
      </c>
      <c r="AS23" s="134"/>
      <c r="AT23" s="24"/>
      <c r="AU23" s="24"/>
      <c r="AY23" s="62" t="n">
        <f aca="false">SUM(AV23:AX23)</f>
        <v>0</v>
      </c>
      <c r="AZ23" s="29" t="n">
        <f aca="false">AW23+AX23</f>
        <v>0</v>
      </c>
      <c r="BA23" s="30"/>
      <c r="BB23" s="98" t="n">
        <v>37109</v>
      </c>
      <c r="BC23" s="128" t="s">
        <v>95</v>
      </c>
      <c r="BD23" s="128" t="s">
        <v>95</v>
      </c>
      <c r="BE23" s="128" t="s">
        <v>95</v>
      </c>
      <c r="BF23" s="128" t="s">
        <v>95</v>
      </c>
      <c r="BG23" s="128" t="s">
        <v>95</v>
      </c>
    </row>
    <row r="24" customFormat="false" ht="15.75" hidden="false" customHeight="false" outlineLevel="0" collapsed="false">
      <c r="C24" s="113" t="n">
        <v>37110</v>
      </c>
      <c r="D24" s="114" t="n">
        <v>84</v>
      </c>
      <c r="E24" s="115"/>
      <c r="F24" s="24" t="n">
        <v>116.385</v>
      </c>
      <c r="G24" s="24" t="n">
        <v>-36.296</v>
      </c>
      <c r="H24" s="24" t="n">
        <f aca="false">F24+G24</f>
        <v>80.089</v>
      </c>
      <c r="I24" s="148"/>
      <c r="J24" s="24" t="n">
        <v>224.903</v>
      </c>
      <c r="K24" s="24" t="n">
        <v>-312.927</v>
      </c>
      <c r="L24" s="24" t="n">
        <f aca="false">J24+K24</f>
        <v>-88.024</v>
      </c>
      <c r="M24" s="24" t="n">
        <f aca="false">'Page 2'!AN12</f>
        <v>96.553</v>
      </c>
      <c r="N24" s="24" t="n">
        <f aca="false">'Page 2'!AO12</f>
        <v>-147.001</v>
      </c>
      <c r="O24" s="24" t="n">
        <f aca="false">M24+N24</f>
        <v>-50.448</v>
      </c>
      <c r="P24" s="24" t="n">
        <f aca="false">L24+O24</f>
        <v>-138.472</v>
      </c>
      <c r="Q24" s="24" t="n">
        <f aca="false">H24+P24</f>
        <v>-58.383</v>
      </c>
      <c r="R24" s="129"/>
      <c r="S24" s="117" t="n">
        <f aca="false">ABS(F24)+ABS(G24)+ABS(J24)+ABS(K24)+ABS(M24)+ABS(N24)</f>
        <v>934.065</v>
      </c>
      <c r="T24" s="118" t="n">
        <v>-20.991</v>
      </c>
      <c r="U24" s="119"/>
      <c r="V24" s="119"/>
      <c r="W24" s="119"/>
      <c r="X24" s="119" t="n">
        <v>0</v>
      </c>
      <c r="Y24" s="120" t="n">
        <v>-29.032</v>
      </c>
      <c r="Z24" s="24" t="n">
        <f aca="false">Q24+T24+U24+V24+W24+X24+Y24</f>
        <v>-108.406</v>
      </c>
      <c r="AA24" s="24" t="n">
        <f aca="false">SUM(AJ24:AK24)</f>
        <v>-195.5</v>
      </c>
      <c r="AB24" s="148"/>
      <c r="AC24" s="24" t="n">
        <f aca="false">AA24-Z24</f>
        <v>-87.094</v>
      </c>
      <c r="AD24" s="148"/>
      <c r="AE24" s="121" t="n">
        <v>2.9262</v>
      </c>
      <c r="AF24" s="121" t="n">
        <v>3.0395</v>
      </c>
      <c r="AG24" s="122" t="n">
        <f aca="false">AF24-AE24</f>
        <v>0.1133</v>
      </c>
      <c r="AH24" s="8" t="n">
        <f aca="false">(AA24+AI24)-Z24</f>
        <v>-63.8940000000002</v>
      </c>
      <c r="AI24" s="119" t="n">
        <f aca="false">AN24</f>
        <v>23.1999999999998</v>
      </c>
      <c r="AJ24" s="123" t="n">
        <v>-195.5</v>
      </c>
      <c r="AK24" s="124"/>
      <c r="AL24" s="119" t="n">
        <f aca="false">-1*(AC24+AI24)</f>
        <v>63.8940000000002</v>
      </c>
      <c r="AN24" s="100" t="n">
        <f aca="false">AP24+AR24</f>
        <v>23.1999999999998</v>
      </c>
      <c r="AO24" s="132" t="n">
        <v>3367.3</v>
      </c>
      <c r="AP24" s="133" t="n">
        <f aca="false">AO24-AO23</f>
        <v>33</v>
      </c>
      <c r="AQ24" s="127" t="n">
        <v>2657.5</v>
      </c>
      <c r="AR24" s="133" t="n">
        <f aca="false">AQ24-AQ23</f>
        <v>-9.80000000000018</v>
      </c>
      <c r="AS24" s="134"/>
      <c r="AT24" s="24"/>
      <c r="AU24" s="24"/>
      <c r="AY24" s="62" t="n">
        <f aca="false">SUM(AV24:AX24)</f>
        <v>0</v>
      </c>
      <c r="AZ24" s="29" t="n">
        <f aca="false">AW24+AX24</f>
        <v>0</v>
      </c>
      <c r="BA24" s="0"/>
      <c r="BB24" s="98" t="n">
        <v>37110</v>
      </c>
      <c r="BC24" s="128" t="s">
        <v>95</v>
      </c>
      <c r="BD24" s="128" t="s">
        <v>95</v>
      </c>
      <c r="BE24" s="128" t="s">
        <v>95</v>
      </c>
      <c r="BF24" s="128" t="s">
        <v>95</v>
      </c>
      <c r="BG24" s="128" t="s">
        <v>95</v>
      </c>
    </row>
    <row r="25" customFormat="false" ht="15.75" hidden="false" customHeight="false" outlineLevel="0" collapsed="false">
      <c r="C25" s="113" t="n">
        <v>37111</v>
      </c>
      <c r="D25" s="114" t="n">
        <v>82</v>
      </c>
      <c r="E25" s="115"/>
      <c r="F25" s="24" t="n">
        <v>140.561</v>
      </c>
      <c r="G25" s="24" t="n">
        <v>-56.095</v>
      </c>
      <c r="H25" s="24" t="n">
        <f aca="false">F25+G25</f>
        <v>84.466</v>
      </c>
      <c r="I25" s="149"/>
      <c r="J25" s="24" t="n">
        <v>224.904</v>
      </c>
      <c r="K25" s="24" t="n">
        <v>-307.896</v>
      </c>
      <c r="L25" s="24" t="n">
        <f aca="false">J25+K25</f>
        <v>-82.992</v>
      </c>
      <c r="M25" s="24" t="n">
        <f aca="false">'Page 2'!AN13</f>
        <v>87.189</v>
      </c>
      <c r="N25" s="24" t="n">
        <f aca="false">'Page 2'!AO13</f>
        <v>-176.066</v>
      </c>
      <c r="O25" s="24" t="n">
        <f aca="false">M25+N25</f>
        <v>-88.877</v>
      </c>
      <c r="P25" s="24" t="n">
        <f aca="false">L25+O25</f>
        <v>-171.869</v>
      </c>
      <c r="Q25" s="24" t="n">
        <f aca="false">H25+P25</f>
        <v>-87.403</v>
      </c>
      <c r="R25" s="147"/>
      <c r="S25" s="117" t="n">
        <f aca="false">ABS(F25)+ABS(G25)+ABS(J25)+ABS(K25)+ABS(M25)+ABS(N25)</f>
        <v>992.711</v>
      </c>
      <c r="T25" s="118" t="n">
        <v>-20.991</v>
      </c>
      <c r="U25" s="119"/>
      <c r="V25" s="119"/>
      <c r="W25" s="119"/>
      <c r="X25" s="119" t="n">
        <v>0</v>
      </c>
      <c r="Y25" s="120" t="n">
        <v>-29.032</v>
      </c>
      <c r="Z25" s="24" t="n">
        <f aca="false">Q25+T25+U25+V25+W25+X25+Y25</f>
        <v>-137.426</v>
      </c>
      <c r="AA25" s="24" t="n">
        <f aca="false">SUM(AJ25:AK25)</f>
        <v>-63</v>
      </c>
      <c r="AB25" s="149"/>
      <c r="AC25" s="24" t="n">
        <f aca="false">AA25-Z25</f>
        <v>74.426</v>
      </c>
      <c r="AD25" s="149"/>
      <c r="AE25" s="121" t="n">
        <v>3.0038</v>
      </c>
      <c r="AF25" s="121" t="n">
        <v>3.0335</v>
      </c>
      <c r="AG25" s="122" t="n">
        <f aca="false">AF25-AE25</f>
        <v>0.0297000000000001</v>
      </c>
      <c r="AH25" s="8" t="n">
        <f aca="false">(AA25+AI25)-Z25</f>
        <v>-70.9740000000001</v>
      </c>
      <c r="AI25" s="119" t="n">
        <f aca="false">AN25</f>
        <v>-145.4</v>
      </c>
      <c r="AJ25" s="123" t="n">
        <v>-63</v>
      </c>
      <c r="AK25" s="124"/>
      <c r="AL25" s="119" t="n">
        <f aca="false">-1*(AC25+AI25)</f>
        <v>70.9740000000001</v>
      </c>
      <c r="AN25" s="100" t="n">
        <f aca="false">AP25+AR25</f>
        <v>-145.4</v>
      </c>
      <c r="AO25" s="132" t="n">
        <v>3287</v>
      </c>
      <c r="AP25" s="133" t="n">
        <f aca="false">AO25-AO24</f>
        <v>-80.3000000000002</v>
      </c>
      <c r="AQ25" s="127" t="n">
        <v>2592.4</v>
      </c>
      <c r="AR25" s="133" t="n">
        <f aca="false">AQ25-AQ24</f>
        <v>-65.0999999999999</v>
      </c>
      <c r="AS25" s="134"/>
      <c r="AT25" s="24"/>
      <c r="AU25" s="24"/>
      <c r="AY25" s="62" t="n">
        <f aca="false">SUM(AV25:AX25)</f>
        <v>0</v>
      </c>
      <c r="AZ25" s="29" t="n">
        <f aca="false">AW25+AX25</f>
        <v>0</v>
      </c>
      <c r="BA25" s="30"/>
      <c r="BB25" s="98" t="n">
        <v>37111</v>
      </c>
      <c r="BC25" s="128" t="s">
        <v>95</v>
      </c>
      <c r="BD25" s="128" t="s">
        <v>95</v>
      </c>
      <c r="BE25" s="128" t="s">
        <v>95</v>
      </c>
      <c r="BF25" s="128" t="s">
        <v>95</v>
      </c>
      <c r="BG25" s="128" t="s">
        <v>95</v>
      </c>
    </row>
    <row r="26" customFormat="false" ht="15.75" hidden="false" customHeight="false" outlineLevel="0" collapsed="false">
      <c r="C26" s="113" t="n">
        <v>37112</v>
      </c>
      <c r="D26" s="114" t="n">
        <v>71</v>
      </c>
      <c r="E26" s="115"/>
      <c r="F26" s="24" t="n">
        <v>199.431</v>
      </c>
      <c r="G26" s="24" t="n">
        <v>-42.637</v>
      </c>
      <c r="H26" s="24" t="n">
        <f aca="false">F26+G26</f>
        <v>156.794</v>
      </c>
      <c r="I26" s="129"/>
      <c r="J26" s="24" t="n">
        <v>224.905</v>
      </c>
      <c r="K26" s="24" t="n">
        <v>-248.097</v>
      </c>
      <c r="L26" s="24" t="n">
        <f aca="false">J26+K26</f>
        <v>-23.192</v>
      </c>
      <c r="M26" s="24" t="n">
        <f aca="false">'Page 2'!AN14</f>
        <v>93.189</v>
      </c>
      <c r="N26" s="24" t="n">
        <f aca="false">'Page 2'!AO14</f>
        <v>-184.272</v>
      </c>
      <c r="O26" s="24" t="n">
        <f aca="false">M26+N26</f>
        <v>-91.083</v>
      </c>
      <c r="P26" s="24" t="n">
        <f aca="false">L26+O26</f>
        <v>-114.275</v>
      </c>
      <c r="Q26" s="24" t="n">
        <f aca="false">H26+P26</f>
        <v>42.519</v>
      </c>
      <c r="R26" s="129"/>
      <c r="S26" s="117" t="n">
        <f aca="false">ABS(F26)+ABS(G26)+ABS(J26)+ABS(K26)+ABS(M26)+ABS(N26)</f>
        <v>992.531</v>
      </c>
      <c r="T26" s="118" t="n">
        <v>-20.991</v>
      </c>
      <c r="U26" s="119"/>
      <c r="V26" s="119"/>
      <c r="W26" s="119"/>
      <c r="X26" s="119" t="n">
        <v>0</v>
      </c>
      <c r="Y26" s="120" t="n">
        <v>-29.032</v>
      </c>
      <c r="Z26" s="24" t="n">
        <f aca="false">Q26+T26+U26+V26+W26+X26+Y26</f>
        <v>-7.50399999999999</v>
      </c>
      <c r="AA26" s="24" t="n">
        <f aca="false">SUM(AJ26:AK26)</f>
        <v>-144.7</v>
      </c>
      <c r="AB26" s="129"/>
      <c r="AC26" s="24" t="n">
        <f aca="false">AA26-Z26</f>
        <v>-137.196</v>
      </c>
      <c r="AD26" s="129"/>
      <c r="AE26" s="121" t="n">
        <v>2.945</v>
      </c>
      <c r="AF26" s="121" t="n">
        <v>3.0209</v>
      </c>
      <c r="AG26" s="122" t="n">
        <f aca="false">AF26-AE26</f>
        <v>0.0759000000000003</v>
      </c>
      <c r="AH26" s="8" t="n">
        <f aca="false">(AA26+AI26)-Z26</f>
        <v>-96.2960000000004</v>
      </c>
      <c r="AI26" s="119" t="n">
        <f aca="false">AN26</f>
        <v>40.8999999999996</v>
      </c>
      <c r="AJ26" s="123" t="n">
        <v>-144.7</v>
      </c>
      <c r="AK26" s="124"/>
      <c r="AL26" s="119" t="n">
        <f aca="false">-1*(AC26+AI26)</f>
        <v>96.2960000000004</v>
      </c>
      <c r="AN26" s="100" t="n">
        <f aca="false">AP26+AR26</f>
        <v>40.8999999999996</v>
      </c>
      <c r="AO26" s="132" t="n">
        <v>3296.1</v>
      </c>
      <c r="AP26" s="133" t="n">
        <f aca="false">AO26-AO25</f>
        <v>9.09999999999991</v>
      </c>
      <c r="AQ26" s="127" t="n">
        <v>2624.2</v>
      </c>
      <c r="AR26" s="133" t="n">
        <f aca="false">AQ26-AQ25</f>
        <v>31.7999999999997</v>
      </c>
      <c r="AS26" s="134"/>
      <c r="AT26" s="24"/>
      <c r="AU26" s="24"/>
      <c r="AY26" s="62" t="n">
        <f aca="false">SUM(AV26:AX26)</f>
        <v>0</v>
      </c>
      <c r="AZ26" s="29" t="n">
        <f aca="false">AW26+AX26</f>
        <v>0</v>
      </c>
      <c r="BA26" s="0"/>
      <c r="BB26" s="98" t="n">
        <v>37112</v>
      </c>
      <c r="BC26" s="128" t="s">
        <v>95</v>
      </c>
      <c r="BD26" s="128" t="s">
        <v>95</v>
      </c>
      <c r="BE26" s="128" t="s">
        <v>95</v>
      </c>
      <c r="BF26" s="128" t="s">
        <v>95</v>
      </c>
      <c r="BG26" s="128" t="s">
        <v>95</v>
      </c>
    </row>
    <row r="27" customFormat="false" ht="15.75" hidden="false" customHeight="false" outlineLevel="0" collapsed="false">
      <c r="C27" s="113" t="n">
        <v>37113</v>
      </c>
      <c r="D27" s="114" t="n">
        <v>65</v>
      </c>
      <c r="E27" s="115"/>
      <c r="F27" s="24" t="n">
        <v>338.261</v>
      </c>
      <c r="G27" s="24" t="n">
        <v>-2.381</v>
      </c>
      <c r="H27" s="24" t="n">
        <f aca="false">F27+G27</f>
        <v>335.88</v>
      </c>
      <c r="I27" s="131" t="n">
        <f aca="false">SUM(H21:H27)/1000</f>
        <v>1.29187</v>
      </c>
      <c r="J27" s="24" t="n">
        <v>224.905</v>
      </c>
      <c r="K27" s="24" t="n">
        <v>-247.608</v>
      </c>
      <c r="L27" s="24" t="n">
        <f aca="false">J27+K27</f>
        <v>-22.703</v>
      </c>
      <c r="M27" s="24" t="n">
        <f aca="false">'Page 2'!AN15</f>
        <v>44.557</v>
      </c>
      <c r="N27" s="24" t="n">
        <f aca="false">'Page 2'!AO15</f>
        <v>-144.384</v>
      </c>
      <c r="O27" s="24" t="n">
        <f aca="false">M27+N27</f>
        <v>-99.827</v>
      </c>
      <c r="P27" s="24" t="n">
        <f aca="false">L27+O27</f>
        <v>-122.53</v>
      </c>
      <c r="Q27" s="24" t="n">
        <f aca="false">H27+P27</f>
        <v>213.35</v>
      </c>
      <c r="R27" s="131" t="n">
        <f aca="false">SUM(Q21:Q27)/1000</f>
        <v>0.709794</v>
      </c>
      <c r="S27" s="117" t="n">
        <f aca="false">ABS(F27)+ABS(G27)+ABS(J27)+ABS(K27)+ABS(M27)+ABS(N27)</f>
        <v>1002.096</v>
      </c>
      <c r="T27" s="118" t="n">
        <v>-20.991</v>
      </c>
      <c r="U27" s="119"/>
      <c r="V27" s="119"/>
      <c r="W27" s="119"/>
      <c r="X27" s="119" t="n">
        <v>0</v>
      </c>
      <c r="Y27" s="120" t="n">
        <v>-29.032</v>
      </c>
      <c r="Z27" s="24" t="n">
        <f aca="false">Q27+T27+U27+V27+W27+X27+Y27</f>
        <v>163.327</v>
      </c>
      <c r="AA27" s="24" t="n">
        <f aca="false">SUM(AJ27:AK27)</f>
        <v>81.1</v>
      </c>
      <c r="AB27" s="131" t="n">
        <f aca="false">SUM(AA21:AA27)/1000</f>
        <v>-0.1202</v>
      </c>
      <c r="AC27" s="24" t="n">
        <f aca="false">AA27-Z27</f>
        <v>-82.2270000000001</v>
      </c>
      <c r="AD27" s="131" t="n">
        <f aca="false">SUM(AC21:AC27)/1000</f>
        <v>-0.479833</v>
      </c>
      <c r="AE27" s="121" t="n">
        <v>2.915</v>
      </c>
      <c r="AF27" s="121" t="n">
        <v>3.0077</v>
      </c>
      <c r="AG27" s="122" t="n">
        <f aca="false">AF27-AE27</f>
        <v>0.0926999999999998</v>
      </c>
      <c r="AH27" s="8" t="n">
        <f aca="false">(AA27+AI27)-Z27</f>
        <v>25.4730000000002</v>
      </c>
      <c r="AI27" s="119" t="n">
        <f aca="false">AN27</f>
        <v>107.7</v>
      </c>
      <c r="AJ27" s="123" t="n">
        <v>81.1</v>
      </c>
      <c r="AK27" s="123"/>
      <c r="AL27" s="119" t="n">
        <f aca="false">-1*(AC27+AI27)</f>
        <v>-25.4730000000002</v>
      </c>
      <c r="AN27" s="100" t="n">
        <f aca="false">AP27+AR27</f>
        <v>107.7</v>
      </c>
      <c r="AO27" s="132" t="n">
        <v>3369.1</v>
      </c>
      <c r="AP27" s="133" t="n">
        <f aca="false">AO27-AO26</f>
        <v>73</v>
      </c>
      <c r="AQ27" s="127" t="n">
        <v>2658.9</v>
      </c>
      <c r="AR27" s="133" t="n">
        <f aca="false">AQ27-AQ26</f>
        <v>34.7000000000003</v>
      </c>
      <c r="AS27" s="134"/>
      <c r="AT27" s="23"/>
      <c r="AU27" s="23"/>
      <c r="AV27" s="136"/>
      <c r="AW27" s="136"/>
      <c r="AX27" s="135"/>
      <c r="AY27" s="137" t="n">
        <f aca="false">SUM(AV27:AX27)</f>
        <v>0</v>
      </c>
      <c r="AZ27" s="138" t="n">
        <f aca="false">AW27+AX27</f>
        <v>0</v>
      </c>
      <c r="BA27" s="30"/>
      <c r="BB27" s="98" t="n">
        <v>37113</v>
      </c>
      <c r="BC27" s="128" t="s">
        <v>95</v>
      </c>
      <c r="BD27" s="128" t="s">
        <v>95</v>
      </c>
      <c r="BE27" s="128" t="s">
        <v>95</v>
      </c>
      <c r="BF27" s="128" t="s">
        <v>95</v>
      </c>
      <c r="BG27" s="128" t="s">
        <v>95</v>
      </c>
    </row>
    <row r="28" customFormat="false" ht="15.75" hidden="false" customHeight="false" outlineLevel="0" collapsed="false">
      <c r="C28" s="113" t="n">
        <v>37114</v>
      </c>
      <c r="D28" s="114" t="n">
        <v>69</v>
      </c>
      <c r="E28" s="115"/>
      <c r="F28" s="15" t="n">
        <v>302.155</v>
      </c>
      <c r="G28" s="15" t="n">
        <v>0</v>
      </c>
      <c r="H28" s="15" t="n">
        <f aca="false">F28+G28</f>
        <v>302.155</v>
      </c>
      <c r="I28" s="129" t="s">
        <v>96</v>
      </c>
      <c r="J28" s="15" t="n">
        <v>234.801</v>
      </c>
      <c r="K28" s="15" t="n">
        <v>-154.38</v>
      </c>
      <c r="L28" s="15" t="n">
        <f aca="false">J28+K28</f>
        <v>80.421</v>
      </c>
      <c r="M28" s="15" t="n">
        <f aca="false">'Page 2'!AN16</f>
        <v>83.413</v>
      </c>
      <c r="N28" s="15" t="n">
        <f aca="false">'Page 2'!AO16</f>
        <v>-171.648</v>
      </c>
      <c r="O28" s="15" t="n">
        <f aca="false">M28+N28</f>
        <v>-88.235</v>
      </c>
      <c r="P28" s="15" t="n">
        <f aca="false">L28+O28</f>
        <v>-7.81400000000001</v>
      </c>
      <c r="Q28" s="15" t="n">
        <f aca="false">H28+P28</f>
        <v>294.341</v>
      </c>
      <c r="R28" s="129" t="s">
        <v>96</v>
      </c>
      <c r="S28" s="140" t="n">
        <f aca="false">ABS(F28)+ABS(G28)+ABS(J28)+ABS(K28)+ABS(M28)+ABS(N28)</f>
        <v>946.397</v>
      </c>
      <c r="T28" s="141" t="n">
        <v>-20.991</v>
      </c>
      <c r="U28" s="142"/>
      <c r="V28" s="142"/>
      <c r="W28" s="142"/>
      <c r="X28" s="142" t="n">
        <v>0</v>
      </c>
      <c r="Y28" s="143" t="n">
        <v>-29.032</v>
      </c>
      <c r="Z28" s="15" t="n">
        <f aca="false">Q28+T28+U28+V28+W28+X28+Y28</f>
        <v>244.318</v>
      </c>
      <c r="AA28" s="15" t="n">
        <f aca="false">SUM(AJ28:AK28)</f>
        <v>432.6</v>
      </c>
      <c r="AB28" s="129" t="s">
        <v>96</v>
      </c>
      <c r="AC28" s="15" t="n">
        <f aca="false">AA28-Z28</f>
        <v>188.282</v>
      </c>
      <c r="AD28" s="129" t="s">
        <v>96</v>
      </c>
      <c r="AE28" s="144" t="n">
        <v>2.8075</v>
      </c>
      <c r="AF28" s="144" t="n">
        <v>2.9854</v>
      </c>
      <c r="AG28" s="122" t="n">
        <f aca="false">AF28-AE28</f>
        <v>0.1779</v>
      </c>
      <c r="AH28" s="145" t="n">
        <f aca="false">(AA28+AI28)-Z28</f>
        <v>165.982</v>
      </c>
      <c r="AI28" s="142" t="n">
        <f aca="false">AN28</f>
        <v>-22.3000000000002</v>
      </c>
      <c r="AJ28" s="123" t="n">
        <v>432.6</v>
      </c>
      <c r="AK28" s="123"/>
      <c r="AL28" s="119" t="n">
        <f aca="false">-1*(AC28+AI28)</f>
        <v>-165.982</v>
      </c>
      <c r="AN28" s="100" t="n">
        <f aca="false">AP28+AR28</f>
        <v>-22.3000000000002</v>
      </c>
      <c r="AO28" s="132" t="n">
        <v>3369.5</v>
      </c>
      <c r="AP28" s="133" t="n">
        <f aca="false">AO28-AO27</f>
        <v>0.400000000000091</v>
      </c>
      <c r="AQ28" s="127" t="n">
        <v>2636.2</v>
      </c>
      <c r="AR28" s="133" t="n">
        <f aca="false">AQ28-AQ27</f>
        <v>-22.7000000000003</v>
      </c>
      <c r="AS28" s="134"/>
      <c r="AT28" s="23"/>
      <c r="AU28" s="23"/>
      <c r="AV28" s="150"/>
      <c r="AW28" s="136"/>
      <c r="AX28" s="135"/>
      <c r="AY28" s="137" t="n">
        <f aca="false">SUM(AV28:AX28)</f>
        <v>0</v>
      </c>
      <c r="AZ28" s="138" t="n">
        <f aca="false">AW28+AX28</f>
        <v>0</v>
      </c>
      <c r="BA28" s="30"/>
      <c r="BB28" s="98" t="n">
        <v>37114</v>
      </c>
      <c r="BC28" s="128" t="s">
        <v>95</v>
      </c>
      <c r="BD28" s="128" t="s">
        <v>95</v>
      </c>
      <c r="BE28" s="128" t="s">
        <v>95</v>
      </c>
      <c r="BF28" s="128" t="s">
        <v>95</v>
      </c>
      <c r="BG28" s="128" t="s">
        <v>95</v>
      </c>
    </row>
    <row r="29" customFormat="false" ht="15.75" hidden="false" customHeight="false" outlineLevel="0" collapsed="false">
      <c r="C29" s="113" t="n">
        <v>37115</v>
      </c>
      <c r="D29" s="114" t="n">
        <v>69</v>
      </c>
      <c r="E29" s="115"/>
      <c r="F29" s="15" t="n">
        <v>297.586</v>
      </c>
      <c r="G29" s="15" t="n">
        <v>-8.844</v>
      </c>
      <c r="H29" s="15" t="n">
        <f aca="false">F29+G29</f>
        <v>288.742</v>
      </c>
      <c r="I29" s="147" t="n">
        <f aca="false">I27-I20</f>
        <v>0.015957</v>
      </c>
      <c r="J29" s="15" t="n">
        <v>234.801</v>
      </c>
      <c r="K29" s="15" t="n">
        <v>-160.192</v>
      </c>
      <c r="L29" s="15" t="n">
        <f aca="false">J29+K29</f>
        <v>74.609</v>
      </c>
      <c r="M29" s="15" t="n">
        <f aca="false">'Page 2'!AN17</f>
        <v>63.052</v>
      </c>
      <c r="N29" s="15" t="n">
        <f aca="false">'Page 2'!AO17</f>
        <v>-171.283</v>
      </c>
      <c r="O29" s="15" t="n">
        <f aca="false">M29+N29</f>
        <v>-108.231</v>
      </c>
      <c r="P29" s="15" t="n">
        <f aca="false">L29+O29</f>
        <v>-33.622</v>
      </c>
      <c r="Q29" s="15" t="n">
        <f aca="false">H29+P29</f>
        <v>255.12</v>
      </c>
      <c r="R29" s="147" t="n">
        <f aca="false">R27-R20</f>
        <v>-0.895964</v>
      </c>
      <c r="S29" s="140" t="n">
        <f aca="false">ABS(F29)+ABS(G29)+ABS(J29)+ABS(K29)+ABS(M29)+ABS(N29)</f>
        <v>935.758</v>
      </c>
      <c r="T29" s="141" t="n">
        <v>-20.991</v>
      </c>
      <c r="U29" s="142"/>
      <c r="V29" s="142"/>
      <c r="W29" s="142"/>
      <c r="X29" s="142" t="n">
        <v>0</v>
      </c>
      <c r="Y29" s="143" t="n">
        <v>-29.032</v>
      </c>
      <c r="Z29" s="15" t="n">
        <f aca="false">Q29+T29+U29+V29+W29+X29+Y29</f>
        <v>205.097</v>
      </c>
      <c r="AA29" s="15" t="n">
        <f aca="false">SUM(AJ29:AK29)</f>
        <v>365.7</v>
      </c>
      <c r="AB29" s="147" t="n">
        <f aca="false">AB27-AB20</f>
        <v>-0.5808</v>
      </c>
      <c r="AC29" s="15" t="n">
        <f aca="false">AA29-Z29</f>
        <v>160.603</v>
      </c>
      <c r="AD29" s="147" t="n">
        <f aca="false">AD27-AD20</f>
        <v>-0.00682900000000003</v>
      </c>
      <c r="AE29" s="144" t="n">
        <v>2.8075</v>
      </c>
      <c r="AF29" s="144" t="n">
        <v>2.9854</v>
      </c>
      <c r="AG29" s="122" t="n">
        <f aca="false">AF29-AE29</f>
        <v>0.1779</v>
      </c>
      <c r="AH29" s="145" t="n">
        <f aca="false">(AA29+AI29)-Z29</f>
        <v>174.303</v>
      </c>
      <c r="AI29" s="142" t="n">
        <f aca="false">AN29</f>
        <v>13.7000000000003</v>
      </c>
      <c r="AJ29" s="123" t="n">
        <v>365.7</v>
      </c>
      <c r="AK29" s="124"/>
      <c r="AL29" s="119" t="n">
        <f aca="false">-1*(AC29+AI29)</f>
        <v>-174.303</v>
      </c>
      <c r="AN29" s="100" t="n">
        <f aca="false">AP29+AR29</f>
        <v>13.7000000000003</v>
      </c>
      <c r="AO29" s="132" t="n">
        <v>3331.9</v>
      </c>
      <c r="AP29" s="133" t="n">
        <f aca="false">AO29-AO28</f>
        <v>-37.5999999999999</v>
      </c>
      <c r="AQ29" s="127" t="n">
        <v>2687.5</v>
      </c>
      <c r="AR29" s="133" t="n">
        <f aca="false">AQ29-AQ28</f>
        <v>51.3000000000002</v>
      </c>
      <c r="AS29" s="134"/>
      <c r="AT29" s="24"/>
      <c r="AU29" s="24"/>
      <c r="AY29" s="62" t="n">
        <f aca="false">SUM(AV29:AX29)</f>
        <v>0</v>
      </c>
      <c r="AZ29" s="29" t="n">
        <f aca="false">AW29+AX29</f>
        <v>0</v>
      </c>
      <c r="BA29" s="0"/>
      <c r="BB29" s="98" t="n">
        <v>37115</v>
      </c>
      <c r="BC29" s="128" t="s">
        <v>95</v>
      </c>
      <c r="BD29" s="128" t="s">
        <v>95</v>
      </c>
      <c r="BE29" s="128" t="s">
        <v>95</v>
      </c>
      <c r="BF29" s="128" t="s">
        <v>95</v>
      </c>
      <c r="BG29" s="128" t="s">
        <v>95</v>
      </c>
    </row>
    <row r="30" customFormat="false" ht="15.75" hidden="false" customHeight="false" outlineLevel="0" collapsed="false">
      <c r="C30" s="113" t="n">
        <v>37116</v>
      </c>
      <c r="D30" s="114" t="n">
        <v>67</v>
      </c>
      <c r="E30" s="115" t="n">
        <v>468</v>
      </c>
      <c r="F30" s="24" t="n">
        <v>274.513</v>
      </c>
      <c r="G30" s="24" t="n">
        <v>-14.185</v>
      </c>
      <c r="H30" s="24" t="n">
        <f aca="false">F30+G30</f>
        <v>260.328</v>
      </c>
      <c r="I30" s="116"/>
      <c r="J30" s="24" t="n">
        <v>234.801</v>
      </c>
      <c r="K30" s="24" t="n">
        <v>-169.839</v>
      </c>
      <c r="L30" s="24" t="n">
        <f aca="false">J30+K30</f>
        <v>64.962</v>
      </c>
      <c r="M30" s="24" t="n">
        <f aca="false">'Page 2'!AN18</f>
        <v>80.569</v>
      </c>
      <c r="N30" s="24" t="n">
        <f aca="false">'Page 2'!AO18</f>
        <v>-140.637</v>
      </c>
      <c r="O30" s="24" t="n">
        <f aca="false">M30+N30</f>
        <v>-60.068</v>
      </c>
      <c r="P30" s="24" t="n">
        <f aca="false">L30+O30</f>
        <v>4.89399999999999</v>
      </c>
      <c r="Q30" s="24" t="n">
        <f aca="false">H30+P30</f>
        <v>265.222</v>
      </c>
      <c r="R30" s="116"/>
      <c r="S30" s="117" t="n">
        <f aca="false">ABS(F30)+ABS(G30)+ABS(J30)+ABS(K30)+ABS(M30)+ABS(N30)</f>
        <v>914.544</v>
      </c>
      <c r="T30" s="118" t="n">
        <v>-20.991</v>
      </c>
      <c r="U30" s="119"/>
      <c r="V30" s="119"/>
      <c r="W30" s="119"/>
      <c r="X30" s="119" t="n">
        <v>0</v>
      </c>
      <c r="Y30" s="120" t="n">
        <v>-29.032</v>
      </c>
      <c r="Z30" s="24" t="n">
        <f aca="false">Q30+T30+U30+V30+W30+X30+Y30</f>
        <v>215.199</v>
      </c>
      <c r="AA30" s="24" t="n">
        <f aca="false">SUM(AJ30:AK30)</f>
        <v>246</v>
      </c>
      <c r="AB30" s="116"/>
      <c r="AC30" s="24" t="n">
        <f aca="false">AA30-Z30</f>
        <v>30.801</v>
      </c>
      <c r="AD30" s="116"/>
      <c r="AE30" s="121" t="n">
        <v>2.8075</v>
      </c>
      <c r="AF30" s="121" t="n">
        <v>2.9854</v>
      </c>
      <c r="AG30" s="122" t="n">
        <f aca="false">AF30-AE30</f>
        <v>0.1779</v>
      </c>
      <c r="AH30" s="8" t="n">
        <f aca="false">(AA30+AI30)-Z30</f>
        <v>5.80099999999956</v>
      </c>
      <c r="AI30" s="119" t="n">
        <f aca="false">AN30</f>
        <v>-25.0000000000005</v>
      </c>
      <c r="AJ30" s="124" t="n">
        <v>246</v>
      </c>
      <c r="AK30" s="124"/>
      <c r="AL30" s="119" t="n">
        <f aca="false">-1*(AC30+AI30)</f>
        <v>-5.80099999999956</v>
      </c>
      <c r="AN30" s="100" t="n">
        <f aca="false">AP30+AR30</f>
        <v>-25.0000000000005</v>
      </c>
      <c r="AO30" s="132" t="n">
        <v>3327.2</v>
      </c>
      <c r="AP30" s="133" t="n">
        <f aca="false">AO30-AO29</f>
        <v>-4.70000000000027</v>
      </c>
      <c r="AQ30" s="127" t="n">
        <v>2667.2</v>
      </c>
      <c r="AR30" s="133" t="n">
        <f aca="false">AQ30-AQ29</f>
        <v>-20.3000000000002</v>
      </c>
      <c r="AS30" s="134"/>
      <c r="AT30" s="118"/>
      <c r="AU30" s="119"/>
      <c r="AY30" s="62" t="n">
        <f aca="false">SUM(AV30:AX30)</f>
        <v>0</v>
      </c>
      <c r="AZ30" s="29" t="n">
        <f aca="false">AW30+AX30</f>
        <v>0</v>
      </c>
      <c r="BA30" s="30"/>
      <c r="BB30" s="98" t="n">
        <v>37116</v>
      </c>
      <c r="BC30" s="128" t="s">
        <v>95</v>
      </c>
      <c r="BD30" s="128" t="s">
        <v>95</v>
      </c>
      <c r="BE30" s="128" t="s">
        <v>95</v>
      </c>
      <c r="BF30" s="128" t="s">
        <v>95</v>
      </c>
      <c r="BG30" s="128" t="s">
        <v>95</v>
      </c>
    </row>
    <row r="31" customFormat="false" ht="15.75" hidden="false" customHeight="false" outlineLevel="0" collapsed="false">
      <c r="C31" s="113" t="n">
        <v>37117</v>
      </c>
      <c r="D31" s="114" t="n">
        <v>69</v>
      </c>
      <c r="E31" s="115"/>
      <c r="F31" s="24" t="n">
        <v>309.043</v>
      </c>
      <c r="G31" s="24" t="n">
        <v>0</v>
      </c>
      <c r="H31" s="24" t="n">
        <f aca="false">F31+G31</f>
        <v>309.043</v>
      </c>
      <c r="I31" s="148"/>
      <c r="J31" s="24" t="n">
        <v>254.801</v>
      </c>
      <c r="K31" s="24" t="n">
        <v>-149.857</v>
      </c>
      <c r="L31" s="24" t="n">
        <f aca="false">J31+K31</f>
        <v>104.944</v>
      </c>
      <c r="M31" s="24" t="n">
        <f aca="false">'Page 2'!AN19</f>
        <v>55.389</v>
      </c>
      <c r="N31" s="24" t="n">
        <f aca="false">'Page 2'!AO19</f>
        <v>-141.281</v>
      </c>
      <c r="O31" s="24" t="n">
        <f aca="false">M31+N31</f>
        <v>-85.892</v>
      </c>
      <c r="P31" s="24" t="n">
        <f aca="false">L31+O31</f>
        <v>19.052</v>
      </c>
      <c r="Q31" s="24" t="n">
        <f aca="false">H31+P31</f>
        <v>328.095</v>
      </c>
      <c r="R31" s="129"/>
      <c r="S31" s="117" t="n">
        <f aca="false">ABS(F31)+ABS(G31)+ABS(J31)+ABS(K31)+ABS(M31)+ABS(N31)</f>
        <v>910.371</v>
      </c>
      <c r="T31" s="118" t="n">
        <v>-20.991</v>
      </c>
      <c r="U31" s="119"/>
      <c r="V31" s="119"/>
      <c r="W31" s="119"/>
      <c r="X31" s="119" t="n">
        <v>0</v>
      </c>
      <c r="Y31" s="120" t="n">
        <v>-29.032</v>
      </c>
      <c r="Z31" s="24" t="n">
        <f aca="false">Q31+T31+U31+V31+W31+X31+Y31</f>
        <v>278.072</v>
      </c>
      <c r="AA31" s="24" t="n">
        <f aca="false">SUM(AJ31:AK31)</f>
        <v>289.8</v>
      </c>
      <c r="AB31" s="148"/>
      <c r="AC31" s="24" t="n">
        <f aca="false">AA31-Z31</f>
        <v>11.728</v>
      </c>
      <c r="AD31" s="148"/>
      <c r="AE31" s="121" t="n">
        <v>2.8675</v>
      </c>
      <c r="AF31" s="121" t="n">
        <v>2.9736</v>
      </c>
      <c r="AG31" s="122" t="n">
        <f aca="false">AF31-AE31</f>
        <v>0.1061</v>
      </c>
      <c r="AH31" s="8" t="n">
        <f aca="false">(AA31+AI31)-Z31</f>
        <v>-45.1719999999997</v>
      </c>
      <c r="AI31" s="119" t="n">
        <f aca="false">AN31</f>
        <v>-56.8999999999996</v>
      </c>
      <c r="AJ31" s="123" t="n">
        <v>289.8</v>
      </c>
      <c r="AK31" s="124"/>
      <c r="AL31" s="119" t="n">
        <f aca="false">-1*(AC31+AI31)</f>
        <v>45.1719999999997</v>
      </c>
      <c r="AN31" s="100" t="n">
        <f aca="false">AP31+AR31</f>
        <v>-56.8999999999996</v>
      </c>
      <c r="AO31" s="132" t="n">
        <v>3277.7</v>
      </c>
      <c r="AP31" s="133" t="n">
        <f aca="false">AO31-AO30</f>
        <v>-49.5</v>
      </c>
      <c r="AQ31" s="127" t="n">
        <v>2659.8</v>
      </c>
      <c r="AR31" s="133" t="n">
        <f aca="false">AQ31-AQ30</f>
        <v>-7.39999999999964</v>
      </c>
      <c r="AS31" s="134"/>
      <c r="AY31" s="62" t="n">
        <f aca="false">SUM(AV31:AX31)</f>
        <v>0</v>
      </c>
      <c r="AZ31" s="29" t="n">
        <f aca="false">AW31+AX31</f>
        <v>0</v>
      </c>
      <c r="BB31" s="98" t="n">
        <v>37117</v>
      </c>
      <c r="BC31" s="128" t="s">
        <v>95</v>
      </c>
      <c r="BD31" s="128" t="s">
        <v>95</v>
      </c>
      <c r="BE31" s="128" t="s">
        <v>95</v>
      </c>
      <c r="BF31" s="128" t="s">
        <v>95</v>
      </c>
      <c r="BG31" s="128" t="s">
        <v>95</v>
      </c>
    </row>
    <row r="32" customFormat="false" ht="15.75" hidden="false" customHeight="false" outlineLevel="0" collapsed="false">
      <c r="C32" s="113" t="n">
        <v>37118</v>
      </c>
      <c r="D32" s="114" t="n">
        <v>64</v>
      </c>
      <c r="E32" s="115"/>
      <c r="F32" s="24" t="n">
        <v>354.149</v>
      </c>
      <c r="G32" s="24" t="n">
        <v>0</v>
      </c>
      <c r="H32" s="24" t="n">
        <f aca="false">F32+G32</f>
        <v>354.149</v>
      </c>
      <c r="I32" s="149"/>
      <c r="J32" s="24" t="n">
        <v>254.801</v>
      </c>
      <c r="K32" s="24" t="n">
        <v>-94.74</v>
      </c>
      <c r="L32" s="24" t="n">
        <f aca="false">J32+K32</f>
        <v>160.061</v>
      </c>
      <c r="M32" s="24" t="n">
        <f aca="false">'Page 2'!AN20</f>
        <v>79.36</v>
      </c>
      <c r="N32" s="24" t="n">
        <f aca="false">'Page 2'!AO20</f>
        <v>-155.201</v>
      </c>
      <c r="O32" s="24" t="n">
        <f aca="false">M32+N32</f>
        <v>-75.841</v>
      </c>
      <c r="P32" s="24" t="n">
        <f aca="false">L32+O32</f>
        <v>84.22</v>
      </c>
      <c r="Q32" s="24" t="n">
        <f aca="false">H32+P32</f>
        <v>438.369</v>
      </c>
      <c r="R32" s="147"/>
      <c r="S32" s="117" t="n">
        <f aca="false">ABS(F32)+ABS(G32)+ABS(J32)+ABS(K32)+ABS(M32)+ABS(N32)</f>
        <v>938.251</v>
      </c>
      <c r="T32" s="118" t="n">
        <v>-20.991</v>
      </c>
      <c r="U32" s="119"/>
      <c r="V32" s="119"/>
      <c r="W32" s="119"/>
      <c r="X32" s="119" t="n">
        <v>0</v>
      </c>
      <c r="Y32" s="151" t="n">
        <v>-29.032</v>
      </c>
      <c r="Z32" s="24" t="n">
        <f aca="false">Q32+T32+U32+V32+W32+X32+Y32</f>
        <v>388.346</v>
      </c>
      <c r="AA32" s="24" t="n">
        <f aca="false">SUM(AJ32:AK32)</f>
        <v>337.7</v>
      </c>
      <c r="AB32" s="149"/>
      <c r="AC32" s="24" t="n">
        <f aca="false">AA32-Z32</f>
        <v>-50.646</v>
      </c>
      <c r="AD32" s="149"/>
      <c r="AE32" s="121" t="n">
        <v>2.8838</v>
      </c>
      <c r="AF32" s="121" t="n">
        <v>2.9655</v>
      </c>
      <c r="AG32" s="122" t="n">
        <f aca="false">AF32-AE32</f>
        <v>0.0817000000000001</v>
      </c>
      <c r="AH32" s="8" t="n">
        <f aca="false">(AA32+AI32)-Z32</f>
        <v>-5.24599999999992</v>
      </c>
      <c r="AI32" s="119" t="n">
        <f aca="false">AN32</f>
        <v>45.4000000000001</v>
      </c>
      <c r="AJ32" s="123" t="n">
        <v>337.7</v>
      </c>
      <c r="AK32" s="124"/>
      <c r="AL32" s="119" t="n">
        <f aca="false">-1*(AC32+AI32)</f>
        <v>5.24599999999992</v>
      </c>
      <c r="AN32" s="100" t="n">
        <f aca="false">AP32+AR32</f>
        <v>45.4000000000001</v>
      </c>
      <c r="AO32" s="132" t="n">
        <v>3311.8</v>
      </c>
      <c r="AP32" s="133" t="n">
        <f aca="false">AO32-AO31</f>
        <v>34.1000000000004</v>
      </c>
      <c r="AQ32" s="127" t="n">
        <v>2671.1</v>
      </c>
      <c r="AR32" s="133" t="n">
        <f aca="false">AQ32-AQ31</f>
        <v>11.2999999999997</v>
      </c>
      <c r="AS32" s="134"/>
      <c r="AY32" s="62" t="n">
        <f aca="false">SUM(AV32:AX32)</f>
        <v>0</v>
      </c>
      <c r="AZ32" s="29" t="n">
        <f aca="false">AW32+AX32</f>
        <v>0</v>
      </c>
      <c r="BA32" s="152"/>
      <c r="BB32" s="98" t="n">
        <v>37118</v>
      </c>
      <c r="BC32" s="128" t="s">
        <v>95</v>
      </c>
      <c r="BD32" s="128" t="s">
        <v>95</v>
      </c>
      <c r="BE32" s="128" t="s">
        <v>95</v>
      </c>
      <c r="BF32" s="128" t="s">
        <v>95</v>
      </c>
      <c r="BG32" s="128" t="s">
        <v>95</v>
      </c>
    </row>
    <row r="33" customFormat="false" ht="15.75" hidden="false" customHeight="false" outlineLevel="0" collapsed="false">
      <c r="C33" s="113" t="n">
        <v>37119</v>
      </c>
      <c r="D33" s="114" t="n">
        <v>64</v>
      </c>
      <c r="E33" s="115"/>
      <c r="F33" s="24" t="n">
        <v>343.176</v>
      </c>
      <c r="G33" s="24" t="n">
        <v>-10.183</v>
      </c>
      <c r="H33" s="24" t="n">
        <f aca="false">F33+G33</f>
        <v>332.993</v>
      </c>
      <c r="I33" s="129"/>
      <c r="J33" s="24" t="n">
        <v>274.801</v>
      </c>
      <c r="K33" s="24" t="n">
        <v>-94.65</v>
      </c>
      <c r="L33" s="24" t="n">
        <f aca="false">J33+K33</f>
        <v>180.151</v>
      </c>
      <c r="M33" s="24" t="n">
        <f aca="false">'Page 2'!AN21</f>
        <v>46.992</v>
      </c>
      <c r="N33" s="24" t="n">
        <f aca="false">'Page 2'!AO21</f>
        <v>-101.496</v>
      </c>
      <c r="O33" s="24" t="n">
        <f aca="false">M33+N33</f>
        <v>-54.504</v>
      </c>
      <c r="P33" s="24" t="n">
        <f aca="false">L33+O33</f>
        <v>125.647</v>
      </c>
      <c r="Q33" s="24" t="n">
        <f aca="false">H33+P33</f>
        <v>458.64</v>
      </c>
      <c r="R33" s="129"/>
      <c r="S33" s="117" t="n">
        <f aca="false">ABS(F33)+ABS(G33)+ABS(J33)+ABS(K33)+ABS(M33)+ABS(N33)</f>
        <v>871.298</v>
      </c>
      <c r="T33" s="118" t="n">
        <v>-20.991</v>
      </c>
      <c r="U33" s="119"/>
      <c r="V33" s="119"/>
      <c r="W33" s="119"/>
      <c r="X33" s="119" t="n">
        <v>0</v>
      </c>
      <c r="Y33" s="151" t="n">
        <v>-29.032</v>
      </c>
      <c r="Z33" s="24" t="n">
        <f aca="false">Q33+T33+U33+V33+W33+X33+Y33</f>
        <v>408.617</v>
      </c>
      <c r="AA33" s="24" t="n">
        <f aca="false">SUM(AJ33:AK33)</f>
        <v>435.4</v>
      </c>
      <c r="AB33" s="129"/>
      <c r="AC33" s="24" t="n">
        <f aca="false">AA33-Z33</f>
        <v>26.783</v>
      </c>
      <c r="AD33" s="129"/>
      <c r="AE33" s="121" t="n">
        <v>2.9712</v>
      </c>
      <c r="AF33" s="121" t="n">
        <v>2.9659</v>
      </c>
      <c r="AG33" s="122" t="n">
        <f aca="false">AF33-AE33</f>
        <v>-0.00530000000000008</v>
      </c>
      <c r="AH33" s="8" t="n">
        <f aca="false">(AA33+AI33)-Z33</f>
        <v>-76.6170000000001</v>
      </c>
      <c r="AI33" s="119" t="n">
        <f aca="false">AN33</f>
        <v>-103.4</v>
      </c>
      <c r="AJ33" s="124" t="n">
        <v>435.4</v>
      </c>
      <c r="AK33" s="124"/>
      <c r="AL33" s="119" t="n">
        <f aca="false">-1*(AC33+AI33)</f>
        <v>76.6170000000001</v>
      </c>
      <c r="AN33" s="100" t="n">
        <f aca="false">AP33+AR33</f>
        <v>-103.4</v>
      </c>
      <c r="AO33" s="132" t="n">
        <v>3194.5</v>
      </c>
      <c r="AP33" s="133" t="n">
        <f aca="false">AO33-AO32</f>
        <v>-117.3</v>
      </c>
      <c r="AQ33" s="127" t="n">
        <v>2685</v>
      </c>
      <c r="AR33" s="133" t="n">
        <f aca="false">AQ33-AQ32</f>
        <v>13.9000000000001</v>
      </c>
      <c r="AS33" s="134"/>
      <c r="AY33" s="62" t="n">
        <f aca="false">SUM(AV33:AX33)</f>
        <v>0</v>
      </c>
      <c r="AZ33" s="29" t="n">
        <f aca="false">AW33+AX33</f>
        <v>0</v>
      </c>
      <c r="BB33" s="98" t="n">
        <v>37119</v>
      </c>
      <c r="BC33" s="128" t="s">
        <v>95</v>
      </c>
      <c r="BD33" s="128" t="s">
        <v>95</v>
      </c>
      <c r="BE33" s="128" t="s">
        <v>95</v>
      </c>
      <c r="BF33" s="128" t="s">
        <v>95</v>
      </c>
      <c r="BG33" s="128" t="s">
        <v>95</v>
      </c>
    </row>
    <row r="34" customFormat="false" ht="15.75" hidden="false" customHeight="false" outlineLevel="0" collapsed="false">
      <c r="C34" s="98" t="n">
        <v>37120</v>
      </c>
      <c r="D34" s="114" t="n">
        <v>69</v>
      </c>
      <c r="E34" s="115"/>
      <c r="F34" s="24" t="n">
        <v>331.511</v>
      </c>
      <c r="G34" s="24" t="n">
        <v>0</v>
      </c>
      <c r="H34" s="24" t="n">
        <f aca="false">F34+G34</f>
        <v>331.511</v>
      </c>
      <c r="I34" s="131" t="n">
        <f aca="false">SUM(H28:H34)/1000</f>
        <v>2.178921</v>
      </c>
      <c r="J34" s="24" t="n">
        <v>354.855</v>
      </c>
      <c r="K34" s="24" t="n">
        <v>-99.018</v>
      </c>
      <c r="L34" s="24" t="n">
        <f aca="false">J34+K34</f>
        <v>255.837</v>
      </c>
      <c r="M34" s="24" t="n">
        <f aca="false">'Page 2'!AN22</f>
        <v>28.684</v>
      </c>
      <c r="N34" s="24" t="n">
        <f aca="false">'Page 2'!AO22</f>
        <v>-114.737</v>
      </c>
      <c r="O34" s="24" t="n">
        <f aca="false">M34+N34</f>
        <v>-86.053</v>
      </c>
      <c r="P34" s="24" t="n">
        <f aca="false">L34+O34</f>
        <v>169.784</v>
      </c>
      <c r="Q34" s="24" t="n">
        <f aca="false">H34+P34</f>
        <v>501.295</v>
      </c>
      <c r="R34" s="131" t="n">
        <f aca="false">SUM(Q28:Q34)/1000</f>
        <v>2.541082</v>
      </c>
      <c r="S34" s="117" t="n">
        <f aca="false">ABS(F34)+ABS(G34)+ABS(J34)+ABS(K34)+ABS(M34)+ABS(N34)</f>
        <v>928.805</v>
      </c>
      <c r="T34" s="118" t="n">
        <v>-20.885</v>
      </c>
      <c r="U34" s="119"/>
      <c r="V34" s="119"/>
      <c r="W34" s="119"/>
      <c r="X34" s="119" t="n">
        <v>0</v>
      </c>
      <c r="Y34" s="151" t="n">
        <v>-29.032</v>
      </c>
      <c r="Z34" s="24" t="n">
        <f aca="false">Q34+T34+U34+V34+W34+X34+Y34</f>
        <v>451.378</v>
      </c>
      <c r="AA34" s="24" t="n">
        <f aca="false">SUM(AJ34:AK34)</f>
        <v>482.7</v>
      </c>
      <c r="AB34" s="131" t="n">
        <f aca="false">SUM(AA28:AA34)/1000</f>
        <v>2.5899</v>
      </c>
      <c r="AC34" s="24" t="n">
        <f aca="false">AA34-Z34</f>
        <v>31.3219999999999</v>
      </c>
      <c r="AD34" s="131" t="n">
        <f aca="false">SUM(AC28:AC34)/1000</f>
        <v>0.398873</v>
      </c>
      <c r="AE34" s="121" t="n">
        <v>3.2537</v>
      </c>
      <c r="AF34" s="121" t="n">
        <v>2.9881</v>
      </c>
      <c r="AG34" s="122" t="n">
        <f aca="false">AF34-AE34</f>
        <v>-0.2656</v>
      </c>
      <c r="AH34" s="8" t="n">
        <f aca="false">(AA34+AI34)-Z34</f>
        <v>6.22199999999953</v>
      </c>
      <c r="AI34" s="119" t="n">
        <f aca="false">AN34</f>
        <v>-25.1000000000004</v>
      </c>
      <c r="AJ34" s="123" t="n">
        <v>482.7</v>
      </c>
      <c r="AK34" s="123"/>
      <c r="AL34" s="119" t="n">
        <f aca="false">-1*(AC34+AI34)</f>
        <v>-6.22199999999953</v>
      </c>
      <c r="AN34" s="100" t="n">
        <f aca="false">AP34+AR34</f>
        <v>-25.1000000000004</v>
      </c>
      <c r="AO34" s="132" t="n">
        <v>3185.2</v>
      </c>
      <c r="AP34" s="133" t="n">
        <f aca="false">AO34-AO33</f>
        <v>-9.30000000000018</v>
      </c>
      <c r="AQ34" s="127" t="n">
        <v>2669.2</v>
      </c>
      <c r="AR34" s="133" t="n">
        <f aca="false">AQ34-AQ33</f>
        <v>-15.8000000000002</v>
      </c>
      <c r="AS34" s="134"/>
      <c r="AT34" s="135"/>
      <c r="AU34" s="135"/>
      <c r="AV34" s="136"/>
      <c r="AW34" s="136"/>
      <c r="AX34" s="135"/>
      <c r="AY34" s="137" t="n">
        <f aca="false">SUM(AV34:AX34)</f>
        <v>0</v>
      </c>
      <c r="AZ34" s="138" t="n">
        <f aca="false">AW34+AX34</f>
        <v>0</v>
      </c>
      <c r="BB34" s="98" t="n">
        <v>37120</v>
      </c>
      <c r="BC34" s="128" t="s">
        <v>95</v>
      </c>
      <c r="BD34" s="153" t="s">
        <v>97</v>
      </c>
      <c r="BE34" s="153" t="s">
        <v>97</v>
      </c>
      <c r="BF34" s="153" t="s">
        <v>97</v>
      </c>
      <c r="BG34" s="153" t="s">
        <v>97</v>
      </c>
    </row>
    <row r="35" customFormat="false" ht="15.75" hidden="false" customHeight="false" outlineLevel="0" collapsed="false">
      <c r="C35" s="113" t="n">
        <v>37121</v>
      </c>
      <c r="D35" s="114" t="n">
        <v>64</v>
      </c>
      <c r="E35" s="115"/>
      <c r="F35" s="15" t="n">
        <v>384.201</v>
      </c>
      <c r="G35" s="15" t="n">
        <v>0</v>
      </c>
      <c r="H35" s="15" t="n">
        <f aca="false">F35+G35</f>
        <v>384.201</v>
      </c>
      <c r="I35" s="129" t="s">
        <v>96</v>
      </c>
      <c r="J35" s="15" t="n">
        <v>329.801</v>
      </c>
      <c r="K35" s="15" t="n">
        <v>-94.65</v>
      </c>
      <c r="L35" s="15" t="n">
        <f aca="false">J35+K35</f>
        <v>235.151</v>
      </c>
      <c r="M35" s="15" t="n">
        <f aca="false">'Page 2'!AN23</f>
        <v>34.271</v>
      </c>
      <c r="N35" s="15" t="n">
        <f aca="false">'Page 2'!AO23</f>
        <v>-63.691</v>
      </c>
      <c r="O35" s="15" t="n">
        <f aca="false">M35+N35</f>
        <v>-29.42</v>
      </c>
      <c r="P35" s="15" t="n">
        <f aca="false">L35+O35</f>
        <v>205.731</v>
      </c>
      <c r="Q35" s="15" t="n">
        <f aca="false">H35+P35</f>
        <v>589.932</v>
      </c>
      <c r="R35" s="129" t="s">
        <v>96</v>
      </c>
      <c r="S35" s="140" t="n">
        <f aca="false">ABS(F35)+ABS(G35)+ABS(J35)+ABS(K35)+ABS(M35)+ABS(N35)</f>
        <v>906.614</v>
      </c>
      <c r="T35" s="141" t="n">
        <v>-20.991</v>
      </c>
      <c r="U35" s="142"/>
      <c r="V35" s="142"/>
      <c r="W35" s="142"/>
      <c r="X35" s="142" t="n">
        <v>0</v>
      </c>
      <c r="Y35" s="154" t="n">
        <v>-29.032</v>
      </c>
      <c r="Z35" s="15" t="n">
        <f aca="false">Q35+T35+U35+V35+W35+X35+Y35</f>
        <v>539.909</v>
      </c>
      <c r="AA35" s="15" t="n">
        <f aca="false">SUM(AJ35:AK35)</f>
        <v>483.7</v>
      </c>
      <c r="AB35" s="129" t="s">
        <v>96</v>
      </c>
      <c r="AC35" s="15" t="n">
        <f aca="false">AA35-Z35</f>
        <v>-56.209</v>
      </c>
      <c r="AD35" s="129" t="s">
        <v>96</v>
      </c>
      <c r="AE35" s="144" t="n">
        <v>2.98</v>
      </c>
      <c r="AF35" s="144" t="n">
        <v>2.9875</v>
      </c>
      <c r="AG35" s="122" t="n">
        <f aca="false">AF35-AE35</f>
        <v>0.00749999999999984</v>
      </c>
      <c r="AH35" s="145" t="n">
        <f aca="false">(AA35+AI35)-Z35</f>
        <v>-81.7089999999996</v>
      </c>
      <c r="AI35" s="142" t="n">
        <f aca="false">AN35</f>
        <v>-25.4999999999995</v>
      </c>
      <c r="AJ35" s="123" t="n">
        <v>483.7</v>
      </c>
      <c r="AK35" s="123"/>
      <c r="AL35" s="119" t="n">
        <f aca="false">-1*(AC35+AI35)</f>
        <v>81.7089999999996</v>
      </c>
      <c r="AN35" s="100" t="n">
        <f aca="false">AP35+AR35</f>
        <v>-25.4999999999995</v>
      </c>
      <c r="AO35" s="132" t="n">
        <v>3141</v>
      </c>
      <c r="AP35" s="133" t="n">
        <f aca="false">AO35-AO34</f>
        <v>-44.1999999999998</v>
      </c>
      <c r="AQ35" s="127" t="n">
        <v>2687.9</v>
      </c>
      <c r="AR35" s="133" t="n">
        <f aca="false">AQ35-AQ34</f>
        <v>18.7000000000003</v>
      </c>
      <c r="AS35" s="134"/>
      <c r="AT35" s="135"/>
      <c r="AU35" s="135"/>
      <c r="AV35" s="136"/>
      <c r="AW35" s="136"/>
      <c r="AX35" s="135"/>
      <c r="AY35" s="137" t="n">
        <f aca="false">SUM(AV35:AX35)</f>
        <v>0</v>
      </c>
      <c r="AZ35" s="138" t="n">
        <f aca="false">AW35+AX35</f>
        <v>0</v>
      </c>
      <c r="BB35" s="98" t="n">
        <v>37121</v>
      </c>
      <c r="BC35" s="128" t="s">
        <v>95</v>
      </c>
      <c r="BD35" s="128" t="s">
        <v>95</v>
      </c>
      <c r="BE35" s="128" t="s">
        <v>95</v>
      </c>
      <c r="BF35" s="128" t="s">
        <v>95</v>
      </c>
      <c r="BG35" s="128" t="s">
        <v>95</v>
      </c>
    </row>
    <row r="36" customFormat="false" ht="15.75" hidden="false" customHeight="false" outlineLevel="0" collapsed="false">
      <c r="C36" s="113" t="n">
        <v>37122</v>
      </c>
      <c r="D36" s="114" t="n">
        <v>66</v>
      </c>
      <c r="E36" s="115"/>
      <c r="F36" s="15" t="n">
        <v>386.622</v>
      </c>
      <c r="G36" s="15" t="n">
        <v>0</v>
      </c>
      <c r="H36" s="15" t="n">
        <f aca="false">F36+G36</f>
        <v>386.622</v>
      </c>
      <c r="I36" s="147" t="n">
        <f aca="false">I34-I27</f>
        <v>0.887051</v>
      </c>
      <c r="J36" s="15" t="n">
        <v>329.8</v>
      </c>
      <c r="K36" s="15" t="n">
        <v>-94.65</v>
      </c>
      <c r="L36" s="15" t="n">
        <f aca="false">J36+K36</f>
        <v>235.15</v>
      </c>
      <c r="M36" s="15" t="n">
        <f aca="false">'Page 2'!AN24</f>
        <v>27.96</v>
      </c>
      <c r="N36" s="15" t="n">
        <f aca="false">'Page 2'!AO24</f>
        <v>-103.456</v>
      </c>
      <c r="O36" s="15" t="n">
        <f aca="false">M36+N36</f>
        <v>-75.496</v>
      </c>
      <c r="P36" s="15" t="n">
        <f aca="false">L36+O36</f>
        <v>159.654</v>
      </c>
      <c r="Q36" s="15" t="n">
        <f aca="false">H36+P36</f>
        <v>546.276</v>
      </c>
      <c r="R36" s="147" t="n">
        <f aca="false">R34-R27</f>
        <v>1.831288</v>
      </c>
      <c r="S36" s="140" t="n">
        <f aca="false">ABS(F36)+ABS(G36)+ABS(J36)+ABS(K36)+ABS(M36)+ABS(N36)</f>
        <v>942.488</v>
      </c>
      <c r="T36" s="141" t="n">
        <v>-20.991</v>
      </c>
      <c r="U36" s="142"/>
      <c r="V36" s="142"/>
      <c r="W36" s="142"/>
      <c r="X36" s="142" t="n">
        <v>0</v>
      </c>
      <c r="Y36" s="154" t="n">
        <v>-29.032</v>
      </c>
      <c r="Z36" s="15" t="n">
        <f aca="false">Q36+T36+U36+V36+W36+X36+Y36</f>
        <v>496.253</v>
      </c>
      <c r="AA36" s="15" t="n">
        <f aca="false">SUM(AJ36:AK36)</f>
        <v>492.6</v>
      </c>
      <c r="AB36" s="147" t="n">
        <f aca="false">AB34-AB27</f>
        <v>2.7101</v>
      </c>
      <c r="AC36" s="15" t="n">
        <f aca="false">AA36-Z36</f>
        <v>-3.65300000000008</v>
      </c>
      <c r="AD36" s="147" t="n">
        <f aca="false">AD34-AD27</f>
        <v>0.878706</v>
      </c>
      <c r="AE36" s="144" t="n">
        <v>2.98</v>
      </c>
      <c r="AF36" s="144" t="n">
        <v>2.9875</v>
      </c>
      <c r="AG36" s="122" t="n">
        <f aca="false">AF36-AE36</f>
        <v>0.00749999999999984</v>
      </c>
      <c r="AH36" s="145" t="n">
        <f aca="false">(AA36+AI36)-Z36</f>
        <v>-4.35300000000035</v>
      </c>
      <c r="AI36" s="142" t="n">
        <f aca="false">AN36</f>
        <v>-0.700000000000273</v>
      </c>
      <c r="AJ36" s="123" t="n">
        <v>492.6</v>
      </c>
      <c r="AK36" s="123"/>
      <c r="AL36" s="119" t="n">
        <f aca="false">-1*(AC36+AI36)</f>
        <v>4.35300000000035</v>
      </c>
      <c r="AN36" s="100" t="n">
        <f aca="false">AP36+AR36</f>
        <v>-0.700000000000273</v>
      </c>
      <c r="AO36" s="132" t="n">
        <v>3174.1</v>
      </c>
      <c r="AP36" s="133" t="n">
        <f aca="false">AO36-AO35</f>
        <v>33.0999999999999</v>
      </c>
      <c r="AQ36" s="127" t="n">
        <v>2654.1</v>
      </c>
      <c r="AR36" s="133" t="n">
        <f aca="false">AQ36-AQ35</f>
        <v>-33.8000000000002</v>
      </c>
      <c r="AS36" s="134"/>
      <c r="AT36" s="134"/>
      <c r="AU36" s="134"/>
      <c r="AV36" s="34"/>
      <c r="AW36" s="34"/>
      <c r="AX36" s="134"/>
      <c r="AY36" s="155" t="n">
        <f aca="false">SUM(AV36:AX36)</f>
        <v>0</v>
      </c>
      <c r="AZ36" s="156" t="n">
        <f aca="false">AW36+AX36</f>
        <v>0</v>
      </c>
      <c r="BB36" s="98" t="n">
        <v>37122</v>
      </c>
      <c r="BC36" s="128" t="s">
        <v>95</v>
      </c>
      <c r="BD36" s="128" t="s">
        <v>95</v>
      </c>
      <c r="BE36" s="128" t="s">
        <v>95</v>
      </c>
      <c r="BF36" s="128" t="s">
        <v>95</v>
      </c>
      <c r="BG36" s="128" t="s">
        <v>95</v>
      </c>
      <c r="BJ36" s="1" t="n">
        <v>353997</v>
      </c>
      <c r="BK36" s="1" t="n">
        <v>-336628</v>
      </c>
      <c r="BL36" s="1" t="n">
        <v>131947</v>
      </c>
      <c r="BM36" s="1" t="n">
        <v>114965</v>
      </c>
      <c r="BN36" s="1" t="n">
        <f aca="false">(BJ36-BL36)/1000</f>
        <v>222.05</v>
      </c>
      <c r="BO36" s="1" t="n">
        <f aca="false">(BK36+BM36)/1000</f>
        <v>-221.663</v>
      </c>
    </row>
    <row r="37" customFormat="false" ht="15.75" hidden="false" customHeight="false" outlineLevel="0" collapsed="false">
      <c r="C37" s="113" t="n">
        <v>37123</v>
      </c>
      <c r="D37" s="114" t="n">
        <v>70</v>
      </c>
      <c r="E37" s="115"/>
      <c r="F37" s="24" t="n">
        <v>315.05</v>
      </c>
      <c r="G37" s="24" t="n">
        <v>-20.988</v>
      </c>
      <c r="H37" s="24" t="n">
        <f aca="false">F37+G37</f>
        <v>294.062</v>
      </c>
      <c r="I37" s="116"/>
      <c r="J37" s="24" t="n">
        <v>329.8</v>
      </c>
      <c r="K37" s="24" t="n">
        <v>-101.534</v>
      </c>
      <c r="L37" s="24" t="n">
        <f aca="false">J37+K37</f>
        <v>228.266</v>
      </c>
      <c r="M37" s="24" t="n">
        <f aca="false">'Page 2'!AN25</f>
        <v>36.454</v>
      </c>
      <c r="N37" s="24" t="n">
        <f aca="false">'Page 2'!AO25</f>
        <v>-76.09</v>
      </c>
      <c r="O37" s="24" t="n">
        <f aca="false">M37+N37</f>
        <v>-39.636</v>
      </c>
      <c r="P37" s="24" t="n">
        <f aca="false">L37+O37</f>
        <v>188.63</v>
      </c>
      <c r="Q37" s="24" t="n">
        <f aca="false">H37+P37</f>
        <v>482.692</v>
      </c>
      <c r="R37" s="116"/>
      <c r="S37" s="117" t="n">
        <f aca="false">ABS(F37)+ABS(G37)+ABS(J37)+ABS(K37)+ABS(M37)+ABS(N37)</f>
        <v>879.916</v>
      </c>
      <c r="T37" s="118" t="n">
        <v>-20.991</v>
      </c>
      <c r="U37" s="119"/>
      <c r="V37" s="119"/>
      <c r="W37" s="119"/>
      <c r="X37" s="119" t="n">
        <v>0</v>
      </c>
      <c r="Y37" s="151" t="n">
        <v>-29.032</v>
      </c>
      <c r="Z37" s="24" t="n">
        <f aca="false">Q37+T37+U37+V37+W37+X37+Y37</f>
        <v>432.669</v>
      </c>
      <c r="AA37" s="24" t="n">
        <f aca="false">SUM(AJ37:AK37)</f>
        <v>281.9</v>
      </c>
      <c r="AB37" s="116"/>
      <c r="AC37" s="24" t="n">
        <f aca="false">AA37-Z37</f>
        <v>-150.769</v>
      </c>
      <c r="AD37" s="116"/>
      <c r="AE37" s="121" t="n">
        <v>2.98</v>
      </c>
      <c r="AF37" s="121" t="n">
        <v>2.9875</v>
      </c>
      <c r="AG37" s="122" t="n">
        <f aca="false">AF37-AE37</f>
        <v>0.00749999999999984</v>
      </c>
      <c r="AH37" s="8" t="n">
        <f aca="false">(AA37+AI37)-Z37</f>
        <v>-158.269</v>
      </c>
      <c r="AI37" s="119" t="n">
        <f aca="false">AN37</f>
        <v>-7.5</v>
      </c>
      <c r="AJ37" s="124" t="n">
        <v>281.9</v>
      </c>
      <c r="AK37" s="124"/>
      <c r="AL37" s="119" t="n">
        <f aca="false">-1*(AC37+AI37)</f>
        <v>158.269</v>
      </c>
      <c r="AN37" s="100" t="n">
        <f aca="false">AP37+AR37</f>
        <v>-7.5</v>
      </c>
      <c r="AO37" s="132" t="n">
        <v>3156.6</v>
      </c>
      <c r="AP37" s="133" t="n">
        <f aca="false">AO37-AO36</f>
        <v>-17.5</v>
      </c>
      <c r="AQ37" s="127" t="n">
        <v>2664.1</v>
      </c>
      <c r="AR37" s="133" t="n">
        <f aca="false">AQ37-AQ36</f>
        <v>10</v>
      </c>
      <c r="AS37" s="134"/>
      <c r="AY37" s="62" t="n">
        <f aca="false">SUM(AV37:AX37)</f>
        <v>0</v>
      </c>
      <c r="AZ37" s="29" t="n">
        <f aca="false">AW37+AX37</f>
        <v>0</v>
      </c>
      <c r="BB37" s="98" t="n">
        <v>37123</v>
      </c>
      <c r="BC37" s="128" t="s">
        <v>95</v>
      </c>
      <c r="BD37" s="128" t="s">
        <v>95</v>
      </c>
      <c r="BE37" s="128" t="s">
        <v>95</v>
      </c>
      <c r="BF37" s="128" t="s">
        <v>95</v>
      </c>
      <c r="BG37" s="128" t="s">
        <v>95</v>
      </c>
      <c r="BJ37" s="1" t="n">
        <v>357126</v>
      </c>
      <c r="BK37" s="1" t="n">
        <v>-300484</v>
      </c>
      <c r="BL37" s="1" t="n">
        <v>134530</v>
      </c>
      <c r="BM37" s="1" t="n">
        <v>89426</v>
      </c>
      <c r="BN37" s="1" t="n">
        <f aca="false">(BJ37-BL37)/1000</f>
        <v>222.596</v>
      </c>
      <c r="BO37" s="1" t="n">
        <f aca="false">(BK37+BM37)/1000</f>
        <v>-211.058</v>
      </c>
    </row>
    <row r="38" customFormat="false" ht="15.75" hidden="false" customHeight="false" outlineLevel="0" collapsed="false">
      <c r="A38" s="1" t="n">
        <f aca="false">1.55/45.329614</f>
        <v>0.0341939818856609</v>
      </c>
      <c r="C38" s="113" t="n">
        <v>37124</v>
      </c>
      <c r="D38" s="114" t="n">
        <v>74</v>
      </c>
      <c r="E38" s="157"/>
      <c r="F38" s="24" t="n">
        <v>253.498</v>
      </c>
      <c r="G38" s="24" t="n">
        <v>-6.424</v>
      </c>
      <c r="H38" s="24" t="n">
        <f aca="false">F38+G38</f>
        <v>247.074</v>
      </c>
      <c r="I38" s="148"/>
      <c r="J38" s="24" t="n">
        <v>254.799</v>
      </c>
      <c r="K38" s="24" t="n">
        <v>-93.46</v>
      </c>
      <c r="L38" s="24" t="n">
        <f aca="false">J38+K38</f>
        <v>161.339</v>
      </c>
      <c r="M38" s="24" t="n">
        <f aca="false">'Page 2'!AN26</f>
        <v>50.68</v>
      </c>
      <c r="N38" s="24" t="n">
        <f aca="false">'Page 2'!AO26</f>
        <v>-43.814</v>
      </c>
      <c r="O38" s="24" t="n">
        <f aca="false">M38+N38</f>
        <v>6.866</v>
      </c>
      <c r="P38" s="24" t="n">
        <f aca="false">L38+O38</f>
        <v>168.205</v>
      </c>
      <c r="Q38" s="24" t="n">
        <f aca="false">H38+P38</f>
        <v>415.279</v>
      </c>
      <c r="R38" s="148"/>
      <c r="S38" s="117" t="n">
        <f aca="false">ABS(F38)+ABS(G38)+ABS(J38)+ABS(K38)+ABS(M38)+ABS(N38)</f>
        <v>702.675</v>
      </c>
      <c r="T38" s="118" t="n">
        <v>-20.991</v>
      </c>
      <c r="U38" s="119"/>
      <c r="V38" s="119"/>
      <c r="W38" s="119"/>
      <c r="X38" s="119" t="n">
        <v>0</v>
      </c>
      <c r="Y38" s="151" t="n">
        <v>-29.032</v>
      </c>
      <c r="Z38" s="24" t="n">
        <f aca="false">Q38+T38+U38+V38+W38+X38+Y38</f>
        <v>365.256</v>
      </c>
      <c r="AA38" s="24" t="n">
        <f aca="false">SUM(AJ38:AK38)</f>
        <v>62.4</v>
      </c>
      <c r="AB38" s="148"/>
      <c r="AC38" s="24" t="n">
        <f aca="false">AA38-Z38</f>
        <v>-302.856</v>
      </c>
      <c r="AD38" s="148"/>
      <c r="AE38" s="121" t="n">
        <v>2.9588</v>
      </c>
      <c r="AF38" s="121" t="n">
        <v>2.9856</v>
      </c>
      <c r="AG38" s="122" t="n">
        <f aca="false">AF38-AE38</f>
        <v>0.0267999999999997</v>
      </c>
      <c r="AH38" s="8" t="n">
        <f aca="false">(AA38+AI38)-Z38</f>
        <v>-222.956</v>
      </c>
      <c r="AI38" s="119" t="n">
        <f aca="false">AN38</f>
        <v>79.9000000000001</v>
      </c>
      <c r="AJ38" s="123" t="n">
        <v>62.4</v>
      </c>
      <c r="AK38" s="124"/>
      <c r="AL38" s="119" t="n">
        <f aca="false">-1*(AC38+AI38)</f>
        <v>222.956</v>
      </c>
      <c r="AN38" s="100" t="n">
        <f aca="false">AP38+AR38</f>
        <v>79.9000000000001</v>
      </c>
      <c r="AO38" s="158" t="n">
        <v>3210.6</v>
      </c>
      <c r="AP38" s="133" t="n">
        <f aca="false">AO38-AO37</f>
        <v>54</v>
      </c>
      <c r="AQ38" s="127" t="n">
        <v>2690</v>
      </c>
      <c r="AR38" s="133" t="n">
        <f aca="false">AQ38-AQ37</f>
        <v>25.9000000000001</v>
      </c>
      <c r="AS38" s="134"/>
      <c r="AY38" s="28" t="n">
        <f aca="false">SUM(AV38:AX38)</f>
        <v>0</v>
      </c>
      <c r="AZ38" s="159" t="n">
        <f aca="false">AW38+AX38</f>
        <v>0</v>
      </c>
      <c r="BB38" s="98" t="n">
        <v>37124</v>
      </c>
      <c r="BC38" s="128" t="s">
        <v>95</v>
      </c>
      <c r="BD38" s="128" t="s">
        <v>95</v>
      </c>
      <c r="BE38" s="128" t="s">
        <v>95</v>
      </c>
      <c r="BF38" s="128" t="s">
        <v>95</v>
      </c>
      <c r="BG38" s="128" t="s">
        <v>95</v>
      </c>
      <c r="BJ38" s="1" t="n">
        <v>331721</v>
      </c>
      <c r="BK38" s="1" t="n">
        <v>-261754</v>
      </c>
      <c r="BL38" s="1" t="n">
        <v>37938</v>
      </c>
      <c r="BM38" s="1" t="n">
        <v>50779</v>
      </c>
      <c r="BN38" s="1" t="n">
        <f aca="false">(BJ38-BL38)/1000</f>
        <v>293.783</v>
      </c>
      <c r="BO38" s="1" t="n">
        <f aca="false">(BK38+BM38)/1000</f>
        <v>-210.975</v>
      </c>
    </row>
    <row r="39" customFormat="false" ht="15.75" hidden="false" customHeight="false" outlineLevel="0" collapsed="false">
      <c r="C39" s="113" t="n">
        <v>37125</v>
      </c>
      <c r="D39" s="114" t="n">
        <v>75</v>
      </c>
      <c r="E39" s="115"/>
      <c r="F39" s="24" t="n">
        <v>260.809</v>
      </c>
      <c r="G39" s="24" t="n">
        <v>-34.021</v>
      </c>
      <c r="H39" s="24" t="n">
        <f aca="false">F39+G39</f>
        <v>226.788</v>
      </c>
      <c r="I39" s="149"/>
      <c r="J39" s="24" t="n">
        <v>254.799</v>
      </c>
      <c r="K39" s="24" t="n">
        <v>-154.524</v>
      </c>
      <c r="L39" s="24" t="n">
        <f aca="false">J39+K39</f>
        <v>100.275</v>
      </c>
      <c r="M39" s="24" t="n">
        <f aca="false">'Page 2'!AN27</f>
        <v>19.993</v>
      </c>
      <c r="N39" s="24" t="n">
        <f aca="false">'Page 2'!AO27</f>
        <v>-83.937</v>
      </c>
      <c r="O39" s="24" t="n">
        <f aca="false">M39+N39</f>
        <v>-63.944</v>
      </c>
      <c r="P39" s="24" t="n">
        <f aca="false">L39+O39</f>
        <v>36.331</v>
      </c>
      <c r="Q39" s="24" t="n">
        <f aca="false">H39+P39</f>
        <v>263.119</v>
      </c>
      <c r="R39" s="149"/>
      <c r="S39" s="117" t="n">
        <f aca="false">ABS(F39)+ABS(G39)+ABS(J39)+ABS(K39)+ABS(M39)+ABS(N39)</f>
        <v>808.083</v>
      </c>
      <c r="T39" s="118" t="n">
        <v>-20.991</v>
      </c>
      <c r="U39" s="119"/>
      <c r="V39" s="119"/>
      <c r="W39" s="119"/>
      <c r="X39" s="119" t="n">
        <v>0</v>
      </c>
      <c r="Y39" s="151" t="n">
        <v>-29.032</v>
      </c>
      <c r="Z39" s="24" t="n">
        <f aca="false">Q39+T39+U39+V39+W39+X39+Y39</f>
        <v>213.096</v>
      </c>
      <c r="AA39" s="24" t="n">
        <f aca="false">SUM(AJ39:AK39)</f>
        <v>130.5</v>
      </c>
      <c r="AB39" s="149"/>
      <c r="AC39" s="24" t="n">
        <f aca="false">AA39-Z39</f>
        <v>-82.596</v>
      </c>
      <c r="AD39" s="149"/>
      <c r="AE39" s="121" t="n">
        <v>2.9937</v>
      </c>
      <c r="AF39" s="121" t="n">
        <v>2.9861</v>
      </c>
      <c r="AG39" s="122" t="n">
        <f aca="false">AF39-AE39</f>
        <v>-0.00760000000000005</v>
      </c>
      <c r="AH39" s="8" t="n">
        <f aca="false">(AA39+AI39)-Z39</f>
        <v>-103.896</v>
      </c>
      <c r="AI39" s="119" t="n">
        <f aca="false">AN39</f>
        <v>-21.2999999999997</v>
      </c>
      <c r="AJ39" s="123" t="n">
        <v>130.5</v>
      </c>
      <c r="AK39" s="124"/>
      <c r="AL39" s="119" t="n">
        <f aca="false">-1*(AC39+AI39)</f>
        <v>103.896</v>
      </c>
      <c r="AN39" s="100" t="n">
        <f aca="false">AP39+AR39</f>
        <v>-21.2999999999997</v>
      </c>
      <c r="AO39" s="158" t="n">
        <v>3201.8</v>
      </c>
      <c r="AP39" s="133" t="n">
        <f aca="false">AO39-AO38</f>
        <v>-8.79999999999973</v>
      </c>
      <c r="AQ39" s="127" t="n">
        <v>2677.5</v>
      </c>
      <c r="AR39" s="133" t="n">
        <f aca="false">AQ39-AQ38</f>
        <v>-12.5</v>
      </c>
      <c r="AS39" s="134"/>
      <c r="AY39" s="62" t="n">
        <f aca="false">SUM(AV39:AX39)</f>
        <v>0</v>
      </c>
      <c r="AZ39" s="29" t="n">
        <f aca="false">AW39+AX39</f>
        <v>0</v>
      </c>
      <c r="BB39" s="98" t="n">
        <v>37125</v>
      </c>
      <c r="BC39" s="128" t="s">
        <v>95</v>
      </c>
      <c r="BD39" s="128" t="s">
        <v>95</v>
      </c>
      <c r="BE39" s="128" t="s">
        <v>95</v>
      </c>
      <c r="BF39" s="128" t="s">
        <v>95</v>
      </c>
      <c r="BG39" s="128" t="s">
        <v>95</v>
      </c>
      <c r="BJ39" s="1" t="n">
        <v>332160</v>
      </c>
      <c r="BK39" s="1" t="n">
        <v>-366850</v>
      </c>
      <c r="BL39" s="1" t="n">
        <v>110570</v>
      </c>
      <c r="BM39" s="1" t="n">
        <v>155435</v>
      </c>
      <c r="BN39" s="1" t="n">
        <f aca="false">(BJ39-BL39)/1000</f>
        <v>221.59</v>
      </c>
      <c r="BO39" s="1" t="n">
        <f aca="false">(BK39+BM39)/1000</f>
        <v>-211.415</v>
      </c>
    </row>
    <row r="40" customFormat="false" ht="15.75" hidden="false" customHeight="false" outlineLevel="0" collapsed="false">
      <c r="C40" s="113" t="n">
        <v>37126</v>
      </c>
      <c r="D40" s="114" t="n">
        <v>74</v>
      </c>
      <c r="E40" s="115"/>
      <c r="F40" s="24" t="n">
        <v>245.304</v>
      </c>
      <c r="G40" s="24" t="n">
        <v>-6.751</v>
      </c>
      <c r="H40" s="24" t="n">
        <f aca="false">F40+G40</f>
        <v>238.553</v>
      </c>
      <c r="I40" s="129"/>
      <c r="J40" s="24" t="n">
        <v>254.798</v>
      </c>
      <c r="K40" s="24" t="n">
        <v>-157.483</v>
      </c>
      <c r="L40" s="24" t="n">
        <f aca="false">J40+K40</f>
        <v>97.315</v>
      </c>
      <c r="M40" s="24" t="n">
        <f aca="false">'Page 2'!AN28</f>
        <v>71.759</v>
      </c>
      <c r="N40" s="24" t="n">
        <f aca="false">'Page 2'!AO28</f>
        <v>-95.136</v>
      </c>
      <c r="O40" s="24" t="n">
        <f aca="false">M40+N40</f>
        <v>-23.377</v>
      </c>
      <c r="P40" s="24" t="n">
        <f aca="false">L40+O40</f>
        <v>73.938</v>
      </c>
      <c r="Q40" s="24" t="n">
        <f aca="false">H40+P40</f>
        <v>312.491</v>
      </c>
      <c r="R40" s="129"/>
      <c r="S40" s="117" t="n">
        <f aca="false">ABS(F40)+ABS(G40)+ABS(J40)+ABS(K40)+ABS(M40)+ABS(N40)</f>
        <v>831.231</v>
      </c>
      <c r="T40" s="118" t="n">
        <v>-20.991</v>
      </c>
      <c r="U40" s="119"/>
      <c r="V40" s="119"/>
      <c r="W40" s="119"/>
      <c r="X40" s="119" t="n">
        <v>0</v>
      </c>
      <c r="Y40" s="151" t="n">
        <v>-29.032</v>
      </c>
      <c r="Z40" s="24" t="n">
        <f aca="false">Q40+T40+U40+V40+W40+X40+Y40</f>
        <v>262.468</v>
      </c>
      <c r="AA40" s="24" t="n">
        <f aca="false">SUM(AJ40:AK40)</f>
        <v>63.7</v>
      </c>
      <c r="AB40" s="129"/>
      <c r="AC40" s="24" t="n">
        <f aca="false">AA40-Z40</f>
        <v>-198.768</v>
      </c>
      <c r="AD40" s="129"/>
      <c r="AE40" s="121" t="n">
        <v>3.0112</v>
      </c>
      <c r="AF40" s="121" t="n">
        <v>2.9876</v>
      </c>
      <c r="AG40" s="122" t="n">
        <f aca="false">AF40-AE40</f>
        <v>-0.0236000000000001</v>
      </c>
      <c r="AH40" s="8" t="n">
        <f aca="false">(AA40+AI40)-Z40</f>
        <v>-121.368</v>
      </c>
      <c r="AI40" s="119" t="n">
        <f aca="false">AN40</f>
        <v>77.4000000000001</v>
      </c>
      <c r="AJ40" s="124" t="n">
        <v>63.7</v>
      </c>
      <c r="AK40" s="124"/>
      <c r="AL40" s="119" t="n">
        <f aca="false">-1*(AC40+AI40)</f>
        <v>121.368</v>
      </c>
      <c r="AN40" s="100" t="n">
        <f aca="false">AP40+AR40</f>
        <v>77.4000000000001</v>
      </c>
      <c r="AO40" s="158" t="n">
        <v>3247.4</v>
      </c>
      <c r="AP40" s="133" t="n">
        <f aca="false">AO40-AO39</f>
        <v>45.5999999999999</v>
      </c>
      <c r="AQ40" s="127" t="n">
        <v>2709.3</v>
      </c>
      <c r="AR40" s="133" t="n">
        <f aca="false">AQ40-AQ39</f>
        <v>31.8000000000002</v>
      </c>
      <c r="AS40" s="134"/>
      <c r="AY40" s="62" t="n">
        <f aca="false">SUM(AV40:AX40)</f>
        <v>0</v>
      </c>
      <c r="AZ40" s="29" t="n">
        <f aca="false">AW40+AX40</f>
        <v>0</v>
      </c>
      <c r="BB40" s="98" t="n">
        <v>37126</v>
      </c>
      <c r="BC40" s="128" t="s">
        <v>95</v>
      </c>
      <c r="BD40" s="128" t="s">
        <v>95</v>
      </c>
      <c r="BE40" s="128" t="s">
        <v>95</v>
      </c>
      <c r="BF40" s="128" t="s">
        <v>95</v>
      </c>
      <c r="BG40" s="128" t="s">
        <v>95</v>
      </c>
      <c r="BJ40" s="1" t="n">
        <v>288087</v>
      </c>
      <c r="BK40" s="1" t="n">
        <v>-328396</v>
      </c>
      <c r="BL40" s="1" t="n">
        <v>50388</v>
      </c>
      <c r="BM40" s="1" t="n">
        <v>108601</v>
      </c>
      <c r="BN40" s="1" t="n">
        <f aca="false">(BJ40-BL40)/1000</f>
        <v>237.699</v>
      </c>
      <c r="BO40" s="1" t="n">
        <f aca="false">(BK40+BM40)/1000</f>
        <v>-219.795</v>
      </c>
    </row>
    <row r="41" customFormat="false" ht="15.75" hidden="false" customHeight="false" outlineLevel="0" collapsed="false">
      <c r="C41" s="113" t="n">
        <v>37127</v>
      </c>
      <c r="D41" s="114" t="n">
        <v>71</v>
      </c>
      <c r="E41" s="115"/>
      <c r="F41" s="24" t="n">
        <v>326.604</v>
      </c>
      <c r="G41" s="24" t="n">
        <v>-7.68</v>
      </c>
      <c r="H41" s="24" t="n">
        <f aca="false">F41+G41</f>
        <v>318.924</v>
      </c>
      <c r="I41" s="131" t="n">
        <f aca="false">SUM(H35:H41)/1000</f>
        <v>2.096224</v>
      </c>
      <c r="J41" s="24" t="n">
        <v>254.797</v>
      </c>
      <c r="K41" s="24" t="n">
        <v>-224.479</v>
      </c>
      <c r="L41" s="24" t="n">
        <f aca="false">J41+K41</f>
        <v>30.318</v>
      </c>
      <c r="M41" s="24" t="n">
        <f aca="false">'Page 2'!AN29</f>
        <v>63.003</v>
      </c>
      <c r="N41" s="24" t="n">
        <f aca="false">'Page 2'!AO29</f>
        <v>-37.544</v>
      </c>
      <c r="O41" s="24" t="n">
        <f aca="false">M41+N41</f>
        <v>25.459</v>
      </c>
      <c r="P41" s="24" t="n">
        <f aca="false">L41+O41</f>
        <v>55.777</v>
      </c>
      <c r="Q41" s="24" t="n">
        <f aca="false">H41+P41</f>
        <v>374.701</v>
      </c>
      <c r="R41" s="131" t="n">
        <f aca="false">SUM(Q35:Q41)/1000</f>
        <v>2.98449</v>
      </c>
      <c r="S41" s="117" t="n">
        <f aca="false">ABS(F41)+ABS(G41)+ABS(J41)+ABS(K41)+ABS(M41)+ABS(N41)</f>
        <v>914.107</v>
      </c>
      <c r="T41" s="118" t="n">
        <v>-20.991</v>
      </c>
      <c r="U41" s="119"/>
      <c r="V41" s="119"/>
      <c r="W41" s="119"/>
      <c r="X41" s="119" t="n">
        <v>0</v>
      </c>
      <c r="Y41" s="151" t="n">
        <v>-29.033</v>
      </c>
      <c r="Z41" s="24" t="n">
        <f aca="false">Q41+T41+U41+V41+W41+X41+Y41</f>
        <v>324.677</v>
      </c>
      <c r="AA41" s="24" t="n">
        <f aca="false">SUM(AJ41:AK41)</f>
        <v>360.2</v>
      </c>
      <c r="AB41" s="131" t="n">
        <f aca="false">SUM(AA35:AA41)/1000</f>
        <v>1.875</v>
      </c>
      <c r="AC41" s="24" t="n">
        <f aca="false">AA41-Z41</f>
        <v>35.523</v>
      </c>
      <c r="AD41" s="131" t="n">
        <f aca="false">SUM(AC35:AC41)/1000</f>
        <v>-0.759328</v>
      </c>
      <c r="AE41" s="121" t="n">
        <v>2.7225</v>
      </c>
      <c r="AF41" s="121" t="n">
        <v>2.9728</v>
      </c>
      <c r="AG41" s="122" t="n">
        <f aca="false">AF41-AE41</f>
        <v>0.2503</v>
      </c>
      <c r="AH41" s="8" t="n">
        <f aca="false">(AA41+AI41)-Z41</f>
        <v>128.222999999999</v>
      </c>
      <c r="AI41" s="119" t="n">
        <f aca="false">AN41</f>
        <v>92.6999999999994</v>
      </c>
      <c r="AJ41" s="123" t="n">
        <v>360.2</v>
      </c>
      <c r="AK41" s="123"/>
      <c r="AL41" s="119" t="n">
        <f aca="false">-1*(AC41+AI41)</f>
        <v>-128.222999999999</v>
      </c>
      <c r="AN41" s="100" t="n">
        <f aca="false">AP41+AR41</f>
        <v>92.6999999999994</v>
      </c>
      <c r="AO41" s="158" t="n">
        <v>3286.7</v>
      </c>
      <c r="AP41" s="133" t="n">
        <f aca="false">AO41-AO40</f>
        <v>39.2999999999997</v>
      </c>
      <c r="AQ41" s="127" t="n">
        <v>2762.7</v>
      </c>
      <c r="AR41" s="133" t="n">
        <f aca="false">AQ41-AQ40</f>
        <v>53.3999999999996</v>
      </c>
      <c r="AS41" s="134"/>
      <c r="AT41" s="135"/>
      <c r="AU41" s="135"/>
      <c r="AV41" s="136"/>
      <c r="AW41" s="136"/>
      <c r="AX41" s="135"/>
      <c r="AY41" s="137" t="n">
        <f aca="false">SUM(AV41:AX41)</f>
        <v>0</v>
      </c>
      <c r="AZ41" s="138" t="n">
        <f aca="false">AW41+AX41</f>
        <v>0</v>
      </c>
      <c r="BB41" s="98" t="n">
        <v>37127</v>
      </c>
      <c r="BC41" s="128" t="s">
        <v>95</v>
      </c>
      <c r="BD41" s="128" t="s">
        <v>95</v>
      </c>
      <c r="BE41" s="128" t="s">
        <v>95</v>
      </c>
      <c r="BF41" s="128" t="s">
        <v>95</v>
      </c>
      <c r="BG41" s="128" t="s">
        <v>95</v>
      </c>
      <c r="BJ41" s="1" t="n">
        <v>284384</v>
      </c>
      <c r="BK41" s="1" t="n">
        <v>-307325</v>
      </c>
      <c r="BL41" s="1" t="n">
        <v>46684</v>
      </c>
      <c r="BM41" s="1" t="n">
        <v>88522</v>
      </c>
      <c r="BN41" s="1" t="n">
        <f aca="false">(BJ41-BL41)/1000</f>
        <v>237.7</v>
      </c>
      <c r="BO41" s="1" t="n">
        <f aca="false">(BK41+BM41)/1000</f>
        <v>-218.803</v>
      </c>
    </row>
    <row r="42" customFormat="false" ht="15.75" hidden="false" customHeight="false" outlineLevel="0" collapsed="false">
      <c r="C42" s="113" t="n">
        <v>37128</v>
      </c>
      <c r="D42" s="114" t="n">
        <v>70</v>
      </c>
      <c r="E42" s="115"/>
      <c r="F42" s="15" t="n">
        <v>400.685</v>
      </c>
      <c r="G42" s="15" t="n">
        <v>-24.95</v>
      </c>
      <c r="H42" s="15" t="n">
        <f aca="false">F42+G42</f>
        <v>375.735</v>
      </c>
      <c r="I42" s="129" t="s">
        <v>96</v>
      </c>
      <c r="J42" s="15" t="n">
        <v>254.799</v>
      </c>
      <c r="K42" s="15" t="n">
        <v>-111.41</v>
      </c>
      <c r="L42" s="15" t="n">
        <f aca="false">J42+K42</f>
        <v>143.389</v>
      </c>
      <c r="M42" s="15" t="n">
        <f aca="false">'Page 2'!AN30</f>
        <v>103.352</v>
      </c>
      <c r="N42" s="15" t="n">
        <f aca="false">'Page 2'!AO30</f>
        <v>-67.994</v>
      </c>
      <c r="O42" s="15" t="n">
        <f aca="false">M42+N42</f>
        <v>35.358</v>
      </c>
      <c r="P42" s="15" t="n">
        <f aca="false">L42+O42</f>
        <v>178.747</v>
      </c>
      <c r="Q42" s="15" t="n">
        <f aca="false">H42+P42</f>
        <v>554.482</v>
      </c>
      <c r="R42" s="129" t="s">
        <v>96</v>
      </c>
      <c r="S42" s="140" t="n">
        <f aca="false">ABS(F42)+ABS(G42)+ABS(J42)+ABS(K42)+ABS(M42)+ABS(N42)</f>
        <v>963.19</v>
      </c>
      <c r="T42" s="141" t="n">
        <v>-20.991</v>
      </c>
      <c r="U42" s="142"/>
      <c r="V42" s="142"/>
      <c r="W42" s="142"/>
      <c r="X42" s="142" t="n">
        <v>0</v>
      </c>
      <c r="Y42" s="154" t="n">
        <v>-29.033</v>
      </c>
      <c r="Z42" s="15" t="n">
        <f aca="false">Q42+T42+U42+V42+W42+X42+Y42</f>
        <v>504.458</v>
      </c>
      <c r="AA42" s="15" t="n">
        <f aca="false">SUM(AJ42:AK42)</f>
        <v>608.8</v>
      </c>
      <c r="AB42" s="129" t="s">
        <v>96</v>
      </c>
      <c r="AC42" s="15" t="n">
        <f aca="false">AA42-Z42</f>
        <v>104.342</v>
      </c>
      <c r="AD42" s="129" t="s">
        <v>96</v>
      </c>
      <c r="AE42" s="144" t="n">
        <v>2.6163</v>
      </c>
      <c r="AF42" s="144" t="n">
        <v>2.9541</v>
      </c>
      <c r="AG42" s="122" t="n">
        <f aca="false">AF42-AE42</f>
        <v>0.3378</v>
      </c>
      <c r="AH42" s="145" t="n">
        <f aca="false">(AA42+AI42)-Z42</f>
        <v>104.342</v>
      </c>
      <c r="AI42" s="142" t="n">
        <f aca="false">AN42</f>
        <v>0</v>
      </c>
      <c r="AJ42" s="123" t="n">
        <v>608.8</v>
      </c>
      <c r="AK42" s="123"/>
      <c r="AL42" s="119" t="n">
        <f aca="false">-1*(AC42+AI42)</f>
        <v>-104.342</v>
      </c>
      <c r="AN42" s="100" t="n">
        <v>0</v>
      </c>
      <c r="AO42" s="158" t="n">
        <v>3251.1</v>
      </c>
      <c r="AP42" s="133" t="n">
        <v>0</v>
      </c>
      <c r="AQ42" s="127" t="n">
        <v>2698.5</v>
      </c>
      <c r="AR42" s="133" t="n">
        <v>0</v>
      </c>
      <c r="AS42" s="134"/>
      <c r="AT42" s="135"/>
      <c r="AU42" s="135"/>
      <c r="AV42" s="136"/>
      <c r="AW42" s="136"/>
      <c r="AX42" s="135"/>
      <c r="AY42" s="137" t="n">
        <f aca="false">SUM(AV42:AX42)</f>
        <v>0</v>
      </c>
      <c r="AZ42" s="138" t="n">
        <f aca="false">AW42+AX42</f>
        <v>0</v>
      </c>
      <c r="BB42" s="98" t="n">
        <v>37128</v>
      </c>
      <c r="BC42" s="128" t="s">
        <v>95</v>
      </c>
      <c r="BD42" s="128" t="s">
        <v>95</v>
      </c>
      <c r="BE42" s="128" t="s">
        <v>95</v>
      </c>
      <c r="BF42" s="128" t="s">
        <v>95</v>
      </c>
      <c r="BG42" s="128" t="s">
        <v>95</v>
      </c>
      <c r="BJ42" s="1" t="n">
        <v>257805</v>
      </c>
      <c r="BK42" s="1" t="n">
        <v>-405809</v>
      </c>
      <c r="BL42" s="160" t="n">
        <v>30726</v>
      </c>
      <c r="BM42" s="161" t="n">
        <v>186002</v>
      </c>
      <c r="BN42" s="1" t="n">
        <f aca="false">(BJ42-BL42)/1000</f>
        <v>227.079</v>
      </c>
      <c r="BO42" s="1" t="n">
        <f aca="false">(BK42+BM42)/1000</f>
        <v>-219.807</v>
      </c>
    </row>
    <row r="43" customFormat="false" ht="15.75" hidden="false" customHeight="false" outlineLevel="0" collapsed="false">
      <c r="C43" s="113" t="n">
        <v>37129</v>
      </c>
      <c r="D43" s="114" t="n">
        <v>73</v>
      </c>
      <c r="E43" s="115"/>
      <c r="F43" s="15" t="n">
        <v>383.178</v>
      </c>
      <c r="G43" s="15" t="n">
        <v>-32.329</v>
      </c>
      <c r="H43" s="15" t="n">
        <f aca="false">F43+G43</f>
        <v>350.849</v>
      </c>
      <c r="I43" s="147" t="n">
        <f aca="false">I41-I34</f>
        <v>-0.0826969999999996</v>
      </c>
      <c r="J43" s="15" t="n">
        <v>254.799</v>
      </c>
      <c r="K43" s="15" t="n">
        <v>-113.233</v>
      </c>
      <c r="L43" s="15" t="n">
        <f aca="false">J43+K43</f>
        <v>141.566</v>
      </c>
      <c r="M43" s="15" t="n">
        <f aca="false">'Page 2'!AN31</f>
        <v>124.999</v>
      </c>
      <c r="N43" s="15" t="n">
        <f aca="false">'Page 2'!AO31</f>
        <v>-77.988</v>
      </c>
      <c r="O43" s="15" t="n">
        <f aca="false">M43+N43</f>
        <v>47.011</v>
      </c>
      <c r="P43" s="15" t="n">
        <f aca="false">L43+O43</f>
        <v>188.577</v>
      </c>
      <c r="Q43" s="15" t="n">
        <f aca="false">H43+P43</f>
        <v>539.426</v>
      </c>
      <c r="R43" s="147" t="n">
        <f aca="false">R41-R34</f>
        <v>0.443408</v>
      </c>
      <c r="S43" s="140" t="n">
        <f aca="false">ABS(F43)+ABS(G43)+ABS(J43)+ABS(K43)+ABS(M43)+ABS(N43)</f>
        <v>986.526</v>
      </c>
      <c r="T43" s="141" t="n">
        <v>-20.991</v>
      </c>
      <c r="U43" s="142"/>
      <c r="V43" s="142"/>
      <c r="W43" s="142"/>
      <c r="X43" s="142" t="n">
        <v>0</v>
      </c>
      <c r="Y43" s="154" t="n">
        <v>-29.033</v>
      </c>
      <c r="Z43" s="15" t="n">
        <f aca="false">Q43+T43+U43+V43+W43+X43+Y43</f>
        <v>489.402</v>
      </c>
      <c r="AA43" s="15" t="n">
        <f aca="false">SUM(AJ43:AK43)</f>
        <v>593.6</v>
      </c>
      <c r="AB43" s="147" t="n">
        <f aca="false">AB41-AB34</f>
        <v>-0.7149</v>
      </c>
      <c r="AC43" s="15" t="n">
        <f aca="false">AA43-Z43</f>
        <v>104.198</v>
      </c>
      <c r="AD43" s="147" t="n">
        <f aca="false">AD41-AD34</f>
        <v>-1.158201</v>
      </c>
      <c r="AE43" s="144" t="n">
        <v>2.6163</v>
      </c>
      <c r="AF43" s="144" t="n">
        <v>2.9541</v>
      </c>
      <c r="AG43" s="122" t="n">
        <f aca="false">AF43-AE43</f>
        <v>0.3378</v>
      </c>
      <c r="AH43" s="145" t="n">
        <f aca="false">(AA43+AI43)-Z43</f>
        <v>123.498</v>
      </c>
      <c r="AI43" s="142" t="n">
        <f aca="false">AN43</f>
        <v>19.2999999999997</v>
      </c>
      <c r="AJ43" s="124" t="n">
        <v>593.6</v>
      </c>
      <c r="AK43" s="124"/>
      <c r="AL43" s="119" t="n">
        <f aca="false">-1*(AC43+AI43)</f>
        <v>-123.498</v>
      </c>
      <c r="AN43" s="100" t="n">
        <f aca="false">AP43+AR43</f>
        <v>19.2999999999997</v>
      </c>
      <c r="AO43" s="158" t="n">
        <v>3250.2</v>
      </c>
      <c r="AP43" s="133" t="n">
        <f aca="false">AO43-AO42</f>
        <v>-0.900000000000091</v>
      </c>
      <c r="AQ43" s="127" t="n">
        <v>2718.7</v>
      </c>
      <c r="AR43" s="133" t="n">
        <f aca="false">AQ43-AQ42</f>
        <v>20.1999999999998</v>
      </c>
      <c r="AS43" s="134"/>
      <c r="AY43" s="62" t="n">
        <f aca="false">SUM(AV43:AX43)</f>
        <v>0</v>
      </c>
      <c r="AZ43" s="29" t="n">
        <f aca="false">AW43+AX43</f>
        <v>0</v>
      </c>
      <c r="BB43" s="98" t="n">
        <v>37129</v>
      </c>
      <c r="BC43" s="128" t="s">
        <v>95</v>
      </c>
      <c r="BD43" s="128" t="s">
        <v>95</v>
      </c>
      <c r="BE43" s="128" t="s">
        <v>95</v>
      </c>
      <c r="BF43" s="128" t="s">
        <v>95</v>
      </c>
      <c r="BG43" s="128" t="s">
        <v>95</v>
      </c>
    </row>
    <row r="44" customFormat="false" ht="15.75" hidden="false" customHeight="false" outlineLevel="0" collapsed="false">
      <c r="C44" s="113" t="n">
        <v>37130</v>
      </c>
      <c r="D44" s="114" t="n">
        <v>70</v>
      </c>
      <c r="E44" s="115"/>
      <c r="F44" s="24" t="n">
        <v>288.367</v>
      </c>
      <c r="G44" s="24" t="n">
        <v>-12.478</v>
      </c>
      <c r="H44" s="24" t="n">
        <f aca="false">F44+G44</f>
        <v>275.889</v>
      </c>
      <c r="I44" s="116"/>
      <c r="J44" s="24" t="n">
        <v>254.799</v>
      </c>
      <c r="K44" s="24" t="n">
        <v>-148.011</v>
      </c>
      <c r="L44" s="24" t="n">
        <f aca="false">J44+K44</f>
        <v>106.788</v>
      </c>
      <c r="M44" s="24" t="n">
        <f aca="false">'Page 2'!AN32</f>
        <v>122.194</v>
      </c>
      <c r="N44" s="24" t="n">
        <f aca="false">'Page 2'!AO32</f>
        <v>-165.219</v>
      </c>
      <c r="O44" s="24" t="n">
        <f aca="false">M44+N44</f>
        <v>-43.025</v>
      </c>
      <c r="P44" s="24" t="n">
        <f aca="false">L44+O44</f>
        <v>63.763</v>
      </c>
      <c r="Q44" s="24" t="n">
        <f aca="false">H44+P44</f>
        <v>339.652</v>
      </c>
      <c r="R44" s="116"/>
      <c r="S44" s="117" t="n">
        <f aca="false">ABS(F44)+ABS(G44)+ABS(J44)+ABS(K44)+ABS(M44)+ABS(N44)</f>
        <v>991.068</v>
      </c>
      <c r="T44" s="118" t="n">
        <v>-20.991</v>
      </c>
      <c r="U44" s="119"/>
      <c r="V44" s="119"/>
      <c r="W44" s="119"/>
      <c r="X44" s="119" t="n">
        <v>0</v>
      </c>
      <c r="Y44" s="151" t="n">
        <v>-29.033</v>
      </c>
      <c r="Z44" s="24" t="n">
        <f aca="false">Q44+T44+U44+V44+W44+X44+Y44</f>
        <v>289.628</v>
      </c>
      <c r="AA44" s="24" t="n">
        <f aca="false">SUM(AJ44:AK44)</f>
        <v>380.8</v>
      </c>
      <c r="AB44" s="116"/>
      <c r="AC44" s="24" t="n">
        <f aca="false">AA44-Z44</f>
        <v>91.172</v>
      </c>
      <c r="AD44" s="116"/>
      <c r="AE44" s="121" t="n">
        <v>2.6163</v>
      </c>
      <c r="AF44" s="121" t="n">
        <v>2.9541</v>
      </c>
      <c r="AG44" s="122" t="n">
        <f aca="false">AF44-AE44</f>
        <v>0.3378</v>
      </c>
      <c r="AH44" s="8" t="n">
        <f aca="false">(AA44+AI44)-Z44</f>
        <v>43.1720000000004</v>
      </c>
      <c r="AI44" s="119" t="n">
        <f aca="false">AN44</f>
        <v>-47.9999999999995</v>
      </c>
      <c r="AJ44" s="124" t="n">
        <v>380.8</v>
      </c>
      <c r="AK44" s="124"/>
      <c r="AL44" s="119" t="n">
        <f aca="false">-1*(AC44+AI44)</f>
        <v>-43.1720000000004</v>
      </c>
      <c r="AN44" s="100" t="n">
        <f aca="false">AP44+AR44</f>
        <v>-47.9999999999995</v>
      </c>
      <c r="AO44" s="158" t="n">
        <v>3202.4</v>
      </c>
      <c r="AP44" s="133" t="n">
        <f aca="false">AO44-AO43</f>
        <v>-47.7999999999997</v>
      </c>
      <c r="AQ44" s="127" t="n">
        <v>2718.5</v>
      </c>
      <c r="AR44" s="133" t="n">
        <f aca="false">AQ44-AQ43</f>
        <v>-0.199999999999818</v>
      </c>
      <c r="AS44" s="134"/>
      <c r="AV44" s="124"/>
      <c r="AY44" s="62" t="n">
        <f aca="false">SUM(AV44:AX44)</f>
        <v>0</v>
      </c>
      <c r="AZ44" s="29" t="n">
        <f aca="false">AW44+AX44</f>
        <v>0</v>
      </c>
      <c r="BB44" s="98" t="n">
        <v>37130</v>
      </c>
      <c r="BC44" s="128" t="s">
        <v>95</v>
      </c>
      <c r="BD44" s="128" t="s">
        <v>95</v>
      </c>
      <c r="BE44" s="128" t="s">
        <v>95</v>
      </c>
      <c r="BF44" s="128" t="s">
        <v>95</v>
      </c>
      <c r="BG44" s="128" t="s">
        <v>95</v>
      </c>
    </row>
    <row r="45" customFormat="false" ht="15.75" hidden="false" customHeight="false" outlineLevel="0" collapsed="false">
      <c r="C45" s="113" t="n">
        <v>37131</v>
      </c>
      <c r="D45" s="114" t="n">
        <v>71</v>
      </c>
      <c r="E45" s="157"/>
      <c r="F45" s="24" t="n">
        <v>287.668</v>
      </c>
      <c r="G45" s="24" t="n">
        <v>-2.335</v>
      </c>
      <c r="H45" s="24" t="n">
        <f aca="false">F45+G45</f>
        <v>285.333</v>
      </c>
      <c r="I45" s="162"/>
      <c r="J45" s="24" t="n">
        <v>254.799</v>
      </c>
      <c r="K45" s="24" t="n">
        <v>-154.781</v>
      </c>
      <c r="L45" s="24" t="n">
        <f aca="false">J45+K45</f>
        <v>100.018</v>
      </c>
      <c r="M45" s="24" t="n">
        <f aca="false">'Page 2'!AN33</f>
        <v>67.584</v>
      </c>
      <c r="N45" s="24" t="n">
        <f aca="false">'Page 2'!AO33</f>
        <v>-35.207</v>
      </c>
      <c r="O45" s="24" t="n">
        <f aca="false">M45+N45</f>
        <v>32.377</v>
      </c>
      <c r="P45" s="24" t="n">
        <f aca="false">L45+O45</f>
        <v>132.395</v>
      </c>
      <c r="Q45" s="24" t="n">
        <f aca="false">H45+P45</f>
        <v>417.728</v>
      </c>
      <c r="R45" s="162"/>
      <c r="S45" s="117" t="n">
        <f aca="false">ABS(F45)+ABS(G45)+ABS(J45)+ABS(K45)+ABS(M45)+ABS(N45)</f>
        <v>802.374</v>
      </c>
      <c r="T45" s="118" t="n">
        <v>-20.991</v>
      </c>
      <c r="U45" s="119"/>
      <c r="V45" s="119"/>
      <c r="W45" s="119"/>
      <c r="X45" s="119" t="n">
        <v>0</v>
      </c>
      <c r="Y45" s="151" t="n">
        <v>-29.033</v>
      </c>
      <c r="Z45" s="24" t="n">
        <f aca="false">Q45+T45+U45+V45+W45+X45+Y45</f>
        <v>367.704</v>
      </c>
      <c r="AA45" s="24" t="n">
        <f aca="false">SUM(AJ45:AK45)</f>
        <v>379.5</v>
      </c>
      <c r="AB45" s="162"/>
      <c r="AC45" s="24" t="n">
        <f aca="false">AA45-Z45</f>
        <v>11.7959999999999</v>
      </c>
      <c r="AD45" s="162"/>
      <c r="AE45" s="121" t="n">
        <v>2.4475</v>
      </c>
      <c r="AF45" s="121" t="n">
        <v>2.9287</v>
      </c>
      <c r="AG45" s="122" t="n">
        <f aca="false">AF45-AE45</f>
        <v>0.4812</v>
      </c>
      <c r="AH45" s="8" t="n">
        <f aca="false">(AA45+AI45)-Z45</f>
        <v>-33.5040000000003</v>
      </c>
      <c r="AI45" s="119" t="n">
        <f aca="false">AN45</f>
        <v>-45.3000000000002</v>
      </c>
      <c r="AJ45" s="123" t="n">
        <v>379.5</v>
      </c>
      <c r="AK45" s="124"/>
      <c r="AL45" s="119" t="n">
        <f aca="false">-1*(AC45+AI45)</f>
        <v>33.5040000000003</v>
      </c>
      <c r="AM45" s="1"/>
      <c r="AN45" s="100" t="n">
        <f aca="false">AP45+AR45</f>
        <v>-45.3000000000002</v>
      </c>
      <c r="AO45" s="158" t="n">
        <v>3138.1</v>
      </c>
      <c r="AP45" s="133" t="n">
        <f aca="false">AO45-AO44</f>
        <v>-64.3000000000002</v>
      </c>
      <c r="AQ45" s="127" t="n">
        <v>2737.5</v>
      </c>
      <c r="AR45" s="133" t="n">
        <f aca="false">AQ45-AQ44</f>
        <v>19</v>
      </c>
      <c r="AS45" s="134"/>
      <c r="AV45" s="124"/>
      <c r="AY45" s="163" t="n">
        <f aca="false">SUM(AV45:AX45)</f>
        <v>0</v>
      </c>
      <c r="AZ45" s="164" t="n">
        <f aca="false">AW45+AX45</f>
        <v>0</v>
      </c>
      <c r="BA45" s="124"/>
      <c r="BB45" s="98" t="n">
        <v>37131</v>
      </c>
      <c r="BC45" s="128" t="s">
        <v>95</v>
      </c>
      <c r="BD45" s="128" t="s">
        <v>95</v>
      </c>
      <c r="BE45" s="128" t="s">
        <v>95</v>
      </c>
      <c r="BF45" s="128" t="s">
        <v>95</v>
      </c>
      <c r="BG45" s="128" t="s">
        <v>95</v>
      </c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</row>
    <row r="46" customFormat="false" ht="15.75" hidden="false" customHeight="false" outlineLevel="0" collapsed="false">
      <c r="C46" s="113" t="n">
        <v>37132</v>
      </c>
      <c r="D46" s="114" t="n">
        <v>74</v>
      </c>
      <c r="E46" s="115"/>
      <c r="F46" s="24" t="n">
        <v>235.968</v>
      </c>
      <c r="G46" s="24" t="n">
        <v>-9.203</v>
      </c>
      <c r="H46" s="24" t="n">
        <f aca="false">F46+G46</f>
        <v>226.765</v>
      </c>
      <c r="I46" s="165"/>
      <c r="J46" s="24" t="n">
        <v>254.799</v>
      </c>
      <c r="K46" s="24" t="n">
        <v>-178.016</v>
      </c>
      <c r="L46" s="24" t="n">
        <f aca="false">J46+K46</f>
        <v>76.783</v>
      </c>
      <c r="M46" s="24" t="n">
        <f aca="false">'Page 2'!AN34</f>
        <v>102.98</v>
      </c>
      <c r="N46" s="24" t="n">
        <f aca="false">'Page 2'!AO34</f>
        <v>-113.369</v>
      </c>
      <c r="O46" s="24" t="n">
        <f aca="false">M46+N46</f>
        <v>-10.389</v>
      </c>
      <c r="P46" s="24" t="n">
        <f aca="false">L46+O46</f>
        <v>66.394</v>
      </c>
      <c r="Q46" s="24" t="n">
        <f aca="false">H46+P46</f>
        <v>293.159</v>
      </c>
      <c r="R46" s="165"/>
      <c r="S46" s="117" t="n">
        <f aca="false">ABS(F46)+ABS(G46)+ABS(J46)+ABS(K46)+ABS(M46)+ABS(N46)</f>
        <v>894.335</v>
      </c>
      <c r="T46" s="118" t="n">
        <v>-20.991</v>
      </c>
      <c r="U46" s="119"/>
      <c r="V46" s="119"/>
      <c r="W46" s="119"/>
      <c r="X46" s="119" t="n">
        <v>0</v>
      </c>
      <c r="Y46" s="151" t="n">
        <v>-29.033</v>
      </c>
      <c r="Z46" s="24" t="n">
        <f aca="false">Q46+T46+U46+V46+W46+X46+Y46</f>
        <v>243.135</v>
      </c>
      <c r="AA46" s="24" t="n">
        <f aca="false">SUM(AJ46:AK46)</f>
        <v>395.6</v>
      </c>
      <c r="AB46" s="165"/>
      <c r="AC46" s="24" t="n">
        <f aca="false">AA46-Z46</f>
        <v>152.465</v>
      </c>
      <c r="AD46" s="165"/>
      <c r="AE46" s="121" t="n">
        <v>2.4012</v>
      </c>
      <c r="AF46" s="121" t="n">
        <v>2.9036</v>
      </c>
      <c r="AG46" s="122" t="n">
        <f aca="false">AF46-AE46</f>
        <v>0.5024</v>
      </c>
      <c r="AH46" s="8" t="n">
        <f aca="false">(AA46+AI46)-Z46</f>
        <v>191.765</v>
      </c>
      <c r="AI46" s="119" t="n">
        <f aca="false">AN46</f>
        <v>39.3000000000002</v>
      </c>
      <c r="AJ46" s="123" t="n">
        <v>395.6</v>
      </c>
      <c r="AK46" s="124"/>
      <c r="AL46" s="119" t="n">
        <f aca="false">-1*(AC46+AI46)</f>
        <v>-191.765</v>
      </c>
      <c r="AM46" s="1"/>
      <c r="AN46" s="100" t="n">
        <f aca="false">AP46+AR46</f>
        <v>39.3000000000002</v>
      </c>
      <c r="AO46" s="158" t="n">
        <v>3193.1</v>
      </c>
      <c r="AP46" s="133" t="n">
        <f aca="false">AO46-AO45</f>
        <v>55</v>
      </c>
      <c r="AQ46" s="166" t="n">
        <v>2721.8</v>
      </c>
      <c r="AR46" s="133" t="n">
        <f aca="false">AQ46-AQ45</f>
        <v>-15.6999999999998</v>
      </c>
      <c r="AS46" s="134"/>
      <c r="AV46" s="124"/>
      <c r="AW46" s="124"/>
      <c r="BA46" s="124"/>
      <c r="BB46" s="98" t="n">
        <v>37132</v>
      </c>
      <c r="BC46" s="128" t="s">
        <v>95</v>
      </c>
      <c r="BD46" s="128" t="s">
        <v>95</v>
      </c>
      <c r="BE46" s="128" t="s">
        <v>95</v>
      </c>
      <c r="BF46" s="128" t="s">
        <v>95</v>
      </c>
      <c r="BG46" s="128" t="s">
        <v>95</v>
      </c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</row>
    <row r="47" customFormat="false" ht="15.75" hidden="false" customHeight="false" outlineLevel="0" collapsed="false">
      <c r="C47" s="98" t="n">
        <v>37133</v>
      </c>
      <c r="D47" s="114" t="n">
        <v>68</v>
      </c>
      <c r="E47" s="167"/>
      <c r="F47" s="24" t="n">
        <v>256.394</v>
      </c>
      <c r="G47" s="24" t="n">
        <v>-26.735</v>
      </c>
      <c r="H47" s="24" t="n">
        <f aca="false">F47+G47</f>
        <v>229.659</v>
      </c>
      <c r="I47" s="168"/>
      <c r="J47" s="119" t="n">
        <v>254.8</v>
      </c>
      <c r="K47" s="119" t="n">
        <v>-229.355</v>
      </c>
      <c r="L47" s="24" t="n">
        <f aca="false">J47+K47</f>
        <v>25.445</v>
      </c>
      <c r="M47" s="119" t="n">
        <f aca="false">'Page 2'!AN35</f>
        <v>51.508</v>
      </c>
      <c r="N47" s="119" t="n">
        <f aca="false">'Page 2'!AO35</f>
        <v>-123.368</v>
      </c>
      <c r="O47" s="24" t="n">
        <f aca="false">M47+N47</f>
        <v>-71.86</v>
      </c>
      <c r="P47" s="24" t="n">
        <f aca="false">L47+O47</f>
        <v>-46.415</v>
      </c>
      <c r="Q47" s="24" t="n">
        <f aca="false">H47+P47</f>
        <v>183.244</v>
      </c>
      <c r="R47" s="168"/>
      <c r="S47" s="117" t="n">
        <f aca="false">ABS(F47)+ABS(G47)+ABS(J47)+ABS(K47)+ABS(M47)+ABS(N47)</f>
        <v>942.16</v>
      </c>
      <c r="T47" s="118" t="n">
        <v>-20.991</v>
      </c>
      <c r="U47" s="119"/>
      <c r="V47" s="119"/>
      <c r="W47" s="119"/>
      <c r="X47" s="119" t="n">
        <v>0</v>
      </c>
      <c r="Y47" s="151" t="n">
        <v>-29.033</v>
      </c>
      <c r="Z47" s="24" t="n">
        <f aca="false">Q47+T47+U47+V47+W47+X47+Y47</f>
        <v>133.22</v>
      </c>
      <c r="AA47" s="24" t="n">
        <f aca="false">SUM(AJ47:AK47)</f>
        <v>396.7</v>
      </c>
      <c r="AB47" s="162"/>
      <c r="AC47" s="24" t="n">
        <f aca="false">AA47-Z47</f>
        <v>263.48</v>
      </c>
      <c r="AD47" s="162"/>
      <c r="AE47" s="121" t="n">
        <v>2.2987</v>
      </c>
      <c r="AF47" s="121" t="n">
        <v>2.8761</v>
      </c>
      <c r="AG47" s="122" t="n">
        <f aca="false">AF47-AE47</f>
        <v>0.5774</v>
      </c>
      <c r="AH47" s="8" t="n">
        <f aca="false">(AA47+AI47)-Z47</f>
        <v>218.58</v>
      </c>
      <c r="AI47" s="119" t="n">
        <f aca="false">AN47</f>
        <v>-44.9000000000001</v>
      </c>
      <c r="AJ47" s="124" t="n">
        <v>396.7</v>
      </c>
      <c r="AK47" s="124"/>
      <c r="AL47" s="119" t="n">
        <f aca="false">-1*(AC47+AI47)</f>
        <v>-218.58</v>
      </c>
      <c r="AM47" s="1"/>
      <c r="AN47" s="100" t="n">
        <f aca="false">AP47+AR47</f>
        <v>-44.9000000000001</v>
      </c>
      <c r="AO47" s="158" t="n">
        <v>3175</v>
      </c>
      <c r="AP47" s="133" t="n">
        <f aca="false">AO47-AO46</f>
        <v>-18.0999999999999</v>
      </c>
      <c r="AQ47" s="127" t="n">
        <v>2695</v>
      </c>
      <c r="AR47" s="133" t="n">
        <f aca="false">AQ47-AQ46</f>
        <v>-26.8000000000002</v>
      </c>
      <c r="AS47" s="134"/>
      <c r="AV47" s="124"/>
      <c r="AW47" s="124"/>
      <c r="BA47" s="124"/>
      <c r="BB47" s="98" t="n">
        <v>37133</v>
      </c>
      <c r="BC47" s="169" t="s">
        <v>98</v>
      </c>
      <c r="BD47" s="128" t="s">
        <v>95</v>
      </c>
      <c r="BE47" s="128" t="s">
        <v>95</v>
      </c>
      <c r="BF47" s="128" t="s">
        <v>95</v>
      </c>
      <c r="BG47" s="128" t="s">
        <v>95</v>
      </c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</row>
    <row r="48" customFormat="false" ht="15.75" hidden="false" customHeight="false" outlineLevel="0" collapsed="false">
      <c r="C48" s="113" t="n">
        <v>37134</v>
      </c>
      <c r="D48" s="114" t="n">
        <v>62</v>
      </c>
      <c r="E48" s="167"/>
      <c r="F48" s="24" t="n">
        <v>311.409</v>
      </c>
      <c r="G48" s="24" t="n">
        <v>0</v>
      </c>
      <c r="H48" s="24" t="n">
        <f aca="false">F48+G48</f>
        <v>311.409</v>
      </c>
      <c r="I48" s="170"/>
      <c r="J48" s="119" t="n">
        <v>254.768</v>
      </c>
      <c r="K48" s="119" t="n">
        <v>-89.917</v>
      </c>
      <c r="L48" s="24" t="n">
        <f aca="false">J48+K48</f>
        <v>164.851</v>
      </c>
      <c r="M48" s="119" t="n">
        <f aca="false">'Page 2'!AN36</f>
        <v>68.692</v>
      </c>
      <c r="N48" s="119" t="n">
        <f aca="false">'Page 2'!AO36</f>
        <v>-70.111</v>
      </c>
      <c r="O48" s="24" t="n">
        <f aca="false">M48+N48</f>
        <v>-1.41900000000001</v>
      </c>
      <c r="P48" s="24" t="n">
        <f aca="false">L48+O48</f>
        <v>163.432</v>
      </c>
      <c r="Q48" s="24" t="n">
        <f aca="false">H48+P48</f>
        <v>474.841</v>
      </c>
      <c r="R48" s="170"/>
      <c r="S48" s="117" t="n">
        <f aca="false">ABS(F48)+ABS(G48)+ABS(J48)+ABS(K48)+ABS(M48)+ABS(N48)</f>
        <v>794.897</v>
      </c>
      <c r="T48" s="118" t="n">
        <v>-21.097</v>
      </c>
      <c r="U48" s="119"/>
      <c r="V48" s="119"/>
      <c r="W48" s="119"/>
      <c r="X48" s="119" t="n">
        <v>0</v>
      </c>
      <c r="Y48" s="151" t="n">
        <v>-29.033</v>
      </c>
      <c r="Z48" s="24" t="n">
        <f aca="false">Q48+T48+U48+V48+W48+X48+Y48</f>
        <v>424.711</v>
      </c>
      <c r="AA48" s="24" t="n">
        <f aca="false">SUM(AJ48:AK48)</f>
        <v>517.7</v>
      </c>
      <c r="AB48" s="171"/>
      <c r="AC48" s="24" t="n">
        <f aca="false">AA48-Z48</f>
        <v>92.989</v>
      </c>
      <c r="AD48" s="171"/>
      <c r="AE48" s="121" t="n">
        <v>2.325</v>
      </c>
      <c r="AF48" s="121" t="n">
        <v>2.8522</v>
      </c>
      <c r="AG48" s="122" t="n">
        <f aca="false">AF48-AE48</f>
        <v>0.5272</v>
      </c>
      <c r="AH48" s="8" t="n">
        <f aca="false">(AA48+AI48)-Z48</f>
        <v>193.989</v>
      </c>
      <c r="AI48" s="119" t="n">
        <f aca="false">AN48</f>
        <v>101</v>
      </c>
      <c r="AJ48" s="123" t="n">
        <v>517.7</v>
      </c>
      <c r="AK48" s="123"/>
      <c r="AL48" s="123"/>
      <c r="AM48" s="1"/>
      <c r="AN48" s="100" t="n">
        <f aca="false">AP48+AR48</f>
        <v>101</v>
      </c>
      <c r="AO48" s="158" t="n">
        <v>3282</v>
      </c>
      <c r="AP48" s="133" t="n">
        <f aca="false">AO48-AO47</f>
        <v>107</v>
      </c>
      <c r="AQ48" s="127" t="n">
        <v>2689</v>
      </c>
      <c r="AR48" s="133" t="n">
        <f aca="false">AQ48-AQ47</f>
        <v>-6</v>
      </c>
      <c r="AS48" s="134"/>
      <c r="AT48" s="135"/>
      <c r="AU48" s="135"/>
      <c r="AV48" s="172"/>
      <c r="AW48" s="172"/>
      <c r="AX48" s="135"/>
      <c r="AY48" s="135"/>
      <c r="AZ48" s="135"/>
      <c r="BA48" s="124"/>
      <c r="BB48" s="98" t="n">
        <v>37134</v>
      </c>
      <c r="BC48" s="128" t="s">
        <v>95</v>
      </c>
      <c r="BD48" s="128" t="s">
        <v>95</v>
      </c>
      <c r="BE48" s="128" t="s">
        <v>95</v>
      </c>
      <c r="BF48" s="128" t="s">
        <v>95</v>
      </c>
      <c r="BG48" s="128" t="s">
        <v>95</v>
      </c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</row>
    <row r="49" customFormat="false" ht="16.5" hidden="false" customHeight="false" outlineLevel="0" collapsed="false">
      <c r="C49" s="98"/>
      <c r="D49" s="0"/>
      <c r="E49" s="11"/>
      <c r="F49" s="173" t="n">
        <f aca="false">SUM(F18:F48)</f>
        <v>8650.074</v>
      </c>
      <c r="G49" s="173" t="n">
        <f aca="false">SUM(G18:G48)</f>
        <v>-416.324</v>
      </c>
      <c r="H49" s="173" t="n">
        <f aca="false">SUM(H18:H48)</f>
        <v>8233.75</v>
      </c>
      <c r="J49" s="173" t="n">
        <f aca="false">SUM(J18:J48)</f>
        <v>7944.856</v>
      </c>
      <c r="K49" s="173" t="n">
        <f aca="false">SUM(K18:K48)</f>
        <v>-5456.636</v>
      </c>
      <c r="L49" s="173" t="n">
        <f aca="false">SUM(L18:L48)</f>
        <v>2488.22</v>
      </c>
      <c r="M49" s="173" t="n">
        <f aca="false">SUM(M18:M48)</f>
        <v>2444.194</v>
      </c>
      <c r="N49" s="173" t="n">
        <f aca="false">SUM(N18:N48)</f>
        <v>-3305.608</v>
      </c>
      <c r="O49" s="173" t="n">
        <f aca="false">SUM(O18:O48)</f>
        <v>-861.414</v>
      </c>
      <c r="P49" s="173" t="n">
        <f aca="false">SUM(P18:P48)</f>
        <v>1626.806</v>
      </c>
      <c r="Q49" s="173" t="n">
        <f aca="false">SUM(Q18:Q48)</f>
        <v>9860.556</v>
      </c>
      <c r="R49" s="13"/>
      <c r="S49" s="174"/>
      <c r="T49" s="173" t="n">
        <f aca="false">SUM(T18:T48)</f>
        <v>-650.721</v>
      </c>
      <c r="U49" s="173" t="n">
        <f aca="false">SUM(U18:U48)</f>
        <v>0</v>
      </c>
      <c r="V49" s="173" t="n">
        <f aca="false">SUM(V18:V48)</f>
        <v>0</v>
      </c>
      <c r="W49" s="173" t="n">
        <f aca="false">SUM(W18:W48)</f>
        <v>0</v>
      </c>
      <c r="X49" s="173" t="n">
        <f aca="false">SUM(X18:X48)</f>
        <v>0</v>
      </c>
      <c r="Y49" s="173" t="n">
        <f aca="false">SUM(Y18:Y48)</f>
        <v>-900</v>
      </c>
      <c r="Z49" s="173" t="n">
        <f aca="false">SUM(Z18:Z48)</f>
        <v>8309.835</v>
      </c>
      <c r="AA49" s="173" t="n">
        <f aca="false">SUM(AA18:AA48)</f>
        <v>8078</v>
      </c>
      <c r="AB49" s="13"/>
      <c r="AC49" s="173" t="n">
        <f aca="false">SUM(AC18:AC48)</f>
        <v>-231.835000000001</v>
      </c>
      <c r="AD49" s="173"/>
      <c r="AE49" s="173"/>
      <c r="AF49" s="173"/>
      <c r="AG49" s="122" t="n">
        <f aca="false">AF49-AE49</f>
        <v>0</v>
      </c>
      <c r="AH49" s="173" t="n">
        <f aca="false">SUM(AH18:AH48)</f>
        <v>-241.135000000001</v>
      </c>
      <c r="AI49" s="173" t="n">
        <f aca="false">SUM(AI18:AI48)</f>
        <v>-9.30000000000018</v>
      </c>
      <c r="AJ49" s="173" t="n">
        <f aca="false">SUM(AJ18:AJ48)</f>
        <v>8078</v>
      </c>
      <c r="AK49" s="173"/>
      <c r="AL49" s="173" t="n">
        <f aca="false">SUM(AL18:AL48)</f>
        <v>435.124000000001</v>
      </c>
      <c r="AN49" s="100"/>
      <c r="AO49" s="132"/>
      <c r="AP49" s="175"/>
      <c r="AQ49" s="127"/>
      <c r="AR49" s="127"/>
      <c r="AS49" s="7"/>
      <c r="AT49" s="176" t="n">
        <f aca="false">SUM(AT18:AT48)</f>
        <v>0</v>
      </c>
      <c r="AU49" s="176" t="n">
        <f aca="false">SUM(AU18:AU48)</f>
        <v>0</v>
      </c>
      <c r="AV49" s="176" t="n">
        <f aca="false">SUM(AV18:AV48)</f>
        <v>0</v>
      </c>
      <c r="AW49" s="176" t="n">
        <f aca="false">SUM(AW18:AW48)</f>
        <v>0</v>
      </c>
      <c r="AX49" s="176" t="n">
        <f aca="false">SUM(AX18:AX48)</f>
        <v>0</v>
      </c>
      <c r="AY49" s="176" t="n">
        <f aca="false">SUM(AY18:AY48)</f>
        <v>0</v>
      </c>
      <c r="AZ49" s="176" t="n">
        <f aca="false">SUM(AZ18:AZ48)</f>
        <v>0</v>
      </c>
      <c r="BA49" s="176" t="n">
        <f aca="false">SUM(BA18:BA48)</f>
        <v>0</v>
      </c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</row>
    <row r="50" customFormat="false" ht="16.5" hidden="false" customHeight="false" outlineLevel="0" collapsed="false">
      <c r="A50" s="11"/>
      <c r="B50" s="11"/>
      <c r="C50" s="97"/>
      <c r="D50" s="0"/>
      <c r="E50" s="11"/>
      <c r="F50" s="100"/>
      <c r="G50" s="124"/>
      <c r="H50" s="124"/>
      <c r="I50" s="12"/>
      <c r="J50" s="100"/>
      <c r="P50" s="11"/>
      <c r="Q50" s="100"/>
      <c r="R50" s="13"/>
      <c r="S50" s="177" t="n">
        <f aca="false">SUM(S18:S49)</f>
        <v>28217.692</v>
      </c>
      <c r="T50" s="100"/>
      <c r="AA50" s="178"/>
      <c r="AB50" s="179"/>
      <c r="AE50" s="103" t="n">
        <v>3.1862</v>
      </c>
      <c r="AF50" s="180" t="n">
        <v>2.8522</v>
      </c>
      <c r="AH50" s="11"/>
      <c r="AJ50" s="11"/>
      <c r="AK50" s="11"/>
      <c r="AL50" s="11"/>
      <c r="AN50" s="11"/>
      <c r="AO50" s="125"/>
      <c r="AP50" s="14"/>
      <c r="AQ50" s="127"/>
      <c r="AR50" s="181"/>
      <c r="AS50" s="8"/>
      <c r="AV50" s="124"/>
      <c r="AW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82" t="s">
        <v>48</v>
      </c>
      <c r="G51" s="183"/>
      <c r="H51" s="184"/>
      <c r="I51" s="12"/>
      <c r="J51" s="185"/>
      <c r="K51" s="185"/>
      <c r="L51" s="186"/>
      <c r="M51" s="186"/>
      <c r="N51" s="186"/>
      <c r="O51" s="186"/>
      <c r="P51" s="11"/>
      <c r="Q51" s="187"/>
      <c r="R51" s="174"/>
      <c r="S51" s="174"/>
      <c r="T51" s="187"/>
      <c r="U51" s="188"/>
      <c r="V51" s="188"/>
      <c r="W51" s="188"/>
      <c r="X51" s="187"/>
      <c r="Y51" s="187"/>
      <c r="AF51" s="16"/>
      <c r="AH51" s="11"/>
      <c r="AJ51" s="11"/>
      <c r="AK51" s="11"/>
      <c r="AL51" s="11"/>
      <c r="AN51" s="11"/>
      <c r="AO51" s="11"/>
      <c r="AP51" s="14"/>
      <c r="AQ51" s="127"/>
      <c r="AS51" s="8"/>
      <c r="AV51" s="124"/>
      <c r="AW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</row>
    <row r="52" customFormat="false" ht="15.75" hidden="false" customHeight="false" outlineLevel="0" collapsed="false">
      <c r="A52" s="48"/>
      <c r="B52" s="11"/>
      <c r="C52" s="189" t="s">
        <v>99</v>
      </c>
      <c r="D52" s="17"/>
      <c r="E52" s="17"/>
      <c r="F52" s="190" t="s">
        <v>100</v>
      </c>
      <c r="G52" s="191" t="s">
        <v>100</v>
      </c>
      <c r="H52" s="191"/>
      <c r="I52" s="12"/>
      <c r="J52" s="191" t="s">
        <v>100</v>
      </c>
      <c r="K52" s="191"/>
      <c r="L52" s="191"/>
      <c r="M52" s="191"/>
      <c r="N52" s="191"/>
      <c r="O52" s="191"/>
      <c r="P52" s="11"/>
      <c r="Q52" s="187" t="s">
        <v>101</v>
      </c>
      <c r="R52" s="174"/>
      <c r="S52" s="174"/>
      <c r="T52" s="190" t="s">
        <v>100</v>
      </c>
      <c r="U52" s="192"/>
      <c r="V52" s="192"/>
      <c r="W52" s="192"/>
      <c r="X52" s="190" t="s">
        <v>100</v>
      </c>
      <c r="Y52" s="193"/>
      <c r="Z52" s="187" t="s">
        <v>36</v>
      </c>
      <c r="AA52" s="187" t="s">
        <v>37</v>
      </c>
      <c r="AB52" s="174"/>
      <c r="AC52" s="194" t="s">
        <v>102</v>
      </c>
      <c r="AD52" s="194"/>
      <c r="AF52" s="16"/>
      <c r="AH52" s="11"/>
      <c r="AJ52" s="11"/>
      <c r="AK52" s="11"/>
      <c r="AL52" s="11"/>
      <c r="AN52" s="11"/>
      <c r="AO52" s="11"/>
      <c r="AP52" s="14"/>
      <c r="AV52" s="124"/>
      <c r="AW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</row>
    <row r="53" customFormat="false" ht="15.75" hidden="false" customHeight="false" outlineLevel="0" collapsed="false">
      <c r="A53" s="48"/>
      <c r="B53" s="11"/>
      <c r="C53" s="195" t="s">
        <v>103</v>
      </c>
      <c r="D53" s="97"/>
      <c r="E53" s="97"/>
      <c r="F53" s="25" t="n">
        <v>8.525</v>
      </c>
      <c r="G53" s="25" t="n">
        <v>0</v>
      </c>
      <c r="H53" s="25" t="n">
        <f aca="false">F53+G53</f>
        <v>8.525</v>
      </c>
      <c r="J53" s="25" t="n">
        <v>7.459</v>
      </c>
      <c r="K53" s="25" t="n">
        <v>-4.79</v>
      </c>
      <c r="L53" s="25" t="n">
        <f aca="false">J53+K53</f>
        <v>2.669</v>
      </c>
      <c r="M53" s="25"/>
      <c r="N53" s="25"/>
      <c r="O53" s="25"/>
      <c r="P53" s="25" t="n">
        <f aca="false">J53+K53</f>
        <v>2.669</v>
      </c>
      <c r="Q53" s="25" t="n">
        <f aca="false">H53+P53</f>
        <v>11.194</v>
      </c>
      <c r="R53" s="13"/>
      <c r="S53" s="13"/>
      <c r="T53" s="25" t="n">
        <v>-0.651</v>
      </c>
      <c r="U53" s="196" t="n">
        <v>0</v>
      </c>
      <c r="V53" s="196" t="n">
        <v>0</v>
      </c>
      <c r="W53" s="196" t="n">
        <v>0</v>
      </c>
      <c r="X53" s="197" t="n">
        <v>0</v>
      </c>
      <c r="Y53" s="198" t="n">
        <v>-0.9</v>
      </c>
      <c r="Z53" s="173" t="n">
        <f aca="false">Q53+T53+U53+V53+W53+X53+Y53</f>
        <v>9.643</v>
      </c>
      <c r="AA53" s="199" t="n">
        <v>9.643</v>
      </c>
      <c r="AC53" s="200" t="n">
        <f aca="false">AC10+AC49+T49+U49+V49+X49</f>
        <v>10546.444</v>
      </c>
      <c r="AD53" s="100"/>
      <c r="AF53" s="16"/>
      <c r="AH53" s="11"/>
      <c r="AJ53" s="11"/>
      <c r="AK53" s="11"/>
      <c r="AL53" s="11"/>
      <c r="AN53" s="11"/>
      <c r="AO53" s="11"/>
      <c r="AP53" s="14"/>
      <c r="AV53" s="124"/>
      <c r="AW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</row>
    <row r="54" customFormat="false" ht="16.5" hidden="false" customHeight="false" outlineLevel="0" collapsed="false">
      <c r="A54" s="47"/>
      <c r="C54" s="47"/>
      <c r="D54" s="47"/>
      <c r="E54" s="201"/>
      <c r="F54" s="202"/>
      <c r="G54" s="34"/>
      <c r="I54" s="203" t="s">
        <v>104</v>
      </c>
      <c r="J54" s="204"/>
      <c r="K54" s="205"/>
      <c r="L54" s="205"/>
      <c r="M54" s="25"/>
      <c r="N54" s="25"/>
      <c r="O54" s="25"/>
      <c r="P54" s="25"/>
      <c r="Q54" s="203" t="s">
        <v>104</v>
      </c>
      <c r="R54" s="203"/>
      <c r="X54" s="175"/>
      <c r="Y54" s="175"/>
      <c r="AA54" s="173"/>
      <c r="AB54" s="13"/>
      <c r="AC54" s="206"/>
      <c r="AD54" s="206"/>
      <c r="AT54" s="8" t="n">
        <f aca="false">AT49+AT67</f>
        <v>0</v>
      </c>
      <c r="AU54" s="8" t="n">
        <f aca="false">AU49+AU67</f>
        <v>0</v>
      </c>
      <c r="AV54" s="124"/>
      <c r="AW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</row>
    <row r="55" customFormat="false" ht="18.75" hidden="false" customHeight="false" outlineLevel="0" collapsed="false">
      <c r="A55" s="47"/>
      <c r="C55" s="47" t="s">
        <v>105</v>
      </c>
      <c r="E55" s="47"/>
      <c r="F55" s="49" t="n">
        <f aca="false">SUM(F19:F20,F22:F23,F26:F30,F33:F37,F40:F44,F47:F48)/$C$2</f>
        <v>298.617904761905</v>
      </c>
      <c r="G55" s="49" t="n">
        <f aca="false">SUM(G19:G20,G22:G23,G26:G30,G33:G37,G40:G44,G47:G48)/$C$2</f>
        <v>-12.1220476190476</v>
      </c>
      <c r="H55" s="49" t="n">
        <f aca="false">SUM(H19:H20,H22:H23,H26:H30,H33:H37,H40:H44,H47:H48)/$C$2</f>
        <v>286.495857142857</v>
      </c>
      <c r="I55" s="207" t="n">
        <f aca="false">H55/H57</f>
        <v>1.04180311688312</v>
      </c>
      <c r="J55" s="49" t="n">
        <f aca="false">SUM(J19:J20,J22:J23,J26:J30,J33:J37,J40:J44,J47:J48)/$C$2</f>
        <v>259.830666666667</v>
      </c>
      <c r="K55" s="49" t="n">
        <f aca="false">SUM(K19:K20,K22:K23,K26:K30,K33:K37,K40:K44,K47:K48)/$C$2</f>
        <v>-167.272952380952</v>
      </c>
      <c r="L55" s="49" t="n">
        <f aca="false">SUM(L19:L20,L22:L23,L26:L30,L33:L37,L40:L44,L47:L48)/$C$2</f>
        <v>92.5577142857143</v>
      </c>
      <c r="M55" s="49"/>
      <c r="N55" s="49"/>
      <c r="O55" s="49"/>
      <c r="P55" s="208" t="n">
        <f aca="false">SUM(P19:P20,P22:P23,P26:P30,P33:P37,P40:P44,P47:P48)/$C$2</f>
        <v>65.4794285714286</v>
      </c>
      <c r="Q55" s="207" t="n">
        <f aca="false">ABS(P55/P57)</f>
        <v>0.760532890863352</v>
      </c>
      <c r="R55" s="207"/>
      <c r="S55" s="207"/>
      <c r="X55" s="34"/>
      <c r="Y55" s="175"/>
      <c r="Z55" s="209"/>
      <c r="AA55" s="49" t="n">
        <f aca="false">SUM(AA19:AA20,AA22:AA23,AA26:AA30,AA33:AA37,AA40:AA44,AA47:AA48)/$C$2</f>
        <v>314.071428571429</v>
      </c>
      <c r="AB55" s="207" t="n">
        <f aca="false">AA55/AA57</f>
        <v>1.00966652345891</v>
      </c>
      <c r="AC55" s="210" t="n">
        <f aca="false">SUM(AC19:AC20,AC22:AC23,AC26:AC30,AC33:AC37,AC40:AC44,AC47:AC48)/$C$2</f>
        <v>12.1194285714286</v>
      </c>
      <c r="AD55" s="211"/>
      <c r="AV55" s="124"/>
      <c r="AW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</row>
    <row r="56" customFormat="false" ht="18.75" hidden="false" customHeight="false" outlineLevel="0" collapsed="false">
      <c r="A56" s="47"/>
      <c r="C56" s="47" t="s">
        <v>106</v>
      </c>
      <c r="D56" s="47"/>
      <c r="E56" s="47"/>
      <c r="F56" s="8" t="n">
        <f aca="false">SUM(F18,F21,F24:F25,F31:F32,F38:F39,F45:F46)/$C$3</f>
        <v>237.9098</v>
      </c>
      <c r="G56" s="8" t="n">
        <f aca="false">SUM(G18,G21,G24:G25,G31:G32,G38:G39,G45:G46)/$C$3</f>
        <v>-16.1761</v>
      </c>
      <c r="H56" s="8" t="n">
        <f aca="false">SUM(H18,H21,H24:H25,H31:H32,H38:H39,H45:H46)/$C$3</f>
        <v>221.7337</v>
      </c>
      <c r="I56" s="207" t="n">
        <f aca="false">H56/H57</f>
        <v>0.806304363636364</v>
      </c>
      <c r="J56" s="8" t="n">
        <f aca="false">SUM(J18,J21,J24:J25,J31:J32,J38:J39,J45:J46)/$C$3</f>
        <v>248.8412</v>
      </c>
      <c r="K56" s="8" t="n">
        <f aca="false">SUM(K18,K21,K24:K25,K31:K32,K38:K39,K45:K46)/$C$3</f>
        <v>-194.3904</v>
      </c>
      <c r="L56" s="8" t="n">
        <f aca="false">SUM(L18,L21,L24:L25,L31:L32,L38:L39,L45:L46)/$C$3</f>
        <v>54.4508</v>
      </c>
      <c r="M56" s="8"/>
      <c r="N56" s="8"/>
      <c r="O56" s="8"/>
      <c r="P56" s="212" t="n">
        <f aca="false">SUM(P18,P21,P24:P25,P31:P32,P38:P39,P45:P46)/$C$3</f>
        <v>25.1738</v>
      </c>
      <c r="Q56" s="207" t="n">
        <f aca="false">P56/P57</f>
        <v>0.2923895841139</v>
      </c>
      <c r="R56" s="207"/>
      <c r="S56" s="207"/>
      <c r="X56" s="175"/>
      <c r="Y56" s="175"/>
      <c r="Z56" s="209"/>
      <c r="AA56" s="8" t="n">
        <f aca="false">SUM(AA18,AA21,AA24:AA25,AA31:AA32,AA38:AA39,AA45:AA46)/$C$3</f>
        <v>148.25</v>
      </c>
      <c r="AB56" s="207" t="n">
        <f aca="false">AA56/AA57</f>
        <v>0.476589235715026</v>
      </c>
      <c r="AC56" s="196" t="n">
        <f aca="false">SUM(AC18,AC21,AC24:AC25,AC31:AC32,AC38:AC39,AC45:AC46)/$C$3</f>
        <v>-48.6343</v>
      </c>
      <c r="AD56" s="213"/>
      <c r="AS56" s="214" t="s">
        <v>11</v>
      </c>
      <c r="AV56" s="124"/>
      <c r="AW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</row>
    <row r="57" customFormat="false" ht="18.75" hidden="false" customHeight="false" outlineLevel="0" collapsed="false">
      <c r="A57" s="47"/>
      <c r="C57" s="215" t="s">
        <v>107</v>
      </c>
      <c r="D57" s="215"/>
      <c r="E57" s="215"/>
      <c r="F57" s="216"/>
      <c r="G57" s="216" t="n">
        <f aca="false">G15</f>
        <v>0</v>
      </c>
      <c r="H57" s="216" t="n">
        <f aca="false">H15</f>
        <v>275</v>
      </c>
      <c r="I57" s="217"/>
      <c r="J57" s="216" t="n">
        <f aca="false">J15</f>
        <v>240.612903225806</v>
      </c>
      <c r="K57" s="216" t="n">
        <f aca="false">K15</f>
        <v>-154.516129032258</v>
      </c>
      <c r="L57" s="216" t="n">
        <f aca="false">L15</f>
        <v>86.0967741935484</v>
      </c>
      <c r="M57" s="216"/>
      <c r="N57" s="216"/>
      <c r="O57" s="216"/>
      <c r="P57" s="216" t="n">
        <f aca="false">P15</f>
        <v>86.0967741935484</v>
      </c>
      <c r="Q57" s="218"/>
      <c r="R57" s="219"/>
      <c r="S57" s="219"/>
      <c r="T57" s="220"/>
      <c r="U57" s="220"/>
      <c r="V57" s="220"/>
      <c r="W57" s="220"/>
      <c r="X57" s="220"/>
      <c r="Y57" s="221"/>
      <c r="Z57" s="220"/>
      <c r="AA57" s="216" t="n">
        <f aca="false">AA15</f>
        <v>311.064516129032</v>
      </c>
      <c r="AB57" s="222"/>
      <c r="AC57" s="216" t="e">
        <f aca="false">#REF!</f>
        <v>#REF!</v>
      </c>
      <c r="AD57" s="218"/>
      <c r="AS57" s="1" t="s">
        <v>108</v>
      </c>
      <c r="AV57" s="124"/>
      <c r="AW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</row>
    <row r="58" customFormat="false" ht="15.75" hidden="false" customHeight="false" outlineLevel="0" collapsed="false">
      <c r="A58" s="47"/>
      <c r="C58" s="47"/>
      <c r="D58" s="47"/>
      <c r="E58" s="47"/>
      <c r="F58" s="47"/>
      <c r="J58" s="223"/>
      <c r="K58" s="25"/>
      <c r="L58" s="25"/>
      <c r="M58" s="25"/>
      <c r="N58" s="25"/>
      <c r="O58" s="25"/>
      <c r="P58" s="25"/>
      <c r="Z58" s="179" t="s">
        <v>109</v>
      </c>
      <c r="AB58" s="1"/>
      <c r="AC58" s="1" t="n">
        <f aca="false">COUNTIF(AC18:AC48,"&gt;50")</f>
        <v>9</v>
      </c>
      <c r="AD58" s="206"/>
      <c r="AS58" s="1" t="s">
        <v>110</v>
      </c>
      <c r="AT58" s="8" t="n">
        <f aca="false">AT56-AT57</f>
        <v>0</v>
      </c>
      <c r="AU58" s="8" t="n">
        <f aca="false">AU56-AU57</f>
        <v>0</v>
      </c>
      <c r="AV58" s="124"/>
      <c r="AW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</row>
    <row r="59" customFormat="false" ht="15" hidden="false" customHeight="false" outlineLevel="0" collapsed="false">
      <c r="P59" s="25"/>
      <c r="S59" s="224" t="n">
        <f aca="false">S50+AT67+(ABS(AU67))</f>
        <v>28217.692</v>
      </c>
      <c r="Z59" s="3" t="s">
        <v>111</v>
      </c>
      <c r="AB59" s="1"/>
      <c r="AC59" s="1" t="n">
        <f aca="false">COUNTIF(AC18:AC48,"&lt;-50")</f>
        <v>11</v>
      </c>
      <c r="AG59" s="225"/>
      <c r="AI59" s="226"/>
      <c r="AS59" s="214" t="s">
        <v>12</v>
      </c>
      <c r="AV59" s="124"/>
      <c r="AW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</row>
    <row r="60" customFormat="false" ht="15" hidden="false" customHeight="false" outlineLevel="0" collapsed="false">
      <c r="P60" s="25"/>
      <c r="Z60" s="3"/>
      <c r="AB60" s="1"/>
      <c r="AG60" s="225"/>
      <c r="AI60" s="226"/>
      <c r="AS60" s="1" t="s">
        <v>108</v>
      </c>
      <c r="AV60" s="124"/>
      <c r="AW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</row>
    <row r="61" customFormat="false" ht="15" hidden="false" customHeight="false" outlineLevel="0" collapsed="false">
      <c r="P61" s="25"/>
      <c r="Z61" s="3"/>
      <c r="AB61" s="1"/>
      <c r="AG61" s="225"/>
      <c r="AI61" s="226"/>
      <c r="AS61" s="1" t="s">
        <v>110</v>
      </c>
      <c r="AT61" s="8" t="n">
        <f aca="false">AT59-AT60</f>
        <v>0</v>
      </c>
      <c r="AU61" s="8" t="n">
        <f aca="false">AU59-AU60</f>
        <v>0</v>
      </c>
      <c r="AV61" s="124"/>
      <c r="AW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</row>
    <row r="62" customFormat="false" ht="15" hidden="false" customHeight="false" outlineLevel="0" collapsed="false">
      <c r="P62" s="25"/>
      <c r="Z62" s="3"/>
      <c r="AB62" s="1"/>
      <c r="AG62" s="225"/>
      <c r="AI62" s="226"/>
      <c r="AS62" s="1" t="s">
        <v>13</v>
      </c>
      <c r="AV62" s="124"/>
      <c r="AW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</row>
    <row r="63" customFormat="false" ht="15" hidden="false" customHeight="false" outlineLevel="0" collapsed="false">
      <c r="P63" s="25"/>
      <c r="Z63" s="3"/>
      <c r="AB63" s="1"/>
      <c r="AG63" s="225"/>
      <c r="AI63" s="226"/>
      <c r="AS63" s="1" t="s">
        <v>108</v>
      </c>
      <c r="AV63" s="124"/>
      <c r="AW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</row>
    <row r="64" customFormat="false" ht="15" hidden="false" customHeight="false" outlineLevel="0" collapsed="false">
      <c r="P64" s="25"/>
      <c r="Z64" s="3"/>
      <c r="AB64" s="1"/>
      <c r="AG64" s="225"/>
      <c r="AI64" s="226"/>
      <c r="AS64" s="1" t="s">
        <v>110</v>
      </c>
      <c r="AT64" s="8" t="n">
        <f aca="false">AT62-AT63</f>
        <v>0</v>
      </c>
      <c r="AU64" s="8" t="n">
        <f aca="false">AU62-AU63</f>
        <v>0</v>
      </c>
      <c r="AV64" s="124"/>
      <c r="AW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</row>
    <row r="65" customFormat="false" ht="15" hidden="false" customHeight="false" outlineLevel="0" collapsed="false">
      <c r="P65" s="25"/>
      <c r="Z65" s="3"/>
      <c r="AB65" s="1"/>
      <c r="AG65" s="225"/>
      <c r="AI65" s="226"/>
      <c r="AV65" s="124"/>
      <c r="AW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</row>
    <row r="66" customFormat="false" ht="15" hidden="false" customHeight="false" outlineLevel="0" collapsed="false">
      <c r="P66" s="25"/>
      <c r="Z66" s="3"/>
      <c r="AB66" s="1"/>
      <c r="AG66" s="225"/>
      <c r="AI66" s="226"/>
      <c r="AV66" s="124"/>
      <c r="AW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</row>
    <row r="67" customFormat="false" ht="15" hidden="false" customHeight="false" outlineLevel="0" collapsed="false">
      <c r="P67" s="25"/>
      <c r="Z67" s="3"/>
      <c r="AB67" s="1"/>
      <c r="AG67" s="225"/>
      <c r="AI67" s="226"/>
      <c r="AT67" s="8" t="n">
        <f aca="false">AT57+AT60+AT63</f>
        <v>0</v>
      </c>
      <c r="AU67" s="8" t="n">
        <f aca="false">AU57+AU60+AU63</f>
        <v>0</v>
      </c>
      <c r="AV67" s="124"/>
      <c r="AW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</row>
    <row r="68" customFormat="false" ht="15" hidden="false" customHeight="false" outlineLevel="0" collapsed="false">
      <c r="P68" s="25"/>
      <c r="Z68" s="3"/>
      <c r="AB68" s="1"/>
      <c r="AG68" s="225"/>
      <c r="AI68" s="226"/>
      <c r="AV68" s="124"/>
      <c r="AW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</row>
    <row r="69" customFormat="false" ht="15" hidden="false" customHeight="false" outlineLevel="0" collapsed="false">
      <c r="P69" s="25"/>
      <c r="Z69" s="3"/>
      <c r="AB69" s="1"/>
      <c r="AG69" s="225"/>
      <c r="AI69" s="226"/>
      <c r="AV69" s="124"/>
      <c r="AW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</row>
    <row r="70" customFormat="false" ht="15" hidden="false" customHeight="false" outlineLevel="0" collapsed="false">
      <c r="P70" s="25"/>
      <c r="Z70" s="3"/>
      <c r="AB70" s="1"/>
      <c r="AG70" s="225"/>
      <c r="AI70" s="226"/>
      <c r="AV70" s="124"/>
      <c r="AW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4"/>
    </row>
    <row r="71" customFormat="false" ht="15" hidden="false" customHeight="false" outlineLevel="0" collapsed="false">
      <c r="P71" s="25"/>
      <c r="Z71" s="3"/>
      <c r="AB71" s="1"/>
      <c r="AG71" s="225"/>
      <c r="AI71" s="226"/>
      <c r="AV71" s="124"/>
      <c r="AW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  <c r="BX71" s="124"/>
      <c r="BY71" s="124"/>
    </row>
    <row r="72" customFormat="false" ht="15" hidden="false" customHeight="false" outlineLevel="0" collapsed="false">
      <c r="P72" s="25"/>
      <c r="Z72" s="3"/>
      <c r="AB72" s="1"/>
      <c r="AG72" s="225"/>
      <c r="AI72" s="226"/>
      <c r="AV72" s="124"/>
      <c r="AW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  <c r="BX72" s="124"/>
      <c r="BY72" s="124"/>
    </row>
    <row r="73" customFormat="false" ht="15" hidden="false" customHeight="false" outlineLevel="0" collapsed="false">
      <c r="P73" s="25"/>
      <c r="Z73" s="3"/>
      <c r="AB73" s="1"/>
      <c r="AG73" s="225"/>
      <c r="AI73" s="226"/>
      <c r="AV73" s="124"/>
      <c r="AW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  <c r="BX73" s="124"/>
      <c r="BY73" s="124"/>
    </row>
    <row r="74" customFormat="false" ht="15" hidden="false" customHeight="false" outlineLevel="0" collapsed="false">
      <c r="P74" s="25"/>
      <c r="Z74" s="3"/>
      <c r="AB74" s="1"/>
      <c r="AG74" s="225"/>
      <c r="AI74" s="226"/>
      <c r="AV74" s="124"/>
      <c r="AW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  <c r="BO74" s="124"/>
      <c r="BP74" s="124"/>
      <c r="BQ74" s="124"/>
      <c r="BR74" s="124"/>
      <c r="BS74" s="124"/>
      <c r="BT74" s="124"/>
      <c r="BU74" s="124"/>
      <c r="BV74" s="124"/>
      <c r="BW74" s="124"/>
      <c r="BX74" s="124"/>
      <c r="BY74" s="124"/>
    </row>
    <row r="75" customFormat="false" ht="15" hidden="false" customHeight="false" outlineLevel="0" collapsed="false">
      <c r="P75" s="25"/>
      <c r="Z75" s="3"/>
      <c r="AB75" s="1"/>
      <c r="AG75" s="225"/>
      <c r="AI75" s="226"/>
      <c r="AV75" s="124"/>
      <c r="AW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4"/>
      <c r="BX75" s="124"/>
      <c r="BY75" s="124"/>
    </row>
    <row r="76" customFormat="false" ht="15" hidden="false" customHeight="false" outlineLevel="0" collapsed="false">
      <c r="P76" s="25"/>
      <c r="Z76" s="3"/>
      <c r="AB76" s="1"/>
      <c r="AG76" s="225"/>
      <c r="AI76" s="226"/>
      <c r="AV76" s="124"/>
      <c r="AW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/>
      <c r="BW76" s="124"/>
      <c r="BX76" s="124"/>
      <c r="BY76" s="124"/>
    </row>
    <row r="77" customFormat="false" ht="15" hidden="false" customHeight="false" outlineLevel="0" collapsed="false">
      <c r="P77" s="25"/>
      <c r="Z77" s="3"/>
      <c r="AB77" s="1"/>
      <c r="AG77" s="225"/>
      <c r="AI77" s="226"/>
      <c r="AV77" s="124"/>
      <c r="AW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/>
      <c r="BX77" s="124"/>
      <c r="BY77" s="124"/>
    </row>
    <row r="78" customFormat="false" ht="15" hidden="false" customHeight="false" outlineLevel="0" collapsed="false">
      <c r="AG78" s="225"/>
      <c r="AI78" s="226"/>
      <c r="AV78" s="124"/>
      <c r="AW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  <c r="BO78" s="124"/>
      <c r="BP78" s="124"/>
      <c r="BQ78" s="124"/>
      <c r="BR78" s="124"/>
      <c r="BS78" s="124"/>
      <c r="BT78" s="124"/>
      <c r="BU78" s="124"/>
      <c r="BV78" s="124"/>
      <c r="BW78" s="124"/>
      <c r="BX78" s="124"/>
      <c r="BY78" s="124"/>
    </row>
    <row r="79" customFormat="false" ht="15" hidden="false" customHeight="false" outlineLevel="0" collapsed="false">
      <c r="AG79" s="225"/>
      <c r="AI79" s="226"/>
      <c r="AV79" s="124"/>
      <c r="AW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4"/>
      <c r="BX79" s="124"/>
      <c r="BY79" s="124"/>
    </row>
    <row r="80" customFormat="false" ht="15" hidden="false" customHeight="false" outlineLevel="0" collapsed="false">
      <c r="AG80" s="225"/>
      <c r="AI80" s="226"/>
      <c r="AV80" s="124"/>
      <c r="AW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  <c r="BX80" s="124"/>
      <c r="BY80" s="124"/>
    </row>
    <row r="81" customFormat="false" ht="15" hidden="false" customHeight="false" outlineLevel="0" collapsed="false">
      <c r="AG81" s="225"/>
      <c r="AI81" s="226"/>
      <c r="AV81" s="124"/>
      <c r="AW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4"/>
      <c r="BX81" s="124"/>
      <c r="BY81" s="124"/>
    </row>
    <row r="82" customFormat="false" ht="15" hidden="false" customHeight="false" outlineLevel="0" collapsed="false">
      <c r="AG82" s="225"/>
      <c r="AI82" s="226"/>
      <c r="AV82" s="124"/>
      <c r="AW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</row>
    <row r="83" customFormat="false" ht="15" hidden="false" customHeight="false" outlineLevel="0" collapsed="false">
      <c r="AG83" s="225"/>
      <c r="AI83" s="226"/>
      <c r="AV83" s="124"/>
      <c r="AW83" s="124"/>
      <c r="BA83" s="124"/>
      <c r="BB83" s="124"/>
      <c r="BC83" s="124"/>
      <c r="BD83" s="124"/>
      <c r="BE83" s="124"/>
      <c r="BF83" s="124"/>
      <c r="BG83" s="124"/>
      <c r="BH83" s="124"/>
      <c r="BI83" s="124"/>
      <c r="BJ83" s="124"/>
      <c r="BK83" s="124"/>
      <c r="BL83" s="124"/>
      <c r="BM83" s="124"/>
      <c r="BN83" s="124"/>
      <c r="BO83" s="124"/>
      <c r="BP83" s="124"/>
      <c r="BQ83" s="124"/>
      <c r="BR83" s="124"/>
      <c r="BS83" s="124"/>
      <c r="BT83" s="124"/>
      <c r="BU83" s="124"/>
      <c r="BV83" s="124"/>
      <c r="BW83" s="124"/>
      <c r="BX83" s="124"/>
      <c r="BY83" s="124"/>
    </row>
    <row r="84" customFormat="false" ht="15" hidden="false" customHeight="false" outlineLevel="0" collapsed="false">
      <c r="AG84" s="225"/>
      <c r="AI84" s="226"/>
      <c r="AV84" s="124"/>
      <c r="AW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  <c r="BP84" s="124"/>
      <c r="BQ84" s="124"/>
      <c r="BR84" s="124"/>
      <c r="BS84" s="124"/>
      <c r="BT84" s="124"/>
      <c r="BU84" s="124"/>
      <c r="BV84" s="124"/>
      <c r="BW84" s="124"/>
      <c r="BX84" s="124"/>
      <c r="BY84" s="124"/>
    </row>
    <row r="85" customFormat="false" ht="15" hidden="false" customHeight="false" outlineLevel="0" collapsed="false">
      <c r="AG85" s="225"/>
      <c r="AI85" s="226"/>
      <c r="AV85" s="124"/>
      <c r="AW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  <c r="BO85" s="124"/>
      <c r="BP85" s="124"/>
      <c r="BQ85" s="124"/>
      <c r="BR85" s="124"/>
      <c r="BS85" s="124"/>
      <c r="BT85" s="124"/>
      <c r="BU85" s="124"/>
      <c r="BV85" s="124"/>
      <c r="BW85" s="124"/>
      <c r="BX85" s="124"/>
      <c r="BY85" s="124"/>
    </row>
    <row r="86" customFormat="false" ht="15" hidden="false" customHeight="false" outlineLevel="0" collapsed="false">
      <c r="AG86" s="225"/>
      <c r="AI86" s="226"/>
      <c r="AV86" s="124"/>
      <c r="AW86" s="124"/>
      <c r="BA86" s="124"/>
      <c r="BB86" s="124"/>
      <c r="BC86" s="124"/>
      <c r="BD86" s="124"/>
      <c r="BE86" s="124"/>
      <c r="BF86" s="124"/>
      <c r="BG86" s="124"/>
      <c r="BH86" s="124"/>
      <c r="BI86" s="124"/>
      <c r="BJ86" s="124"/>
      <c r="BK86" s="124"/>
      <c r="BL86" s="124"/>
      <c r="BM86" s="124"/>
      <c r="BN86" s="124"/>
      <c r="BO86" s="124"/>
      <c r="BP86" s="124"/>
      <c r="BQ86" s="124"/>
      <c r="BR86" s="124"/>
      <c r="BS86" s="124"/>
      <c r="BT86" s="124"/>
      <c r="BU86" s="124"/>
      <c r="BV86" s="124"/>
      <c r="BW86" s="124"/>
      <c r="BX86" s="124"/>
      <c r="BY86" s="124"/>
    </row>
    <row r="87" customFormat="false" ht="15" hidden="false" customHeight="false" outlineLevel="0" collapsed="false">
      <c r="AG87" s="225"/>
      <c r="AI87" s="226"/>
      <c r="AV87" s="124"/>
      <c r="AW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4"/>
      <c r="BO87" s="124"/>
      <c r="BP87" s="124"/>
      <c r="BQ87" s="124"/>
      <c r="BR87" s="124"/>
      <c r="BS87" s="124"/>
      <c r="BT87" s="124"/>
      <c r="BU87" s="124"/>
      <c r="BV87" s="124"/>
      <c r="BW87" s="124"/>
      <c r="BX87" s="124"/>
      <c r="BY87" s="124"/>
    </row>
    <row r="88" customFormat="false" ht="15" hidden="false" customHeight="false" outlineLevel="0" collapsed="false">
      <c r="AG88" s="225"/>
      <c r="AI88" s="226"/>
      <c r="AV88" s="124"/>
      <c r="AW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  <c r="BP88" s="124"/>
      <c r="BQ88" s="124"/>
      <c r="BR88" s="124"/>
      <c r="BS88" s="124"/>
      <c r="BT88" s="124"/>
      <c r="BU88" s="124"/>
      <c r="BV88" s="124"/>
      <c r="BW88" s="124"/>
      <c r="BX88" s="124"/>
      <c r="BY88" s="124"/>
    </row>
    <row r="89" customFormat="false" ht="15" hidden="false" customHeight="false" outlineLevel="0" collapsed="false">
      <c r="AG89" s="225"/>
      <c r="AI89" s="226"/>
      <c r="AV89" s="124"/>
      <c r="AW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124"/>
      <c r="BN89" s="124"/>
      <c r="BO89" s="124"/>
      <c r="BP89" s="124"/>
      <c r="BQ89" s="124"/>
      <c r="BR89" s="124"/>
      <c r="BS89" s="124"/>
      <c r="BT89" s="124"/>
      <c r="BU89" s="124"/>
      <c r="BV89" s="124"/>
      <c r="BW89" s="124"/>
      <c r="BX89" s="124"/>
      <c r="BY89" s="124"/>
    </row>
    <row r="90" customFormat="false" ht="15" hidden="false" customHeight="false" outlineLevel="0" collapsed="false">
      <c r="AG90" s="225"/>
      <c r="AI90" s="226"/>
      <c r="AV90" s="124"/>
      <c r="AW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  <c r="BP90" s="124"/>
      <c r="BQ90" s="124"/>
      <c r="BR90" s="124"/>
      <c r="BS90" s="124"/>
      <c r="BT90" s="124"/>
      <c r="BU90" s="124"/>
      <c r="BV90" s="124"/>
      <c r="BW90" s="124"/>
      <c r="BX90" s="124"/>
      <c r="BY90" s="124"/>
    </row>
    <row r="91" customFormat="false" ht="15" hidden="false" customHeight="false" outlineLevel="0" collapsed="false">
      <c r="AG91" s="225"/>
      <c r="AI91" s="226"/>
      <c r="AV91" s="124"/>
      <c r="AW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4"/>
      <c r="BM91" s="124"/>
      <c r="BN91" s="124"/>
      <c r="BO91" s="124"/>
      <c r="BP91" s="124"/>
      <c r="BQ91" s="124"/>
      <c r="BR91" s="124"/>
      <c r="BS91" s="124"/>
      <c r="BT91" s="124"/>
      <c r="BU91" s="124"/>
      <c r="BV91" s="124"/>
      <c r="BW91" s="124"/>
      <c r="BX91" s="124"/>
      <c r="BY91" s="124"/>
    </row>
    <row r="92" customFormat="false" ht="15" hidden="false" customHeight="false" outlineLevel="0" collapsed="false">
      <c r="F92" s="1" t="s">
        <v>112</v>
      </c>
      <c r="AG92" s="225"/>
      <c r="AI92" s="226"/>
      <c r="AV92" s="124"/>
      <c r="AW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  <c r="BP92" s="124"/>
      <c r="BQ92" s="124"/>
      <c r="BR92" s="124"/>
      <c r="BS92" s="124"/>
      <c r="BT92" s="124"/>
      <c r="BU92" s="124"/>
      <c r="BV92" s="124"/>
      <c r="BW92" s="124"/>
      <c r="BX92" s="124"/>
      <c r="BY92" s="124"/>
    </row>
    <row r="93" customFormat="false" ht="15" hidden="false" customHeight="false" outlineLevel="0" collapsed="false">
      <c r="AG93" s="225"/>
      <c r="AI93" s="226"/>
      <c r="AV93" s="124"/>
      <c r="AW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4"/>
      <c r="BM93" s="124"/>
      <c r="BN93" s="124"/>
      <c r="BO93" s="124"/>
      <c r="BP93" s="124"/>
      <c r="BQ93" s="124"/>
      <c r="BR93" s="124"/>
      <c r="BS93" s="124"/>
      <c r="BT93" s="124"/>
      <c r="BU93" s="124"/>
      <c r="BV93" s="124"/>
      <c r="BW93" s="124"/>
      <c r="BX93" s="124"/>
      <c r="BY93" s="124"/>
    </row>
    <row r="94" customFormat="false" ht="15" hidden="false" customHeight="false" outlineLevel="0" collapsed="false">
      <c r="F94" s="1" t="s">
        <v>44</v>
      </c>
      <c r="G94" s="1" t="s">
        <v>113</v>
      </c>
      <c r="H94" s="1" t="s">
        <v>114</v>
      </c>
      <c r="AG94" s="225"/>
      <c r="AI94" s="226"/>
      <c r="AV94" s="124"/>
      <c r="AW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4"/>
      <c r="BM94" s="124"/>
      <c r="BN94" s="124"/>
      <c r="BO94" s="124"/>
      <c r="BP94" s="124"/>
      <c r="BQ94" s="124"/>
      <c r="BR94" s="124"/>
      <c r="BS94" s="124"/>
      <c r="BT94" s="124"/>
      <c r="BU94" s="124"/>
      <c r="BV94" s="124"/>
      <c r="BW94" s="124"/>
      <c r="BX94" s="124"/>
      <c r="BY94" s="124"/>
    </row>
    <row r="95" customFormat="false" ht="15" hidden="false" customHeight="false" outlineLevel="0" collapsed="false">
      <c r="D95" s="178" t="s">
        <v>115</v>
      </c>
      <c r="F95" s="227" t="n">
        <v>3074</v>
      </c>
      <c r="G95" s="227" t="s">
        <v>116</v>
      </c>
      <c r="H95" s="227" t="s">
        <v>116</v>
      </c>
      <c r="I95" s="228"/>
      <c r="AG95" s="225"/>
      <c r="AI95" s="226"/>
      <c r="AV95" s="124"/>
      <c r="AW95" s="124"/>
      <c r="BA95" s="124"/>
      <c r="BB95" s="124"/>
      <c r="BC95" s="124"/>
      <c r="BD95" s="124"/>
      <c r="BE95" s="124"/>
      <c r="BF95" s="124"/>
      <c r="BG95" s="124"/>
      <c r="BH95" s="124"/>
      <c r="BI95" s="124"/>
      <c r="BJ95" s="124"/>
      <c r="BK95" s="124"/>
      <c r="BL95" s="124"/>
      <c r="BM95" s="124"/>
      <c r="BN95" s="124"/>
      <c r="BO95" s="124"/>
      <c r="BP95" s="124"/>
      <c r="BQ95" s="124"/>
      <c r="BR95" s="124"/>
      <c r="BS95" s="124"/>
      <c r="BT95" s="124"/>
      <c r="BU95" s="124"/>
      <c r="BV95" s="124"/>
      <c r="BW95" s="124"/>
      <c r="BX95" s="124"/>
      <c r="BY95" s="124"/>
    </row>
    <row r="96" customFormat="false" ht="15" hidden="false" customHeight="false" outlineLevel="0" collapsed="false">
      <c r="A96" s="11"/>
      <c r="B96" s="11"/>
      <c r="D96" s="178" t="s">
        <v>117</v>
      </c>
      <c r="F96" s="227" t="n">
        <v>3074</v>
      </c>
      <c r="G96" s="227" t="s">
        <v>116</v>
      </c>
      <c r="H96" s="227" t="s">
        <v>118</v>
      </c>
      <c r="I96" s="228"/>
      <c r="AH96" s="11"/>
      <c r="AJ96" s="11"/>
      <c r="AK96" s="11"/>
      <c r="AL96" s="11"/>
      <c r="AV96" s="124"/>
      <c r="AW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  <c r="BM96" s="124"/>
      <c r="BN96" s="124"/>
      <c r="BO96" s="124"/>
      <c r="BP96" s="124"/>
      <c r="BQ96" s="124"/>
      <c r="BR96" s="124"/>
      <c r="BS96" s="124"/>
      <c r="BT96" s="124"/>
      <c r="BU96" s="124"/>
      <c r="BV96" s="124"/>
      <c r="BW96" s="124"/>
      <c r="BX96" s="124"/>
      <c r="BY96" s="124"/>
    </row>
    <row r="97" customFormat="false" ht="15" hidden="false" customHeight="false" outlineLevel="0" collapsed="false">
      <c r="A97" s="11"/>
      <c r="B97" s="11"/>
      <c r="D97" s="178" t="s">
        <v>119</v>
      </c>
      <c r="F97" s="227"/>
      <c r="G97" s="227"/>
      <c r="H97" s="227"/>
      <c r="I97" s="228"/>
      <c r="AH97" s="11"/>
      <c r="AJ97" s="11"/>
      <c r="AK97" s="11"/>
      <c r="AL97" s="11"/>
      <c r="AV97" s="124"/>
      <c r="AW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4"/>
      <c r="BM97" s="124"/>
      <c r="BN97" s="124"/>
      <c r="BO97" s="124"/>
      <c r="BP97" s="124"/>
      <c r="BQ97" s="124"/>
      <c r="BR97" s="124"/>
      <c r="BS97" s="124"/>
      <c r="BT97" s="124"/>
      <c r="BU97" s="124"/>
      <c r="BV97" s="124"/>
      <c r="BW97" s="124"/>
      <c r="BX97" s="124"/>
      <c r="BY97" s="124"/>
    </row>
    <row r="98" customFormat="false" ht="15" hidden="false" customHeight="false" outlineLevel="0" collapsed="false">
      <c r="D98" s="178" t="s">
        <v>120</v>
      </c>
      <c r="F98" s="227"/>
      <c r="G98" s="227"/>
      <c r="H98" s="227"/>
      <c r="I98" s="228"/>
      <c r="AH98" s="11"/>
      <c r="AJ98" s="11"/>
      <c r="AK98" s="11"/>
      <c r="AL98" s="11"/>
      <c r="AV98" s="124"/>
      <c r="AW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4"/>
      <c r="BM98" s="124"/>
      <c r="BN98" s="124"/>
      <c r="BO98" s="124"/>
      <c r="BP98" s="124"/>
      <c r="BQ98" s="124"/>
      <c r="BR98" s="124"/>
      <c r="BS98" s="124"/>
      <c r="BT98" s="124"/>
      <c r="BU98" s="124"/>
      <c r="BV98" s="124"/>
      <c r="BW98" s="124"/>
      <c r="BX98" s="124"/>
      <c r="BY98" s="124"/>
    </row>
    <row r="99" customFormat="false" ht="15" hidden="false" customHeight="false" outlineLevel="0" collapsed="false">
      <c r="D99" s="178" t="s">
        <v>121</v>
      </c>
      <c r="F99" s="227" t="n">
        <v>3144</v>
      </c>
      <c r="G99" s="227" t="s">
        <v>116</v>
      </c>
      <c r="H99" s="227" t="s">
        <v>116</v>
      </c>
      <c r="I99" s="228"/>
      <c r="AH99" s="11"/>
      <c r="AJ99" s="11"/>
      <c r="AK99" s="11"/>
      <c r="AL99" s="11"/>
      <c r="AV99" s="124"/>
      <c r="AW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  <c r="BM99" s="124"/>
      <c r="BN99" s="124"/>
      <c r="BO99" s="124"/>
      <c r="BP99" s="124"/>
      <c r="BQ99" s="124"/>
      <c r="BR99" s="124"/>
      <c r="BS99" s="124"/>
      <c r="BT99" s="124"/>
      <c r="BU99" s="124"/>
      <c r="BV99" s="124"/>
      <c r="BW99" s="124"/>
      <c r="BX99" s="124"/>
      <c r="BY99" s="124"/>
    </row>
    <row r="100" customFormat="false" ht="15" hidden="false" customHeight="false" outlineLevel="0" collapsed="false">
      <c r="D100" s="178" t="s">
        <v>122</v>
      </c>
      <c r="F100" s="227" t="n">
        <v>3097</v>
      </c>
      <c r="G100" s="227" t="s">
        <v>123</v>
      </c>
      <c r="H100" s="227" t="s">
        <v>116</v>
      </c>
      <c r="I100" s="228"/>
      <c r="J100" s="0"/>
      <c r="K100" s="0"/>
      <c r="L100" s="0"/>
      <c r="M100" s="0"/>
      <c r="N100" s="0"/>
      <c r="O100" s="0"/>
      <c r="P100" s="0"/>
      <c r="Q100" s="0"/>
      <c r="Z100" s="179"/>
      <c r="AA100" s="47" t="n">
        <f aca="false">[2]Aug!T43</f>
        <v>531.4</v>
      </c>
      <c r="AB100" s="1"/>
      <c r="AC100" s="47" t="n">
        <f aca="false">[2]Aug!V43</f>
        <v>25.0179999999999</v>
      </c>
      <c r="AH100" s="11"/>
      <c r="AJ100" s="11"/>
      <c r="AK100" s="11"/>
      <c r="AL100" s="11"/>
      <c r="AV100" s="124"/>
      <c r="AW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124"/>
      <c r="BL100" s="124"/>
      <c r="BM100" s="124"/>
      <c r="BN100" s="124"/>
      <c r="BO100" s="124"/>
      <c r="BP100" s="124"/>
      <c r="BQ100" s="124"/>
      <c r="BR100" s="124"/>
      <c r="BS100" s="124"/>
      <c r="BT100" s="124"/>
      <c r="BU100" s="124"/>
      <c r="BV100" s="124"/>
      <c r="BW100" s="124"/>
      <c r="BX100" s="124"/>
      <c r="BY100" s="124"/>
    </row>
    <row r="101" customFormat="false" ht="15" hidden="false" customHeight="false" outlineLevel="0" collapsed="false">
      <c r="D101" s="178" t="s">
        <v>124</v>
      </c>
      <c r="F101" s="227" t="n">
        <v>2935</v>
      </c>
      <c r="G101" s="227" t="s">
        <v>123</v>
      </c>
      <c r="H101" s="227" t="s">
        <v>116</v>
      </c>
      <c r="I101" s="228"/>
      <c r="J101" s="0"/>
      <c r="K101" s="0"/>
      <c r="L101" s="0"/>
      <c r="M101" s="0"/>
      <c r="N101" s="0"/>
      <c r="O101" s="0"/>
      <c r="P101" s="0"/>
      <c r="Q101" s="0"/>
      <c r="Z101" s="179"/>
      <c r="AA101" s="47" t="n">
        <f aca="false">[2]Aug!T44</f>
        <v>436.8</v>
      </c>
      <c r="AB101" s="1"/>
      <c r="AC101" s="47" t="n">
        <f aca="false">[2]Aug!V44</f>
        <v>-100.727</v>
      </c>
      <c r="AH101" s="11"/>
      <c r="AJ101" s="11"/>
      <c r="AK101" s="11"/>
      <c r="AL101" s="11"/>
      <c r="AV101" s="124"/>
      <c r="AW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  <c r="BM101" s="124"/>
      <c r="BN101" s="124"/>
      <c r="BO101" s="124"/>
      <c r="BP101" s="124"/>
      <c r="BQ101" s="124"/>
      <c r="BR101" s="124"/>
      <c r="BS101" s="124"/>
      <c r="BT101" s="124"/>
      <c r="BU101" s="124"/>
      <c r="BV101" s="124"/>
      <c r="BW101" s="124"/>
      <c r="BX101" s="124"/>
      <c r="BY101" s="124"/>
    </row>
    <row r="102" customFormat="false" ht="15" hidden="false" customHeight="false" outlineLevel="0" collapsed="false">
      <c r="D102" s="178" t="s">
        <v>125</v>
      </c>
      <c r="F102" s="227" t="n">
        <v>3067</v>
      </c>
      <c r="G102" s="227" t="s">
        <v>116</v>
      </c>
      <c r="H102" s="227" t="s">
        <v>116</v>
      </c>
      <c r="I102" s="228"/>
      <c r="J102" s="0"/>
      <c r="K102" s="0"/>
      <c r="L102" s="0"/>
      <c r="M102" s="0"/>
      <c r="N102" s="0"/>
      <c r="O102" s="0"/>
      <c r="P102" s="0"/>
      <c r="Q102" s="0"/>
      <c r="Z102" s="179"/>
      <c r="AA102" s="47" t="n">
        <f aca="false">[2]Aug!T45</f>
        <v>185.9</v>
      </c>
      <c r="AB102" s="1"/>
      <c r="AC102" s="47" t="n">
        <f aca="false">[2]Aug!V45</f>
        <v>-195.828</v>
      </c>
      <c r="AH102" s="11"/>
      <c r="AJ102" s="11"/>
      <c r="AK102" s="11"/>
      <c r="AL102" s="11"/>
      <c r="AV102" s="124"/>
      <c r="AW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  <c r="BM102" s="124"/>
      <c r="BN102" s="124"/>
      <c r="BO102" s="124"/>
      <c r="BP102" s="124"/>
      <c r="BQ102" s="124"/>
      <c r="BR102" s="124"/>
      <c r="BS102" s="124"/>
      <c r="BT102" s="124"/>
      <c r="BU102" s="124"/>
      <c r="BV102" s="124"/>
      <c r="BW102" s="124"/>
      <c r="BX102" s="124"/>
      <c r="BY102" s="124"/>
    </row>
    <row r="103" customFormat="false" ht="15" hidden="false" customHeight="false" outlineLevel="0" collapsed="false">
      <c r="D103" s="178" t="s">
        <v>126</v>
      </c>
      <c r="F103" s="227" t="n">
        <v>3110</v>
      </c>
      <c r="G103" s="227" t="s">
        <v>116</v>
      </c>
      <c r="H103" s="227" t="s">
        <v>116</v>
      </c>
      <c r="I103" s="228"/>
      <c r="J103" s="0"/>
      <c r="K103" s="0"/>
      <c r="L103" s="0"/>
      <c r="M103" s="0"/>
      <c r="N103" s="0"/>
      <c r="O103" s="0"/>
      <c r="P103" s="0"/>
      <c r="Q103" s="0"/>
      <c r="AA103" s="1" t="n">
        <f aca="false">[2]Aug!T46</f>
        <v>247.8</v>
      </c>
      <c r="AC103" s="47" t="n">
        <f aca="false">[2]Aug!V46</f>
        <v>-96.627</v>
      </c>
      <c r="AH103" s="11"/>
      <c r="AJ103" s="11"/>
      <c r="AK103" s="11"/>
      <c r="AL103" s="11"/>
      <c r="AV103" s="124"/>
      <c r="AW103" s="124"/>
      <c r="BA103" s="12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  <c r="BM103" s="124"/>
      <c r="BN103" s="124"/>
      <c r="BO103" s="124"/>
      <c r="BP103" s="124"/>
      <c r="BQ103" s="124"/>
      <c r="BR103" s="124"/>
      <c r="BS103" s="124"/>
      <c r="BT103" s="124"/>
      <c r="BU103" s="124"/>
      <c r="BV103" s="124"/>
      <c r="BW103" s="124"/>
      <c r="BX103" s="124"/>
      <c r="BY103" s="124"/>
    </row>
    <row r="104" customFormat="false" ht="15" hidden="false" customHeight="false" outlineLevel="0" collapsed="false">
      <c r="D104" s="178" t="s">
        <v>127</v>
      </c>
      <c r="F104" s="227"/>
      <c r="G104" s="227"/>
      <c r="H104" s="227"/>
      <c r="I104" s="227"/>
      <c r="J104" s="0"/>
      <c r="K104" s="0"/>
      <c r="L104" s="0"/>
      <c r="M104" s="0"/>
      <c r="N104" s="0"/>
      <c r="O104" s="0"/>
      <c r="P104" s="0"/>
      <c r="Q104" s="0"/>
      <c r="AA104" s="1" t="n">
        <f aca="false">[2]Aug!T47</f>
        <v>177</v>
      </c>
      <c r="AC104" s="47" t="n">
        <f aca="false">[2]Aug!V47</f>
        <v>-94.432</v>
      </c>
      <c r="AH104" s="11"/>
      <c r="AJ104" s="11"/>
      <c r="AK104" s="11"/>
      <c r="AL104" s="11"/>
      <c r="AV104" s="124"/>
      <c r="AW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4"/>
      <c r="BN104" s="124"/>
      <c r="BO104" s="124"/>
      <c r="BP104" s="124"/>
      <c r="BQ104" s="124"/>
      <c r="BR104" s="124"/>
      <c r="BS104" s="124"/>
      <c r="BT104" s="124"/>
      <c r="BU104" s="124"/>
      <c r="BV104" s="124"/>
      <c r="BW104" s="124"/>
      <c r="BX104" s="124"/>
      <c r="BY104" s="124"/>
    </row>
    <row r="105" customFormat="false" ht="15" hidden="false" customHeight="false" outlineLevel="0" collapsed="false">
      <c r="D105" s="178" t="s">
        <v>128</v>
      </c>
      <c r="F105" s="227"/>
      <c r="G105" s="227"/>
      <c r="H105" s="227"/>
      <c r="I105" s="227"/>
      <c r="J105" s="0"/>
      <c r="K105" s="0"/>
      <c r="L105" s="0"/>
      <c r="M105" s="0"/>
      <c r="N105" s="0"/>
      <c r="O105" s="0"/>
      <c r="P105" s="0"/>
      <c r="Q105" s="0"/>
      <c r="AA105" s="1" t="n">
        <f aca="false">[2]Aug!T48</f>
        <v>13.3</v>
      </c>
      <c r="AC105" s="47" t="n">
        <f aca="false">[2]Aug!V48</f>
        <v>-141.732</v>
      </c>
      <c r="AH105" s="11"/>
      <c r="AJ105" s="11"/>
      <c r="AK105" s="11"/>
      <c r="AL105" s="11"/>
      <c r="AV105" s="124"/>
      <c r="AW105" s="124"/>
      <c r="BA105" s="124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  <c r="BM105" s="124"/>
      <c r="BN105" s="124"/>
      <c r="BO105" s="124"/>
      <c r="BP105" s="124"/>
      <c r="BQ105" s="124"/>
      <c r="BR105" s="124"/>
      <c r="BS105" s="124"/>
      <c r="BT105" s="124"/>
      <c r="BU105" s="124"/>
      <c r="BV105" s="124"/>
      <c r="BW105" s="124"/>
      <c r="BX105" s="124"/>
      <c r="BY105" s="124"/>
    </row>
    <row r="106" customFormat="false" ht="15" hidden="false" customHeight="false" outlineLevel="0" collapsed="false">
      <c r="D106" s="178" t="s">
        <v>129</v>
      </c>
      <c r="F106" s="227"/>
      <c r="G106" s="227"/>
      <c r="H106" s="227"/>
      <c r="I106" s="227"/>
      <c r="J106" s="0"/>
      <c r="K106" s="0"/>
      <c r="L106" s="0"/>
      <c r="M106" s="0"/>
      <c r="N106" s="0"/>
      <c r="O106" s="0"/>
      <c r="P106" s="0"/>
      <c r="Q106" s="0"/>
      <c r="AA106" s="1" t="n">
        <f aca="false">SUM(AA100:AA105)</f>
        <v>1592.2</v>
      </c>
      <c r="AC106" s="1" t="n">
        <f aca="false">SUM(AC100:AC105)</f>
        <v>-604.328</v>
      </c>
      <c r="AH106" s="11"/>
      <c r="AJ106" s="11"/>
      <c r="AK106" s="11"/>
      <c r="AL106" s="11"/>
      <c r="AV106" s="124"/>
      <c r="AW106" s="124"/>
      <c r="BA106" s="124"/>
      <c r="BB106" s="124"/>
      <c r="BC106" s="124"/>
      <c r="BD106" s="124"/>
      <c r="BE106" s="124"/>
      <c r="BF106" s="124"/>
      <c r="BG106" s="124"/>
      <c r="BH106" s="124"/>
      <c r="BI106" s="124"/>
      <c r="BJ106" s="124"/>
      <c r="BK106" s="124"/>
      <c r="BL106" s="124"/>
      <c r="BM106" s="124"/>
      <c r="BN106" s="124"/>
      <c r="BO106" s="124"/>
      <c r="BP106" s="124"/>
      <c r="BQ106" s="124"/>
      <c r="BR106" s="124"/>
      <c r="BS106" s="124"/>
      <c r="BT106" s="124"/>
      <c r="BU106" s="124"/>
      <c r="BV106" s="124"/>
      <c r="BW106" s="124"/>
      <c r="BX106" s="124"/>
      <c r="BY106" s="124"/>
    </row>
    <row r="107" customFormat="false" ht="15" hidden="false" customHeight="false" outlineLevel="0" collapsed="false">
      <c r="D107" s="178" t="s">
        <v>130</v>
      </c>
      <c r="F107" s="227"/>
      <c r="G107" s="227"/>
      <c r="H107" s="227"/>
      <c r="I107" s="227"/>
      <c r="J107" s="0"/>
      <c r="K107" s="0"/>
      <c r="L107" s="0"/>
      <c r="M107" s="0"/>
      <c r="N107" s="0"/>
      <c r="O107" s="0"/>
      <c r="P107" s="0"/>
      <c r="Q107" s="0"/>
      <c r="AH107" s="11"/>
      <c r="AJ107" s="11"/>
      <c r="AK107" s="11"/>
      <c r="AL107" s="11"/>
      <c r="AV107" s="124"/>
      <c r="AW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  <c r="BM107" s="124"/>
      <c r="BN107" s="124"/>
      <c r="BO107" s="124"/>
      <c r="BP107" s="124"/>
      <c r="BQ107" s="124"/>
      <c r="BR107" s="124"/>
      <c r="BS107" s="124"/>
      <c r="BT107" s="124"/>
      <c r="BU107" s="124"/>
      <c r="BV107" s="124"/>
      <c r="BW107" s="124"/>
      <c r="BX107" s="124"/>
      <c r="BY107" s="124"/>
    </row>
    <row r="108" customFormat="false" ht="15" hidden="false" customHeight="false" outlineLevel="0" collapsed="false">
      <c r="A108" s="229"/>
      <c r="B108" s="229"/>
      <c r="D108" s="178" t="s">
        <v>131</v>
      </c>
      <c r="F108" s="227"/>
      <c r="G108" s="227"/>
      <c r="H108" s="227"/>
      <c r="I108" s="227"/>
      <c r="J108" s="0"/>
      <c r="K108" s="0"/>
      <c r="L108" s="0"/>
      <c r="M108" s="0"/>
      <c r="N108" s="0"/>
      <c r="O108" s="0"/>
      <c r="P108" s="0"/>
      <c r="Q108" s="0"/>
      <c r="AH108" s="11"/>
      <c r="AJ108" s="11"/>
      <c r="AK108" s="11"/>
      <c r="AL108" s="11"/>
      <c r="AV108" s="124"/>
      <c r="AW108" s="124"/>
      <c r="BA108" s="124"/>
      <c r="BB108" s="124"/>
      <c r="BC108" s="124"/>
      <c r="BD108" s="124"/>
      <c r="BE108" s="124"/>
      <c r="BF108" s="124"/>
      <c r="BG108" s="124"/>
      <c r="BH108" s="124"/>
      <c r="BI108" s="124"/>
      <c r="BJ108" s="124"/>
      <c r="BK108" s="124"/>
      <c r="BL108" s="124"/>
      <c r="BM108" s="124"/>
      <c r="BN108" s="124"/>
      <c r="BO108" s="124"/>
      <c r="BP108" s="124"/>
      <c r="BQ108" s="124"/>
      <c r="BR108" s="124"/>
      <c r="BS108" s="124"/>
      <c r="BT108" s="124"/>
      <c r="BU108" s="124"/>
      <c r="BV108" s="124"/>
      <c r="BW108" s="124"/>
      <c r="BX108" s="124"/>
      <c r="BY108" s="124"/>
    </row>
    <row r="109" customFormat="false" ht="15" hidden="false" customHeight="false" outlineLevel="0" collapsed="false">
      <c r="A109" s="11"/>
      <c r="B109" s="11"/>
      <c r="D109" s="178" t="s">
        <v>132</v>
      </c>
      <c r="F109" s="227"/>
      <c r="G109" s="227"/>
      <c r="H109" s="227"/>
      <c r="I109" s="227"/>
      <c r="J109" s="0"/>
      <c r="K109" s="0"/>
      <c r="L109" s="0"/>
      <c r="M109" s="0"/>
      <c r="N109" s="0"/>
      <c r="O109" s="0"/>
      <c r="P109" s="0"/>
      <c r="Q109" s="0"/>
      <c r="AV109" s="124"/>
      <c r="AW109" s="124"/>
      <c r="BA109" s="124"/>
      <c r="BB109" s="124"/>
      <c r="BC109" s="124"/>
      <c r="BD109" s="124"/>
      <c r="BE109" s="124"/>
      <c r="BF109" s="124"/>
      <c r="BG109" s="124"/>
      <c r="BH109" s="124"/>
      <c r="BI109" s="124"/>
      <c r="BJ109" s="124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4"/>
      <c r="BU109" s="124"/>
      <c r="BV109" s="124"/>
      <c r="BW109" s="124"/>
      <c r="BX109" s="124"/>
      <c r="BY109" s="124"/>
    </row>
    <row r="110" customFormat="false" ht="15" hidden="false" customHeight="false" outlineLevel="0" collapsed="false">
      <c r="A110" s="11"/>
      <c r="B110" s="11"/>
      <c r="D110" s="178" t="s">
        <v>133</v>
      </c>
      <c r="F110" s="227"/>
      <c r="G110" s="227"/>
      <c r="H110" s="227"/>
      <c r="I110" s="227"/>
      <c r="J110" s="0"/>
      <c r="K110" s="0"/>
      <c r="L110" s="0"/>
      <c r="M110" s="0"/>
      <c r="N110" s="0"/>
      <c r="O110" s="0"/>
      <c r="P110" s="0"/>
      <c r="Q110" s="0"/>
      <c r="AV110" s="124"/>
      <c r="AW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4"/>
      <c r="BV110" s="124"/>
      <c r="BW110" s="124"/>
      <c r="BX110" s="124"/>
      <c r="BY110" s="124"/>
    </row>
    <row r="111" customFormat="false" ht="15" hidden="false" customHeight="false" outlineLevel="0" collapsed="false">
      <c r="A111" s="11"/>
      <c r="B111" s="11"/>
      <c r="D111" s="178" t="s">
        <v>134</v>
      </c>
      <c r="F111" s="227"/>
      <c r="G111" s="227"/>
      <c r="H111" s="227"/>
      <c r="I111" s="227"/>
      <c r="J111" s="0"/>
      <c r="K111" s="0"/>
      <c r="L111" s="0"/>
      <c r="M111" s="0"/>
      <c r="N111" s="0"/>
      <c r="O111" s="0"/>
      <c r="P111" s="0"/>
      <c r="Q111" s="0"/>
      <c r="AV111" s="124"/>
      <c r="AW111" s="124"/>
      <c r="BA111" s="124"/>
      <c r="BB111" s="124"/>
      <c r="BC111" s="124"/>
      <c r="BD111" s="124"/>
      <c r="BE111" s="124"/>
      <c r="BF111" s="124"/>
      <c r="BG111" s="124"/>
      <c r="BH111" s="124"/>
      <c r="BI111" s="124"/>
      <c r="BJ111" s="124"/>
      <c r="BK111" s="124"/>
      <c r="BL111" s="124"/>
      <c r="BM111" s="124"/>
      <c r="BN111" s="124"/>
      <c r="BO111" s="124"/>
      <c r="BP111" s="124"/>
      <c r="BQ111" s="124"/>
      <c r="BR111" s="124"/>
      <c r="BS111" s="124"/>
      <c r="BT111" s="124"/>
      <c r="BU111" s="124"/>
      <c r="BV111" s="124"/>
      <c r="BW111" s="124"/>
      <c r="BX111" s="124"/>
      <c r="BY111" s="124"/>
    </row>
    <row r="112" customFormat="false" ht="15" hidden="false" customHeight="false" outlineLevel="0" collapsed="false">
      <c r="A112" s="97"/>
      <c r="B112" s="11"/>
      <c r="D112" s="178" t="s">
        <v>135</v>
      </c>
      <c r="F112" s="227"/>
      <c r="G112" s="227"/>
      <c r="H112" s="227"/>
      <c r="I112" s="227"/>
      <c r="J112" s="0"/>
      <c r="K112" s="0"/>
      <c r="L112" s="0"/>
      <c r="M112" s="0"/>
      <c r="N112" s="0"/>
      <c r="O112" s="0"/>
      <c r="P112" s="0"/>
      <c r="Q112" s="0"/>
      <c r="AV112" s="124"/>
      <c r="AW112" s="124"/>
      <c r="BA112" s="124"/>
      <c r="BB112" s="124"/>
      <c r="BC112" s="124"/>
      <c r="BD112" s="124"/>
      <c r="BE112" s="124"/>
      <c r="BF112" s="124"/>
      <c r="BG112" s="124"/>
      <c r="BH112" s="124"/>
      <c r="BI112" s="124"/>
      <c r="BJ112" s="124"/>
      <c r="BK112" s="124"/>
      <c r="BL112" s="124"/>
      <c r="BM112" s="124"/>
      <c r="BN112" s="124"/>
      <c r="BO112" s="124"/>
      <c r="BP112" s="124"/>
      <c r="BQ112" s="124"/>
      <c r="BR112" s="124"/>
      <c r="BS112" s="124"/>
      <c r="BT112" s="124"/>
      <c r="BU112" s="124"/>
      <c r="BV112" s="124"/>
      <c r="BW112" s="124"/>
      <c r="BX112" s="124"/>
      <c r="BY112" s="124"/>
    </row>
    <row r="113" customFormat="false" ht="15" hidden="false" customHeight="false" outlineLevel="0" collapsed="false">
      <c r="A113" s="97"/>
      <c r="B113" s="11"/>
      <c r="D113" s="178" t="s">
        <v>136</v>
      </c>
      <c r="F113" s="227"/>
      <c r="G113" s="227"/>
      <c r="H113" s="227"/>
      <c r="I113" s="227"/>
      <c r="J113" s="0"/>
      <c r="K113" s="0"/>
      <c r="L113" s="0"/>
      <c r="M113" s="0"/>
      <c r="N113" s="0"/>
      <c r="O113" s="0"/>
      <c r="P113" s="0"/>
      <c r="Q113" s="0"/>
      <c r="AV113" s="124"/>
      <c r="AW113" s="124"/>
      <c r="BA113" s="124"/>
      <c r="BB113" s="124"/>
      <c r="BC113" s="124"/>
      <c r="BD113" s="124"/>
      <c r="BE113" s="124"/>
      <c r="BF113" s="124"/>
      <c r="BG113" s="124"/>
      <c r="BH113" s="124"/>
      <c r="BI113" s="124"/>
      <c r="BJ113" s="124"/>
      <c r="BK113" s="124"/>
      <c r="BL113" s="124"/>
      <c r="BM113" s="124"/>
      <c r="BN113" s="124"/>
      <c r="BO113" s="124"/>
      <c r="BP113" s="124"/>
      <c r="BQ113" s="124"/>
      <c r="BR113" s="124"/>
      <c r="BS113" s="124"/>
      <c r="BT113" s="124"/>
      <c r="BU113" s="124"/>
      <c r="BV113" s="124"/>
      <c r="BW113" s="124"/>
      <c r="BX113" s="124"/>
      <c r="BY113" s="124"/>
    </row>
    <row r="114" customFormat="false" ht="15" hidden="false" customHeight="false" outlineLevel="0" collapsed="false">
      <c r="A114" s="97"/>
      <c r="B114" s="11"/>
      <c r="D114" s="178" t="s">
        <v>137</v>
      </c>
      <c r="F114" s="227"/>
      <c r="G114" s="227"/>
      <c r="H114" s="227"/>
      <c r="I114" s="227"/>
      <c r="J114" s="0"/>
      <c r="K114" s="0"/>
      <c r="L114" s="0"/>
      <c r="M114" s="0"/>
      <c r="N114" s="0"/>
      <c r="O114" s="0"/>
      <c r="P114" s="0"/>
      <c r="Q114" s="0"/>
      <c r="AV114" s="124"/>
      <c r="AW114" s="124"/>
      <c r="BA114" s="124"/>
      <c r="BB114" s="124"/>
      <c r="BC114" s="124"/>
      <c r="BD114" s="124"/>
      <c r="BE114" s="124"/>
      <c r="BF114" s="124"/>
      <c r="BG114" s="124"/>
      <c r="BH114" s="124"/>
      <c r="BI114" s="124"/>
      <c r="BJ114" s="124"/>
      <c r="BK114" s="124"/>
      <c r="BL114" s="124"/>
      <c r="BM114" s="124"/>
      <c r="BN114" s="124"/>
      <c r="BO114" s="124"/>
      <c r="BP114" s="124"/>
      <c r="BQ114" s="124"/>
      <c r="BR114" s="124"/>
      <c r="BS114" s="124"/>
      <c r="BT114" s="124"/>
      <c r="BU114" s="124"/>
      <c r="BV114" s="124"/>
      <c r="BW114" s="124"/>
      <c r="BX114" s="124"/>
      <c r="BY114" s="124"/>
    </row>
    <row r="115" customFormat="false" ht="15" hidden="false" customHeight="false" outlineLevel="0" collapsed="false">
      <c r="A115" s="97"/>
      <c r="B115" s="11"/>
      <c r="D115" s="178" t="s">
        <v>138</v>
      </c>
      <c r="F115" s="227"/>
      <c r="G115" s="227"/>
      <c r="H115" s="227"/>
      <c r="I115" s="228"/>
      <c r="AV115" s="124"/>
      <c r="AW115" s="124"/>
      <c r="BA115" s="124"/>
      <c r="BB115" s="124"/>
      <c r="BC115" s="124"/>
      <c r="BD115" s="124"/>
      <c r="BE115" s="124"/>
      <c r="BF115" s="124"/>
      <c r="BG115" s="124"/>
      <c r="BH115" s="124"/>
      <c r="BI115" s="124"/>
      <c r="BJ115" s="124"/>
      <c r="BK115" s="124"/>
      <c r="BL115" s="124"/>
      <c r="BM115" s="124"/>
      <c r="BN115" s="124"/>
      <c r="BO115" s="124"/>
      <c r="BP115" s="124"/>
      <c r="BQ115" s="124"/>
      <c r="BR115" s="124"/>
      <c r="BS115" s="124"/>
      <c r="BT115" s="124"/>
      <c r="BU115" s="124"/>
      <c r="BV115" s="124"/>
      <c r="BW115" s="124"/>
      <c r="BX115" s="124"/>
      <c r="BY115" s="124"/>
    </row>
    <row r="116" customFormat="false" ht="15" hidden="false" customHeight="false" outlineLevel="0" collapsed="false">
      <c r="A116" s="11"/>
      <c r="B116" s="11"/>
      <c r="D116" s="178" t="s">
        <v>139</v>
      </c>
      <c r="F116" s="227"/>
      <c r="G116" s="227"/>
      <c r="H116" s="227"/>
      <c r="I116" s="228"/>
      <c r="AV116" s="124"/>
      <c r="AW116" s="124"/>
      <c r="BA116" s="124"/>
      <c r="BB116" s="124"/>
      <c r="BC116" s="124"/>
      <c r="BD116" s="124"/>
      <c r="BE116" s="124"/>
      <c r="BF116" s="124"/>
      <c r="BG116" s="124"/>
      <c r="BH116" s="124"/>
      <c r="BI116" s="124"/>
      <c r="BJ116" s="124"/>
      <c r="BK116" s="124"/>
      <c r="BL116" s="124"/>
      <c r="BM116" s="124"/>
      <c r="BN116" s="124"/>
      <c r="BO116" s="124"/>
      <c r="BP116" s="124"/>
      <c r="BQ116" s="124"/>
      <c r="BR116" s="124"/>
      <c r="BS116" s="124"/>
      <c r="BT116" s="124"/>
      <c r="BU116" s="124"/>
      <c r="BV116" s="124"/>
      <c r="BW116" s="124"/>
      <c r="BX116" s="124"/>
      <c r="BY116" s="124"/>
    </row>
    <row r="117" customFormat="false" ht="15" hidden="false" customHeight="true" outlineLevel="0" collapsed="false">
      <c r="A117" s="11"/>
      <c r="B117" s="11"/>
      <c r="D117" s="178" t="s">
        <v>140</v>
      </c>
      <c r="F117" s="227"/>
      <c r="G117" s="227"/>
      <c r="H117" s="227"/>
      <c r="I117" s="228"/>
      <c r="AV117" s="124"/>
      <c r="AW117" s="124"/>
      <c r="BA117" s="124"/>
      <c r="BB117" s="124"/>
      <c r="BC117" s="124"/>
      <c r="BD117" s="124"/>
      <c r="BE117" s="124"/>
      <c r="BF117" s="124"/>
      <c r="BG117" s="124"/>
      <c r="BH117" s="124"/>
      <c r="BI117" s="124"/>
      <c r="BJ117" s="124"/>
      <c r="BK117" s="124"/>
      <c r="BL117" s="124"/>
      <c r="BM117" s="124"/>
      <c r="BN117" s="124"/>
      <c r="BO117" s="124"/>
      <c r="BP117" s="124"/>
      <c r="BQ117" s="124"/>
      <c r="BR117" s="124"/>
      <c r="BS117" s="124"/>
      <c r="BT117" s="124"/>
      <c r="BU117" s="124"/>
      <c r="BV117" s="124"/>
      <c r="BW117" s="124"/>
      <c r="BX117" s="124"/>
      <c r="BY117" s="124"/>
    </row>
    <row r="118" customFormat="false" ht="15" hidden="false" customHeight="true" outlineLevel="0" collapsed="false">
      <c r="A118" s="11"/>
      <c r="B118" s="11"/>
      <c r="D118" s="178" t="s">
        <v>141</v>
      </c>
      <c r="F118" s="227"/>
      <c r="G118" s="227"/>
      <c r="H118" s="227"/>
      <c r="I118" s="228"/>
      <c r="AV118" s="124"/>
      <c r="AW118" s="124"/>
      <c r="BA118" s="124"/>
      <c r="BB118" s="124"/>
      <c r="BC118" s="124"/>
      <c r="BD118" s="124"/>
      <c r="BE118" s="124"/>
      <c r="BF118" s="124"/>
      <c r="BG118" s="124"/>
      <c r="BH118" s="124"/>
      <c r="BI118" s="124"/>
      <c r="BJ118" s="124"/>
      <c r="BK118" s="124"/>
      <c r="BL118" s="124"/>
      <c r="BM118" s="124"/>
      <c r="BN118" s="124"/>
      <c r="BO118" s="124"/>
      <c r="BP118" s="124"/>
      <c r="BQ118" s="124"/>
      <c r="BR118" s="124"/>
      <c r="BS118" s="124"/>
      <c r="BT118" s="124"/>
      <c r="BU118" s="124"/>
      <c r="BV118" s="124"/>
      <c r="BW118" s="124"/>
      <c r="BX118" s="124"/>
      <c r="BY118" s="124"/>
    </row>
    <row r="119" customFormat="false" ht="15" hidden="false" customHeight="true" outlineLevel="0" collapsed="false">
      <c r="A119" s="11"/>
      <c r="B119" s="11"/>
      <c r="D119" s="178" t="s">
        <v>142</v>
      </c>
      <c r="F119" s="227"/>
      <c r="G119" s="227"/>
      <c r="H119" s="227"/>
      <c r="I119" s="228"/>
      <c r="AP119" s="1"/>
      <c r="AV119" s="124"/>
      <c r="AW119" s="124"/>
      <c r="BA119" s="124"/>
      <c r="BB119" s="124"/>
      <c r="BC119" s="124"/>
      <c r="BD119" s="124"/>
      <c r="BE119" s="124"/>
      <c r="BF119" s="124"/>
      <c r="BG119" s="124"/>
      <c r="BH119" s="124"/>
      <c r="BI119" s="124"/>
      <c r="BJ119" s="124"/>
      <c r="BK119" s="124"/>
      <c r="BL119" s="124"/>
      <c r="BM119" s="124"/>
      <c r="BN119" s="124"/>
      <c r="BO119" s="124"/>
      <c r="BP119" s="124"/>
      <c r="BQ119" s="124"/>
      <c r="BR119" s="124"/>
      <c r="BS119" s="124"/>
      <c r="BT119" s="124"/>
      <c r="BU119" s="124"/>
      <c r="BV119" s="124"/>
      <c r="BW119" s="124"/>
      <c r="BX119" s="124"/>
      <c r="BY119" s="124"/>
    </row>
    <row r="120" customFormat="false" ht="15" hidden="false" customHeight="true" outlineLevel="0" collapsed="false">
      <c r="A120" s="11"/>
      <c r="B120" s="11"/>
      <c r="D120" s="178" t="s">
        <v>143</v>
      </c>
      <c r="F120" s="227"/>
      <c r="G120" s="227"/>
      <c r="H120" s="227"/>
      <c r="I120" s="228"/>
      <c r="AP120" s="1"/>
      <c r="AV120" s="124"/>
      <c r="AW120" s="124"/>
      <c r="BA120" s="124"/>
      <c r="BB120" s="124"/>
      <c r="BC120" s="124"/>
      <c r="BD120" s="124"/>
      <c r="BE120" s="124"/>
      <c r="BF120" s="124"/>
      <c r="BG120" s="124"/>
      <c r="BH120" s="124"/>
      <c r="BI120" s="124"/>
      <c r="BJ120" s="124"/>
      <c r="BK120" s="124"/>
      <c r="BL120" s="124"/>
      <c r="BM120" s="124"/>
      <c r="BN120" s="124"/>
      <c r="BO120" s="124"/>
      <c r="BP120" s="124"/>
      <c r="BQ120" s="124"/>
      <c r="BR120" s="124"/>
      <c r="BS120" s="124"/>
      <c r="BT120" s="124"/>
      <c r="BU120" s="124"/>
      <c r="BV120" s="124"/>
      <c r="BW120" s="124"/>
      <c r="BX120" s="124"/>
      <c r="BY120" s="124"/>
    </row>
    <row r="121" customFormat="false" ht="15" hidden="false" customHeight="true" outlineLevel="0" collapsed="false">
      <c r="A121" s="11"/>
      <c r="B121" s="11"/>
      <c r="D121" s="178" t="s">
        <v>144</v>
      </c>
      <c r="F121" s="227"/>
      <c r="G121" s="227"/>
      <c r="H121" s="227"/>
      <c r="I121" s="228"/>
      <c r="AO121" s="230"/>
      <c r="AP121" s="231"/>
      <c r="AV121" s="124"/>
      <c r="AW121" s="124"/>
      <c r="BA121" s="124"/>
      <c r="BB121" s="124"/>
      <c r="BC121" s="124"/>
      <c r="BD121" s="124"/>
      <c r="BE121" s="124"/>
      <c r="BF121" s="124"/>
      <c r="BG121" s="124"/>
      <c r="BH121" s="124"/>
      <c r="BI121" s="124"/>
      <c r="BJ121" s="124"/>
      <c r="BK121" s="124"/>
      <c r="BL121" s="124"/>
      <c r="BM121" s="124"/>
      <c r="BN121" s="124"/>
      <c r="BO121" s="124"/>
      <c r="BP121" s="124"/>
      <c r="BQ121" s="124"/>
      <c r="BR121" s="124"/>
      <c r="BS121" s="124"/>
      <c r="BT121" s="124"/>
      <c r="BU121" s="124"/>
      <c r="BV121" s="124"/>
      <c r="BW121" s="124"/>
      <c r="BX121" s="124"/>
      <c r="BY121" s="124"/>
    </row>
    <row r="122" customFormat="false" ht="15" hidden="false" customHeight="true" outlineLevel="0" collapsed="false">
      <c r="A122" s="11"/>
      <c r="B122" s="11"/>
      <c r="D122" s="178" t="s">
        <v>145</v>
      </c>
      <c r="F122" s="227"/>
      <c r="G122" s="227"/>
      <c r="H122" s="227"/>
      <c r="I122" s="228"/>
      <c r="AO122" s="231"/>
      <c r="AP122" s="231"/>
      <c r="AQ122" s="232"/>
      <c r="AV122" s="124"/>
      <c r="AW122" s="124"/>
      <c r="BA122" s="124"/>
      <c r="BB122" s="124"/>
      <c r="BC122" s="124"/>
      <c r="BD122" s="124"/>
      <c r="BE122" s="124"/>
      <c r="BF122" s="124"/>
      <c r="BG122" s="124"/>
      <c r="BH122" s="124"/>
      <c r="BI122" s="124"/>
      <c r="BJ122" s="124"/>
      <c r="BK122" s="124"/>
      <c r="BL122" s="124"/>
      <c r="BM122" s="124"/>
      <c r="BN122" s="124"/>
      <c r="BO122" s="124"/>
      <c r="BP122" s="124"/>
      <c r="BQ122" s="124"/>
      <c r="BR122" s="124"/>
      <c r="BS122" s="124"/>
      <c r="BT122" s="124"/>
      <c r="BU122" s="124"/>
      <c r="BV122" s="124"/>
      <c r="BW122" s="124"/>
      <c r="BX122" s="124"/>
      <c r="BY122" s="124"/>
    </row>
    <row r="123" customFormat="false" ht="15" hidden="false" customHeight="true" outlineLevel="0" collapsed="false">
      <c r="A123" s="11"/>
      <c r="B123" s="11"/>
      <c r="D123" s="178" t="s">
        <v>146</v>
      </c>
      <c r="F123" s="227"/>
      <c r="G123" s="227"/>
      <c r="H123" s="227"/>
      <c r="I123" s="228"/>
      <c r="J123" s="7"/>
      <c r="K123" s="7"/>
      <c r="L123" s="7"/>
      <c r="M123" s="7"/>
      <c r="N123" s="7"/>
      <c r="O123" s="7"/>
      <c r="AO123" s="230"/>
      <c r="AP123" s="231"/>
      <c r="AV123" s="124"/>
      <c r="AW123" s="124"/>
      <c r="BA123" s="124"/>
      <c r="BB123" s="124"/>
      <c r="BC123" s="124"/>
      <c r="BD123" s="124"/>
      <c r="BE123" s="124"/>
      <c r="BF123" s="124"/>
      <c r="BG123" s="124"/>
      <c r="BH123" s="124"/>
      <c r="BI123" s="124"/>
      <c r="BJ123" s="124"/>
      <c r="BK123" s="124"/>
      <c r="BL123" s="124"/>
      <c r="BM123" s="124"/>
      <c r="BN123" s="124"/>
      <c r="BO123" s="124"/>
      <c r="BP123" s="124"/>
      <c r="BQ123" s="124"/>
      <c r="BR123" s="124"/>
      <c r="BS123" s="124"/>
      <c r="BT123" s="124"/>
      <c r="BU123" s="124"/>
      <c r="BV123" s="124"/>
      <c r="BW123" s="124"/>
      <c r="BX123" s="124"/>
      <c r="BY123" s="124"/>
    </row>
    <row r="124" customFormat="false" ht="15" hidden="false" customHeight="false" outlineLevel="0" collapsed="false">
      <c r="A124" s="11"/>
      <c r="B124" s="11"/>
      <c r="D124" s="178" t="s">
        <v>147</v>
      </c>
      <c r="F124" s="227"/>
      <c r="G124" s="227"/>
      <c r="H124" s="227"/>
      <c r="I124" s="228"/>
      <c r="AH124" s="178"/>
      <c r="AJ124" s="178"/>
      <c r="AK124" s="178"/>
      <c r="AL124" s="178"/>
      <c r="AO124" s="230"/>
      <c r="AP124" s="231"/>
      <c r="AV124" s="124"/>
      <c r="AW124" s="124"/>
      <c r="BA124" s="124"/>
      <c r="BB124" s="124"/>
      <c r="BC124" s="124"/>
      <c r="BD124" s="124"/>
      <c r="BE124" s="124"/>
      <c r="BF124" s="124"/>
      <c r="BG124" s="124"/>
      <c r="BH124" s="124"/>
      <c r="BI124" s="124"/>
      <c r="BJ124" s="124"/>
      <c r="BK124" s="124"/>
      <c r="BL124" s="124"/>
      <c r="BM124" s="124"/>
      <c r="BN124" s="124"/>
      <c r="BO124" s="124"/>
      <c r="BP124" s="124"/>
      <c r="BQ124" s="124"/>
      <c r="BR124" s="124"/>
      <c r="BS124" s="124"/>
      <c r="BT124" s="124"/>
      <c r="BU124" s="124"/>
      <c r="BV124" s="124"/>
      <c r="BW124" s="124"/>
      <c r="BX124" s="124"/>
      <c r="BY124" s="124"/>
    </row>
    <row r="125" customFormat="false" ht="15" hidden="false" customHeight="false" outlineLevel="0" collapsed="false">
      <c r="A125" s="11"/>
      <c r="B125" s="11"/>
      <c r="D125" s="178" t="s">
        <v>148</v>
      </c>
      <c r="F125" s="227"/>
      <c r="G125" s="227"/>
      <c r="H125" s="227"/>
      <c r="I125" s="228"/>
      <c r="AO125" s="230"/>
      <c r="AP125" s="231"/>
      <c r="AV125" s="124"/>
      <c r="AW125" s="124"/>
      <c r="BA125" s="124"/>
      <c r="BB125" s="124"/>
      <c r="BC125" s="124"/>
      <c r="BD125" s="124"/>
      <c r="BE125" s="124"/>
      <c r="BF125" s="124"/>
      <c r="BG125" s="124"/>
      <c r="BH125" s="124"/>
      <c r="BI125" s="124"/>
      <c r="BJ125" s="124"/>
      <c r="BK125" s="124"/>
      <c r="BL125" s="124"/>
      <c r="BM125" s="124"/>
      <c r="BN125" s="124"/>
      <c r="BO125" s="124"/>
      <c r="BP125" s="124"/>
      <c r="BQ125" s="124"/>
      <c r="BR125" s="124"/>
      <c r="BS125" s="124"/>
      <c r="BT125" s="124"/>
      <c r="BU125" s="124"/>
      <c r="BV125" s="124"/>
      <c r="BW125" s="124"/>
      <c r="BX125" s="124"/>
      <c r="BY125" s="124"/>
    </row>
    <row r="126" customFormat="false" ht="15" hidden="false" customHeight="false" outlineLevel="0" collapsed="false">
      <c r="A126" s="11"/>
      <c r="B126" s="11"/>
      <c r="I126" s="228"/>
      <c r="AO126" s="230"/>
      <c r="AP126" s="231"/>
      <c r="AV126" s="124"/>
      <c r="AW126" s="124"/>
      <c r="BA126" s="124"/>
      <c r="BB126" s="124"/>
      <c r="BC126" s="124"/>
      <c r="BD126" s="124"/>
      <c r="BE126" s="124"/>
      <c r="BF126" s="124"/>
      <c r="BG126" s="124"/>
      <c r="BH126" s="124"/>
      <c r="BI126" s="124"/>
      <c r="BJ126" s="124"/>
      <c r="BK126" s="124"/>
      <c r="BL126" s="124"/>
      <c r="BM126" s="124"/>
      <c r="BN126" s="124"/>
      <c r="BO126" s="124"/>
      <c r="BP126" s="124"/>
      <c r="BQ126" s="124"/>
      <c r="BR126" s="124"/>
      <c r="BS126" s="124"/>
      <c r="BT126" s="124"/>
      <c r="BU126" s="124"/>
      <c r="BV126" s="124"/>
      <c r="BW126" s="124"/>
      <c r="BX126" s="124"/>
      <c r="BY126" s="124"/>
    </row>
    <row r="127" customFormat="false" ht="15" hidden="false" customHeight="false" outlineLevel="0" collapsed="false">
      <c r="A127" s="11"/>
      <c r="AO127" s="230"/>
      <c r="AP127" s="231"/>
      <c r="AV127" s="124"/>
      <c r="AW127" s="124"/>
      <c r="BA127" s="124"/>
      <c r="BB127" s="124"/>
      <c r="BC127" s="124"/>
      <c r="BD127" s="124"/>
      <c r="BE127" s="124"/>
      <c r="BF127" s="124"/>
      <c r="BG127" s="124"/>
      <c r="BH127" s="124"/>
      <c r="BI127" s="124"/>
      <c r="BJ127" s="124"/>
      <c r="BK127" s="124"/>
      <c r="BL127" s="124"/>
      <c r="BM127" s="124"/>
      <c r="BN127" s="124"/>
      <c r="BO127" s="124"/>
      <c r="BP127" s="124"/>
      <c r="BQ127" s="124"/>
      <c r="BR127" s="124"/>
      <c r="BS127" s="124"/>
      <c r="BT127" s="124"/>
      <c r="BU127" s="124"/>
      <c r="BV127" s="124"/>
      <c r="BW127" s="124"/>
      <c r="BX127" s="124"/>
      <c r="BY127" s="124"/>
    </row>
    <row r="128" customFormat="false" ht="15" hidden="false" customHeight="false" outlineLevel="0" collapsed="false">
      <c r="A128" s="11"/>
      <c r="AO128" s="230"/>
      <c r="AP128" s="231"/>
      <c r="AV128" s="124"/>
      <c r="AW128" s="124"/>
      <c r="BA128" s="124"/>
      <c r="BB128" s="124"/>
      <c r="BC128" s="124"/>
      <c r="BD128" s="124"/>
      <c r="BE128" s="124"/>
      <c r="BF128" s="124"/>
      <c r="BG128" s="124"/>
      <c r="BH128" s="124"/>
      <c r="BI128" s="124"/>
      <c r="BJ128" s="124"/>
      <c r="BK128" s="124"/>
      <c r="BL128" s="124"/>
      <c r="BM128" s="124"/>
      <c r="BN128" s="124"/>
      <c r="BO128" s="124"/>
      <c r="BP128" s="124"/>
      <c r="BQ128" s="124"/>
      <c r="BR128" s="124"/>
      <c r="BS128" s="124"/>
      <c r="BT128" s="124"/>
      <c r="BU128" s="124"/>
      <c r="BV128" s="124"/>
      <c r="BW128" s="124"/>
      <c r="BX128" s="124"/>
      <c r="BY128" s="124"/>
    </row>
    <row r="129" customFormat="false" ht="15" hidden="false" customHeight="false" outlineLevel="0" collapsed="false">
      <c r="A129" s="11"/>
      <c r="AO129" s="230"/>
      <c r="AP129" s="231"/>
      <c r="AV129" s="124"/>
      <c r="AW129" s="124"/>
      <c r="BA129" s="124"/>
      <c r="BB129" s="124"/>
      <c r="BC129" s="124"/>
      <c r="BD129" s="124"/>
      <c r="BE129" s="124"/>
      <c r="BF129" s="124"/>
      <c r="BG129" s="124"/>
      <c r="BH129" s="124"/>
      <c r="BI129" s="124"/>
      <c r="BJ129" s="124"/>
      <c r="BK129" s="124"/>
      <c r="BL129" s="124"/>
      <c r="BM129" s="124"/>
      <c r="BN129" s="124"/>
      <c r="BO129" s="124"/>
      <c r="BP129" s="124"/>
      <c r="BQ129" s="124"/>
      <c r="BR129" s="124"/>
      <c r="BS129" s="124"/>
      <c r="BT129" s="124"/>
      <c r="BU129" s="124"/>
      <c r="BV129" s="124"/>
      <c r="BW129" s="124"/>
      <c r="BX129" s="124"/>
      <c r="BY129" s="124"/>
    </row>
    <row r="130" customFormat="false" ht="15" hidden="false" customHeight="false" outlineLevel="0" collapsed="false">
      <c r="A130" s="11"/>
      <c r="AO130" s="230"/>
      <c r="AP130" s="231"/>
      <c r="AV130" s="124"/>
      <c r="AW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4"/>
      <c r="BM130" s="124"/>
      <c r="BN130" s="124"/>
      <c r="BO130" s="124"/>
      <c r="BP130" s="124"/>
      <c r="BQ130" s="124"/>
      <c r="BR130" s="124"/>
      <c r="BS130" s="124"/>
      <c r="BT130" s="124"/>
      <c r="BU130" s="124"/>
      <c r="BV130" s="124"/>
      <c r="BW130" s="124"/>
      <c r="BX130" s="124"/>
      <c r="BY130" s="124"/>
    </row>
    <row r="131" customFormat="false" ht="15" hidden="false" customHeight="false" outlineLevel="0" collapsed="false">
      <c r="A131" s="11"/>
      <c r="P131" s="11"/>
      <c r="AV131" s="124"/>
      <c r="AW131" s="124"/>
      <c r="BA131" s="124"/>
      <c r="BB131" s="124"/>
      <c r="BC131" s="124"/>
      <c r="BD131" s="124"/>
      <c r="BE131" s="124"/>
      <c r="BF131" s="124"/>
      <c r="BG131" s="124"/>
      <c r="BH131" s="124"/>
      <c r="BI131" s="124"/>
      <c r="BJ131" s="124"/>
      <c r="BK131" s="124"/>
      <c r="BL131" s="124"/>
      <c r="BM131" s="124"/>
      <c r="BN131" s="124"/>
      <c r="BO131" s="124"/>
      <c r="BP131" s="124"/>
      <c r="BQ131" s="124"/>
      <c r="BR131" s="124"/>
      <c r="BS131" s="124"/>
      <c r="BT131" s="124"/>
      <c r="BU131" s="124"/>
      <c r="BV131" s="124"/>
      <c r="BW131" s="124"/>
      <c r="BX131" s="124"/>
      <c r="BY131" s="124"/>
    </row>
    <row r="132" customFormat="false" ht="15" hidden="false" customHeight="false" outlineLevel="0" collapsed="false">
      <c r="A132" s="11"/>
      <c r="P132" s="11"/>
      <c r="AP132" s="1"/>
      <c r="AV132" s="124"/>
      <c r="AW132" s="124"/>
      <c r="BA132" s="124"/>
      <c r="BB132" s="124"/>
      <c r="BC132" s="124"/>
      <c r="BD132" s="124"/>
      <c r="BE132" s="124"/>
      <c r="BF132" s="124"/>
      <c r="BG132" s="124"/>
      <c r="BH132" s="124"/>
      <c r="BI132" s="124"/>
      <c r="BJ132" s="124"/>
      <c r="BK132" s="124"/>
      <c r="BL132" s="124"/>
      <c r="BM132" s="124"/>
      <c r="BN132" s="124"/>
      <c r="BO132" s="124"/>
      <c r="BP132" s="124"/>
      <c r="BQ132" s="124"/>
      <c r="BR132" s="124"/>
      <c r="BS132" s="124"/>
      <c r="BT132" s="124"/>
      <c r="BU132" s="124"/>
      <c r="BV132" s="124"/>
      <c r="BW132" s="124"/>
      <c r="BX132" s="124"/>
      <c r="BY132" s="124"/>
    </row>
    <row r="133" customFormat="false" ht="15" hidden="false" customHeight="false" outlineLevel="0" collapsed="false">
      <c r="A133" s="11"/>
      <c r="B133" s="11"/>
      <c r="P133" s="11"/>
      <c r="Q133" s="178"/>
      <c r="R133" s="179"/>
      <c r="S133" s="179"/>
      <c r="AP133" s="1"/>
      <c r="AV133" s="124"/>
      <c r="AW133" s="124"/>
      <c r="BA133" s="124"/>
      <c r="BB133" s="124"/>
      <c r="BC133" s="124"/>
      <c r="BD133" s="124"/>
      <c r="BE133" s="124"/>
      <c r="BF133" s="124"/>
      <c r="BG133" s="124"/>
      <c r="BH133" s="124"/>
      <c r="BI133" s="124"/>
      <c r="BJ133" s="124"/>
      <c r="BK133" s="124"/>
      <c r="BL133" s="124"/>
      <c r="BM133" s="124"/>
      <c r="BN133" s="124"/>
      <c r="BO133" s="124"/>
      <c r="BP133" s="124"/>
      <c r="BQ133" s="124"/>
      <c r="BR133" s="124"/>
      <c r="BS133" s="124"/>
      <c r="BT133" s="124"/>
      <c r="BU133" s="124"/>
      <c r="BV133" s="124"/>
      <c r="BW133" s="124"/>
      <c r="BX133" s="124"/>
      <c r="BY133" s="124"/>
    </row>
    <row r="134" customFormat="false" ht="15" hidden="false" customHeight="false" outlineLevel="0" collapsed="false">
      <c r="A134" s="11"/>
      <c r="B134" s="11"/>
      <c r="P134" s="11"/>
      <c r="AP134" s="1"/>
      <c r="AV134" s="124"/>
      <c r="AW134" s="124"/>
      <c r="BA134" s="124"/>
      <c r="BB134" s="124"/>
      <c r="BC134" s="124"/>
      <c r="BD134" s="124"/>
      <c r="BE134" s="124"/>
      <c r="BF134" s="124"/>
      <c r="BG134" s="124"/>
      <c r="BH134" s="124"/>
      <c r="BI134" s="124"/>
      <c r="BJ134" s="124"/>
      <c r="BK134" s="124"/>
      <c r="BL134" s="124"/>
      <c r="BM134" s="124"/>
      <c r="BN134" s="124"/>
      <c r="BO134" s="124"/>
      <c r="BP134" s="124"/>
      <c r="BQ134" s="124"/>
      <c r="BR134" s="124"/>
      <c r="BS134" s="124"/>
      <c r="BT134" s="124"/>
      <c r="BU134" s="124"/>
      <c r="BV134" s="124"/>
      <c r="BW134" s="124"/>
      <c r="BX134" s="124"/>
      <c r="BY134" s="124"/>
    </row>
    <row r="135" customFormat="false" ht="15" hidden="false" customHeight="false" outlineLevel="0" collapsed="false">
      <c r="A135" s="11"/>
      <c r="B135" s="11"/>
      <c r="P135" s="11"/>
      <c r="Q135" s="178"/>
      <c r="R135" s="179"/>
      <c r="S135" s="179"/>
      <c r="AP135" s="1"/>
      <c r="AV135" s="124"/>
      <c r="AW135" s="124"/>
      <c r="BA135" s="124"/>
      <c r="BB135" s="124"/>
      <c r="BC135" s="124"/>
      <c r="BD135" s="124"/>
      <c r="BE135" s="124"/>
      <c r="BF135" s="124"/>
      <c r="BG135" s="124"/>
      <c r="BH135" s="124"/>
      <c r="BI135" s="124"/>
      <c r="BJ135" s="124"/>
      <c r="BK135" s="124"/>
      <c r="BL135" s="124"/>
      <c r="BM135" s="124"/>
      <c r="BN135" s="124"/>
      <c r="BO135" s="124"/>
      <c r="BP135" s="124"/>
      <c r="BQ135" s="124"/>
      <c r="BR135" s="124"/>
      <c r="BS135" s="124"/>
      <c r="BT135" s="124"/>
      <c r="BU135" s="124"/>
      <c r="BV135" s="124"/>
      <c r="BW135" s="124"/>
      <c r="BX135" s="124"/>
      <c r="BY135" s="124"/>
    </row>
    <row r="136" customFormat="false" ht="15" hidden="false" customHeight="false" outlineLevel="0" collapsed="false">
      <c r="A136" s="11"/>
      <c r="B136" s="11"/>
      <c r="P136" s="11"/>
      <c r="Q136" s="178"/>
      <c r="R136" s="179"/>
      <c r="S136" s="179"/>
      <c r="AP136" s="1"/>
      <c r="AV136" s="124"/>
      <c r="AW136" s="124"/>
      <c r="BA136" s="124"/>
      <c r="BB136" s="124"/>
      <c r="BC136" s="124"/>
      <c r="BD136" s="124"/>
      <c r="BE136" s="124"/>
      <c r="BF136" s="124"/>
      <c r="BG136" s="124"/>
      <c r="BH136" s="124"/>
      <c r="BI136" s="124"/>
      <c r="BJ136" s="124"/>
      <c r="BK136" s="124"/>
      <c r="BL136" s="124"/>
      <c r="BM136" s="124"/>
      <c r="BN136" s="124"/>
      <c r="BO136" s="124"/>
      <c r="BP136" s="124"/>
      <c r="BQ136" s="124"/>
      <c r="BR136" s="124"/>
      <c r="BS136" s="124"/>
      <c r="BT136" s="124"/>
      <c r="BU136" s="124"/>
      <c r="BV136" s="124"/>
      <c r="BW136" s="124"/>
      <c r="BX136" s="124"/>
      <c r="BY136" s="124"/>
    </row>
    <row r="137" customFormat="false" ht="15" hidden="false" customHeight="false" outlineLevel="0" collapsed="false">
      <c r="A137" s="11"/>
      <c r="B137" s="11"/>
      <c r="P137" s="11"/>
      <c r="Q137" s="178"/>
      <c r="R137" s="179"/>
      <c r="S137" s="179"/>
      <c r="AP137" s="1"/>
      <c r="AV137" s="124"/>
      <c r="AW137" s="124"/>
      <c r="BA137" s="124"/>
      <c r="BB137" s="124"/>
      <c r="BC137" s="124"/>
      <c r="BD137" s="124"/>
      <c r="BE137" s="124"/>
      <c r="BF137" s="124"/>
      <c r="BG137" s="124"/>
      <c r="BH137" s="124"/>
      <c r="BI137" s="124"/>
      <c r="BJ137" s="124"/>
      <c r="BK137" s="124"/>
      <c r="BL137" s="124"/>
      <c r="BM137" s="124"/>
      <c r="BN137" s="124"/>
      <c r="BO137" s="124"/>
      <c r="BP137" s="124"/>
      <c r="BQ137" s="124"/>
      <c r="BR137" s="124"/>
      <c r="BS137" s="124"/>
      <c r="BT137" s="124"/>
      <c r="BU137" s="124"/>
      <c r="BV137" s="124"/>
      <c r="BW137" s="124"/>
      <c r="BX137" s="124"/>
      <c r="BY137" s="124"/>
    </row>
    <row r="138" customFormat="false" ht="15" hidden="false" customHeight="false" outlineLevel="0" collapsed="false">
      <c r="A138" s="11"/>
      <c r="B138" s="11"/>
      <c r="P138" s="11"/>
      <c r="AP138" s="1"/>
      <c r="AV138" s="124"/>
      <c r="AW138" s="124"/>
      <c r="BA138" s="124"/>
      <c r="BB138" s="124"/>
      <c r="BC138" s="124"/>
      <c r="BD138" s="124"/>
      <c r="BE138" s="124"/>
      <c r="BF138" s="124"/>
      <c r="BG138" s="124"/>
      <c r="BH138" s="124"/>
      <c r="BI138" s="124"/>
      <c r="BJ138" s="124"/>
      <c r="BK138" s="124"/>
      <c r="BL138" s="124"/>
      <c r="BM138" s="124"/>
      <c r="BN138" s="124"/>
      <c r="BO138" s="124"/>
      <c r="BP138" s="124"/>
      <c r="BQ138" s="124"/>
      <c r="BR138" s="124"/>
      <c r="BS138" s="124"/>
      <c r="BT138" s="124"/>
      <c r="BU138" s="124"/>
      <c r="BV138" s="124"/>
      <c r="BW138" s="124"/>
      <c r="BX138" s="124"/>
      <c r="BY138" s="124"/>
    </row>
    <row r="139" customFormat="false" ht="15" hidden="false" customHeight="false" outlineLevel="0" collapsed="false">
      <c r="A139" s="11"/>
      <c r="B139" s="11"/>
      <c r="P139" s="100"/>
      <c r="AP139" s="1"/>
      <c r="AV139" s="124"/>
      <c r="AW139" s="124"/>
      <c r="BA139" s="124"/>
      <c r="BB139" s="124"/>
      <c r="BC139" s="124"/>
      <c r="BD139" s="124"/>
      <c r="BE139" s="124"/>
      <c r="BF139" s="124"/>
      <c r="BG139" s="124"/>
      <c r="BH139" s="124"/>
      <c r="BI139" s="124"/>
      <c r="BJ139" s="124"/>
      <c r="BK139" s="124"/>
      <c r="BL139" s="124"/>
      <c r="BM139" s="124"/>
      <c r="BN139" s="124"/>
      <c r="BO139" s="124"/>
      <c r="BP139" s="124"/>
      <c r="BQ139" s="124"/>
      <c r="BR139" s="124"/>
      <c r="BS139" s="124"/>
      <c r="BT139" s="124"/>
      <c r="BU139" s="124"/>
      <c r="BV139" s="124"/>
      <c r="BW139" s="124"/>
      <c r="BX139" s="124"/>
      <c r="BY139" s="124"/>
    </row>
    <row r="140" customFormat="false" ht="15" hidden="false" customHeight="false" outlineLevel="0" collapsed="false">
      <c r="A140" s="11"/>
      <c r="B140" s="11"/>
      <c r="P140" s="11"/>
      <c r="AP140" s="1"/>
      <c r="AV140" s="124"/>
      <c r="AW140" s="124"/>
      <c r="BA140" s="124"/>
      <c r="BB140" s="124"/>
      <c r="BC140" s="124"/>
      <c r="BD140" s="124"/>
      <c r="BE140" s="124"/>
      <c r="BF140" s="124"/>
      <c r="BG140" s="124"/>
      <c r="BH140" s="124"/>
      <c r="BI140" s="124"/>
      <c r="BJ140" s="124"/>
      <c r="BK140" s="124"/>
      <c r="BL140" s="124"/>
      <c r="BM140" s="124"/>
      <c r="BN140" s="124"/>
      <c r="BO140" s="124"/>
      <c r="BP140" s="124"/>
      <c r="BQ140" s="124"/>
      <c r="BR140" s="124"/>
      <c r="BS140" s="124"/>
      <c r="BT140" s="124"/>
      <c r="BU140" s="124"/>
      <c r="BV140" s="124"/>
      <c r="BW140" s="124"/>
      <c r="BX140" s="124"/>
      <c r="BY140" s="124"/>
    </row>
    <row r="141" customFormat="false" ht="15" hidden="false" customHeight="false" outlineLevel="0" collapsed="false">
      <c r="A141" s="11"/>
      <c r="B141" s="11"/>
      <c r="P141" s="11"/>
      <c r="AP141" s="1"/>
      <c r="AV141" s="124"/>
      <c r="AW141" s="124"/>
      <c r="BA141" s="124"/>
      <c r="BB141" s="124"/>
      <c r="BC141" s="124"/>
      <c r="BD141" s="124"/>
      <c r="BE141" s="124"/>
      <c r="BF141" s="124"/>
      <c r="BG141" s="124"/>
      <c r="BH141" s="124"/>
      <c r="BI141" s="124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124"/>
      <c r="BU141" s="124"/>
      <c r="BV141" s="124"/>
      <c r="BW141" s="124"/>
      <c r="BX141" s="124"/>
      <c r="BY141" s="124"/>
    </row>
    <row r="142" customFormat="false" ht="15" hidden="false" customHeight="false" outlineLevel="0" collapsed="false">
      <c r="A142" s="11"/>
      <c r="B142" s="11"/>
      <c r="P142" s="11"/>
      <c r="AP142" s="1"/>
      <c r="AV142" s="124"/>
      <c r="AW142" s="124"/>
      <c r="BA142" s="124"/>
      <c r="BB142" s="124"/>
      <c r="BC142" s="124"/>
      <c r="BD142" s="124"/>
      <c r="BE142" s="124"/>
      <c r="BF142" s="124"/>
      <c r="BG142" s="124"/>
      <c r="BH142" s="124"/>
      <c r="BI142" s="124"/>
      <c r="BJ142" s="124"/>
      <c r="BK142" s="124"/>
      <c r="BL142" s="124"/>
      <c r="BM142" s="124"/>
      <c r="BN142" s="124"/>
      <c r="BO142" s="124"/>
      <c r="BP142" s="124"/>
      <c r="BQ142" s="124"/>
      <c r="BR142" s="124"/>
      <c r="BS142" s="124"/>
      <c r="BT142" s="124"/>
      <c r="BU142" s="124"/>
      <c r="BV142" s="124"/>
      <c r="BW142" s="124"/>
      <c r="BX142" s="124"/>
      <c r="BY142" s="124"/>
    </row>
    <row r="143" customFormat="false" ht="15" hidden="false" customHeight="false" outlineLevel="0" collapsed="false">
      <c r="A143" s="11"/>
      <c r="B143" s="11"/>
      <c r="P143" s="11"/>
      <c r="Q143" s="178"/>
      <c r="R143" s="179"/>
      <c r="S143" s="179"/>
      <c r="AP143" s="1"/>
      <c r="AV143" s="124"/>
      <c r="AW143" s="124"/>
      <c r="BA143" s="124"/>
      <c r="BB143" s="124"/>
      <c r="BC143" s="124"/>
      <c r="BD143" s="124"/>
      <c r="BE143" s="124"/>
      <c r="BF143" s="124"/>
      <c r="BG143" s="124"/>
      <c r="BH143" s="124"/>
      <c r="BI143" s="124"/>
      <c r="BJ143" s="124"/>
      <c r="BK143" s="124"/>
      <c r="BL143" s="124"/>
      <c r="BM143" s="124"/>
      <c r="BN143" s="124"/>
      <c r="BO143" s="124"/>
      <c r="BP143" s="124"/>
      <c r="BQ143" s="124"/>
      <c r="BR143" s="124"/>
      <c r="BS143" s="124"/>
      <c r="BT143" s="124"/>
      <c r="BU143" s="124"/>
      <c r="BV143" s="124"/>
      <c r="BW143" s="124"/>
      <c r="BX143" s="124"/>
      <c r="BY143" s="124"/>
    </row>
    <row r="144" customFormat="false" ht="15" hidden="false" customHeight="false" outlineLevel="0" collapsed="false">
      <c r="AP144" s="1"/>
      <c r="AV144" s="124"/>
      <c r="AW144" s="124"/>
      <c r="BA144" s="124"/>
      <c r="BB144" s="124"/>
      <c r="BC144" s="124"/>
      <c r="BD144" s="124"/>
      <c r="BE144" s="124"/>
      <c r="BF144" s="124"/>
      <c r="BG144" s="124"/>
      <c r="BH144" s="124"/>
      <c r="BI144" s="124"/>
      <c r="BJ144" s="124"/>
      <c r="BK144" s="124"/>
      <c r="BL144" s="124"/>
      <c r="BM144" s="124"/>
      <c r="BN144" s="124"/>
      <c r="BO144" s="124"/>
      <c r="BP144" s="124"/>
      <c r="BQ144" s="124"/>
      <c r="BR144" s="124"/>
      <c r="BS144" s="124"/>
      <c r="BT144" s="124"/>
      <c r="BU144" s="124"/>
      <c r="BV144" s="124"/>
      <c r="BW144" s="124"/>
      <c r="BX144" s="124"/>
      <c r="BY144" s="124"/>
    </row>
    <row r="145" customFormat="false" ht="15" hidden="false" customHeight="false" outlineLevel="0" collapsed="false">
      <c r="A145" s="11"/>
      <c r="B145" s="11"/>
      <c r="P145" s="11"/>
      <c r="AP145" s="1"/>
      <c r="AV145" s="124"/>
      <c r="AW145" s="124"/>
      <c r="BA145" s="124"/>
      <c r="BB145" s="124"/>
      <c r="BC145" s="124"/>
      <c r="BD145" s="124"/>
      <c r="BE145" s="124"/>
      <c r="BF145" s="124"/>
      <c r="BG145" s="124"/>
      <c r="BH145" s="124"/>
      <c r="BI145" s="124"/>
      <c r="BJ145" s="124"/>
      <c r="BK145" s="124"/>
      <c r="BL145" s="124"/>
      <c r="BM145" s="124"/>
      <c r="BN145" s="124"/>
      <c r="BO145" s="124"/>
      <c r="BP145" s="124"/>
      <c r="BQ145" s="124"/>
      <c r="BR145" s="124"/>
      <c r="BS145" s="124"/>
      <c r="BT145" s="124"/>
      <c r="BU145" s="124"/>
      <c r="BV145" s="124"/>
      <c r="BW145" s="124"/>
      <c r="BX145" s="124"/>
      <c r="BY145" s="124"/>
    </row>
    <row r="146" customFormat="false" ht="15" hidden="false" customHeight="false" outlineLevel="0" collapsed="false">
      <c r="AP146" s="1"/>
      <c r="AV146" s="124"/>
      <c r="AW146" s="124"/>
      <c r="BA146" s="124"/>
      <c r="BB146" s="124"/>
      <c r="BC146" s="124"/>
      <c r="BD146" s="124"/>
      <c r="BE146" s="124"/>
      <c r="BF146" s="124"/>
      <c r="BG146" s="124"/>
      <c r="BH146" s="124"/>
      <c r="BI146" s="124"/>
      <c r="BJ146" s="124"/>
      <c r="BK146" s="124"/>
      <c r="BL146" s="124"/>
      <c r="BM146" s="124"/>
      <c r="BN146" s="124"/>
      <c r="BO146" s="124"/>
      <c r="BP146" s="124"/>
      <c r="BQ146" s="124"/>
      <c r="BR146" s="124"/>
      <c r="BS146" s="124"/>
      <c r="BT146" s="124"/>
      <c r="BU146" s="124"/>
      <c r="BV146" s="124"/>
      <c r="BW146" s="124"/>
      <c r="BX146" s="124"/>
      <c r="BY146" s="124"/>
    </row>
    <row r="147" customFormat="false" ht="15" hidden="false" customHeight="false" outlineLevel="0" collapsed="false">
      <c r="AP147" s="1"/>
      <c r="AV147" s="124"/>
      <c r="AW147" s="124"/>
      <c r="BA147" s="124"/>
      <c r="BB147" s="124"/>
      <c r="BC147" s="124"/>
      <c r="BD147" s="124"/>
      <c r="BE147" s="124"/>
      <c r="BF147" s="124"/>
      <c r="BG147" s="124"/>
      <c r="BH147" s="124"/>
      <c r="BI147" s="124"/>
      <c r="BJ147" s="124"/>
      <c r="BK147" s="124"/>
      <c r="BL147" s="124"/>
      <c r="BM147" s="124"/>
      <c r="BN147" s="124"/>
      <c r="BO147" s="124"/>
      <c r="BP147" s="124"/>
      <c r="BQ147" s="124"/>
      <c r="BR147" s="124"/>
      <c r="BS147" s="124"/>
      <c r="BT147" s="124"/>
      <c r="BU147" s="124"/>
      <c r="BV147" s="124"/>
      <c r="BW147" s="124"/>
      <c r="BX147" s="124"/>
      <c r="BY147" s="124"/>
    </row>
    <row r="148" customFormat="false" ht="15" hidden="false" customHeight="false" outlineLevel="0" collapsed="false">
      <c r="AP148" s="1"/>
      <c r="AV148" s="124"/>
      <c r="AW148" s="124"/>
      <c r="BA148" s="124"/>
      <c r="BB148" s="124"/>
      <c r="BC148" s="124"/>
      <c r="BD148" s="124"/>
      <c r="BE148" s="124"/>
      <c r="BF148" s="124"/>
      <c r="BG148" s="124"/>
      <c r="BH148" s="124"/>
      <c r="BI148" s="124"/>
      <c r="BJ148" s="124"/>
      <c r="BK148" s="124"/>
      <c r="BL148" s="124"/>
      <c r="BM148" s="124"/>
      <c r="BN148" s="124"/>
      <c r="BO148" s="124"/>
      <c r="BP148" s="124"/>
      <c r="BQ148" s="124"/>
      <c r="BR148" s="124"/>
      <c r="BS148" s="124"/>
      <c r="BT148" s="124"/>
      <c r="BU148" s="124"/>
      <c r="BV148" s="124"/>
      <c r="BW148" s="124"/>
      <c r="BX148" s="124"/>
      <c r="BY148" s="124"/>
    </row>
    <row r="149" customFormat="false" ht="15" hidden="false" customHeight="false" outlineLevel="0" collapsed="false">
      <c r="AP149" s="1"/>
      <c r="AV149" s="124"/>
      <c r="AW149" s="124"/>
      <c r="BA149" s="124"/>
      <c r="BB149" s="124"/>
      <c r="BC149" s="124"/>
      <c r="BD149" s="124"/>
      <c r="BE149" s="124"/>
      <c r="BF149" s="124"/>
      <c r="BG149" s="124"/>
      <c r="BH149" s="124"/>
      <c r="BI149" s="124"/>
      <c r="BJ149" s="124"/>
      <c r="BK149" s="124"/>
      <c r="BL149" s="124"/>
      <c r="BM149" s="124"/>
      <c r="BN149" s="124"/>
      <c r="BO149" s="124"/>
      <c r="BP149" s="124"/>
      <c r="BQ149" s="124"/>
      <c r="BR149" s="124"/>
      <c r="BS149" s="124"/>
      <c r="BT149" s="124"/>
      <c r="BU149" s="124"/>
      <c r="BV149" s="124"/>
      <c r="BW149" s="124"/>
      <c r="BX149" s="124"/>
      <c r="BY149" s="124"/>
    </row>
    <row r="150" customFormat="false" ht="15" hidden="false" customHeight="false" outlineLevel="0" collapsed="false">
      <c r="AP150" s="1"/>
      <c r="AV150" s="124"/>
      <c r="AW150" s="124"/>
      <c r="BA150" s="124"/>
      <c r="BB150" s="124"/>
      <c r="BC150" s="124"/>
      <c r="BD150" s="124"/>
      <c r="BE150" s="124"/>
      <c r="BF150" s="124"/>
      <c r="BG150" s="124"/>
      <c r="BH150" s="124"/>
      <c r="BI150" s="124"/>
      <c r="BJ150" s="124"/>
      <c r="BK150" s="124"/>
      <c r="BL150" s="124"/>
      <c r="BM150" s="124"/>
      <c r="BN150" s="124"/>
      <c r="BO150" s="124"/>
      <c r="BP150" s="124"/>
      <c r="BQ150" s="124"/>
      <c r="BR150" s="124"/>
      <c r="BS150" s="124"/>
      <c r="BT150" s="124"/>
      <c r="BU150" s="124"/>
      <c r="BV150" s="124"/>
      <c r="BW150" s="124"/>
      <c r="BX150" s="124"/>
      <c r="BY150" s="124"/>
    </row>
    <row r="151" customFormat="false" ht="15" hidden="false" customHeight="false" outlineLevel="0" collapsed="false">
      <c r="AP151" s="1"/>
      <c r="AV151" s="124"/>
      <c r="AW151" s="124"/>
      <c r="BA151" s="124"/>
      <c r="BB151" s="124"/>
      <c r="BC151" s="124"/>
      <c r="BD151" s="124"/>
      <c r="BE151" s="124"/>
      <c r="BF151" s="124"/>
      <c r="BG151" s="124"/>
      <c r="BH151" s="124"/>
      <c r="BI151" s="124"/>
      <c r="BJ151" s="124"/>
      <c r="BK151" s="124"/>
      <c r="BL151" s="124"/>
      <c r="BM151" s="124"/>
      <c r="BN151" s="124"/>
      <c r="BO151" s="124"/>
      <c r="BP151" s="124"/>
      <c r="BQ151" s="124"/>
      <c r="BR151" s="124"/>
      <c r="BS151" s="124"/>
      <c r="BT151" s="124"/>
      <c r="BU151" s="124"/>
      <c r="BV151" s="124"/>
      <c r="BW151" s="124"/>
      <c r="BX151" s="124"/>
      <c r="BY151" s="124"/>
    </row>
    <row r="152" customFormat="false" ht="15" hidden="false" customHeight="false" outlineLevel="0" collapsed="false">
      <c r="AP152" s="1"/>
      <c r="AV152" s="124"/>
      <c r="AW152" s="124"/>
      <c r="BA152" s="124"/>
      <c r="BB152" s="124"/>
      <c r="BC152" s="124"/>
      <c r="BD152" s="124"/>
      <c r="BE152" s="124"/>
      <c r="BF152" s="124"/>
      <c r="BG152" s="124"/>
      <c r="BH152" s="124"/>
      <c r="BI152" s="124"/>
      <c r="BJ152" s="124"/>
      <c r="BK152" s="124"/>
      <c r="BL152" s="124"/>
      <c r="BM152" s="124"/>
      <c r="BN152" s="124"/>
      <c r="BO152" s="124"/>
      <c r="BP152" s="124"/>
      <c r="BQ152" s="124"/>
      <c r="BR152" s="124"/>
      <c r="BS152" s="124"/>
      <c r="BT152" s="124"/>
      <c r="BU152" s="124"/>
      <c r="BV152" s="124"/>
      <c r="BW152" s="124"/>
      <c r="BX152" s="124"/>
      <c r="BY152" s="124"/>
    </row>
    <row r="153" customFormat="false" ht="15" hidden="false" customHeight="false" outlineLevel="0" collapsed="false">
      <c r="AG153" s="208"/>
      <c r="AP153" s="1"/>
      <c r="AV153" s="124"/>
      <c r="AW153" s="124"/>
      <c r="BA153" s="124"/>
      <c r="BB153" s="124"/>
      <c r="BC153" s="124"/>
      <c r="BD153" s="124"/>
      <c r="BE153" s="124"/>
      <c r="BF153" s="124"/>
      <c r="BG153" s="124"/>
      <c r="BH153" s="124"/>
      <c r="BI153" s="124"/>
      <c r="BJ153" s="124"/>
      <c r="BK153" s="124"/>
      <c r="BL153" s="124"/>
      <c r="BM153" s="124"/>
      <c r="BN153" s="124"/>
      <c r="BO153" s="124"/>
      <c r="BP153" s="124"/>
      <c r="BQ153" s="124"/>
      <c r="BR153" s="124"/>
      <c r="BS153" s="124"/>
      <c r="BT153" s="124"/>
      <c r="BU153" s="124"/>
      <c r="BV153" s="124"/>
      <c r="BW153" s="124"/>
      <c r="BX153" s="124"/>
      <c r="BY153" s="124"/>
    </row>
    <row r="154" customFormat="false" ht="1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233"/>
      <c r="AG154" s="208"/>
      <c r="AP154" s="1"/>
      <c r="AV154" s="124"/>
      <c r="AW154" s="124"/>
      <c r="BA154" s="124"/>
      <c r="BB154" s="124"/>
      <c r="BC154" s="124"/>
      <c r="BD154" s="124"/>
      <c r="BE154" s="124"/>
      <c r="BF154" s="124"/>
      <c r="BG154" s="124"/>
      <c r="BH154" s="124"/>
      <c r="BI154" s="124"/>
      <c r="BJ154" s="124"/>
      <c r="BK154" s="124"/>
      <c r="BL154" s="124"/>
      <c r="BM154" s="124"/>
      <c r="BN154" s="124"/>
      <c r="BO154" s="124"/>
      <c r="BP154" s="124"/>
      <c r="BQ154" s="124"/>
      <c r="BR154" s="124"/>
      <c r="BS154" s="124"/>
      <c r="BT154" s="124"/>
      <c r="BU154" s="124"/>
      <c r="BV154" s="124"/>
      <c r="BW154" s="124"/>
      <c r="BX154" s="124"/>
      <c r="BY154" s="124"/>
    </row>
    <row r="155" customFormat="false" ht="1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233"/>
      <c r="AG155" s="208"/>
      <c r="AP155" s="1"/>
      <c r="AV155" s="124"/>
      <c r="AW155" s="124"/>
      <c r="BA155" s="124"/>
      <c r="BB155" s="124"/>
      <c r="BC155" s="124"/>
      <c r="BD155" s="124"/>
      <c r="BE155" s="124"/>
      <c r="BF155" s="124"/>
      <c r="BG155" s="124"/>
      <c r="BH155" s="124"/>
      <c r="BI155" s="124"/>
      <c r="BJ155" s="124"/>
      <c r="BK155" s="124"/>
      <c r="BL155" s="124"/>
      <c r="BM155" s="124"/>
      <c r="BN155" s="124"/>
      <c r="BO155" s="124"/>
      <c r="BP155" s="124"/>
      <c r="BQ155" s="124"/>
      <c r="BR155" s="124"/>
      <c r="BS155" s="124"/>
      <c r="BT155" s="124"/>
      <c r="BU155" s="124"/>
      <c r="BV155" s="124"/>
      <c r="BW155" s="124"/>
      <c r="BX155" s="124"/>
      <c r="BY155" s="124"/>
    </row>
    <row r="156" customFormat="false" ht="15" hidden="false" customHeight="false" outlineLevel="0" collapsed="false">
      <c r="C156" s="234" t="s">
        <v>149</v>
      </c>
      <c r="D156" s="234" t="s">
        <v>149</v>
      </c>
      <c r="E156" s="234"/>
      <c r="F156" s="11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  <c r="R156" s="13"/>
      <c r="S156" s="13"/>
      <c r="AG156" s="208"/>
      <c r="AP156" s="1"/>
      <c r="AV156" s="124"/>
      <c r="AW156" s="124"/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124"/>
      <c r="BN156" s="124"/>
      <c r="BO156" s="124"/>
      <c r="BP156" s="124"/>
      <c r="BQ156" s="124"/>
      <c r="BR156" s="124"/>
      <c r="BS156" s="124"/>
      <c r="BT156" s="124"/>
      <c r="BU156" s="124"/>
      <c r="BV156" s="124"/>
      <c r="BW156" s="124"/>
      <c r="BX156" s="124"/>
      <c r="BY156" s="124"/>
    </row>
    <row r="157" customFormat="false" ht="15" hidden="false" customHeight="false" outlineLevel="0" collapsed="false">
      <c r="C157" s="11"/>
      <c r="D157" s="11"/>
      <c r="E157" s="11"/>
      <c r="F157" s="11"/>
      <c r="G157" s="11"/>
      <c r="H157" s="11"/>
      <c r="I157" s="12"/>
      <c r="J157" s="11"/>
      <c r="K157" s="11"/>
      <c r="L157" s="11"/>
      <c r="M157" s="11"/>
      <c r="N157" s="11"/>
      <c r="O157" s="11"/>
      <c r="P157" s="11"/>
      <c r="Q157" s="11"/>
      <c r="R157" s="13"/>
      <c r="S157" s="13"/>
      <c r="AG157" s="208"/>
      <c r="AP157" s="1"/>
      <c r="AV157" s="124"/>
      <c r="AW157" s="124"/>
      <c r="BA157" s="124"/>
      <c r="BB157" s="124"/>
      <c r="BC157" s="124"/>
      <c r="BD157" s="124"/>
      <c r="BE157" s="124"/>
      <c r="BF157" s="124"/>
      <c r="BG157" s="124"/>
      <c r="BH157" s="124"/>
      <c r="BI157" s="124"/>
      <c r="BJ157" s="124"/>
      <c r="BK157" s="124"/>
      <c r="BL157" s="124"/>
      <c r="BM157" s="124"/>
      <c r="BN157" s="124"/>
      <c r="BO157" s="124"/>
      <c r="BP157" s="124"/>
      <c r="BQ157" s="124"/>
      <c r="BR157" s="124"/>
      <c r="BS157" s="124"/>
      <c r="BT157" s="124"/>
      <c r="BU157" s="124"/>
      <c r="BV157" s="124"/>
      <c r="BW157" s="124"/>
      <c r="BX157" s="124"/>
      <c r="BY157" s="124"/>
    </row>
    <row r="158" customFormat="false" ht="15" hidden="false" customHeight="false" outlineLevel="0" collapsed="false">
      <c r="C158" s="11"/>
      <c r="D158" s="11"/>
      <c r="E158" s="11"/>
      <c r="F158" s="11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  <c r="R158" s="13"/>
      <c r="S158" s="13"/>
      <c r="AG158" s="208"/>
      <c r="AP158" s="1"/>
      <c r="AV158" s="124"/>
      <c r="AW158" s="124"/>
      <c r="BA158" s="124"/>
      <c r="BB158" s="124"/>
      <c r="BC158" s="124"/>
      <c r="BD158" s="124"/>
      <c r="BE158" s="124"/>
      <c r="BF158" s="124"/>
      <c r="BG158" s="124"/>
      <c r="BH158" s="124"/>
      <c r="BI158" s="124"/>
      <c r="BJ158" s="124"/>
      <c r="BK158" s="124"/>
      <c r="BL158" s="124"/>
      <c r="BM158" s="124"/>
      <c r="BN158" s="124"/>
      <c r="BO158" s="124"/>
      <c r="BP158" s="124"/>
      <c r="BQ158" s="124"/>
      <c r="BR158" s="124"/>
      <c r="BS158" s="124"/>
      <c r="BT158" s="124"/>
      <c r="BU158" s="124"/>
      <c r="BV158" s="124"/>
      <c r="BW158" s="124"/>
      <c r="BX158" s="124"/>
      <c r="BY158" s="124"/>
    </row>
    <row r="159" customFormat="false" ht="15" hidden="false" customHeight="false" outlineLevel="0" collapsed="false">
      <c r="C159" s="11"/>
      <c r="D159" s="11"/>
      <c r="E159" s="11"/>
      <c r="F159" s="11"/>
      <c r="G159" s="11"/>
      <c r="H159" s="11"/>
      <c r="I159" s="12"/>
      <c r="J159" s="11"/>
      <c r="K159" s="11"/>
      <c r="L159" s="11"/>
      <c r="M159" s="11"/>
      <c r="N159" s="11"/>
      <c r="O159" s="11"/>
      <c r="P159" s="11"/>
      <c r="Q159" s="11"/>
      <c r="R159" s="13"/>
      <c r="S159" s="13"/>
      <c r="AG159" s="208"/>
      <c r="AP159" s="1"/>
      <c r="AV159" s="124"/>
      <c r="AW159" s="124"/>
      <c r="BA159" s="124"/>
      <c r="BB159" s="124"/>
      <c r="BC159" s="124"/>
      <c r="BD159" s="124"/>
      <c r="BE159" s="124"/>
      <c r="BF159" s="124"/>
      <c r="BG159" s="124"/>
      <c r="BH159" s="124"/>
      <c r="BI159" s="124"/>
      <c r="BJ159" s="124"/>
      <c r="BK159" s="124"/>
      <c r="BL159" s="124"/>
      <c r="BM159" s="124"/>
      <c r="BN159" s="124"/>
      <c r="BO159" s="124"/>
      <c r="BP159" s="124"/>
      <c r="BQ159" s="124"/>
      <c r="BR159" s="124"/>
      <c r="BS159" s="124"/>
      <c r="BT159" s="124"/>
      <c r="BU159" s="124"/>
      <c r="BV159" s="124"/>
      <c r="BW159" s="124"/>
      <c r="BX159" s="124"/>
      <c r="BY159" s="124"/>
    </row>
    <row r="160" customFormat="false" ht="15" hidden="false" customHeight="false" outlineLevel="0" collapsed="false">
      <c r="AG160" s="208"/>
      <c r="AP160" s="1"/>
      <c r="AV160" s="124"/>
      <c r="AW160" s="124"/>
      <c r="BA160" s="124"/>
      <c r="BB160" s="124"/>
      <c r="BC160" s="124"/>
      <c r="BD160" s="124"/>
      <c r="BE160" s="124"/>
      <c r="BF160" s="124"/>
      <c r="BG160" s="124"/>
      <c r="BH160" s="124"/>
      <c r="BI160" s="124"/>
      <c r="BJ160" s="124"/>
      <c r="BK160" s="124"/>
      <c r="BL160" s="124"/>
      <c r="BM160" s="124"/>
      <c r="BN160" s="124"/>
      <c r="BO160" s="124"/>
      <c r="BP160" s="124"/>
      <c r="BQ160" s="124"/>
      <c r="BR160" s="124"/>
      <c r="BS160" s="124"/>
      <c r="BT160" s="124"/>
      <c r="BU160" s="124"/>
      <c r="BV160" s="124"/>
      <c r="BW160" s="124"/>
      <c r="BX160" s="124"/>
      <c r="BY160" s="124"/>
    </row>
    <row r="161" customFormat="false" ht="15" hidden="false" customHeight="false" outlineLevel="0" collapsed="false">
      <c r="AG161" s="208"/>
      <c r="AP161" s="1"/>
      <c r="AV161" s="124"/>
      <c r="AW161" s="124"/>
      <c r="BA161" s="124"/>
      <c r="BB161" s="124"/>
      <c r="BC161" s="124"/>
      <c r="BD161" s="124"/>
      <c r="BE161" s="124"/>
      <c r="BF161" s="124"/>
      <c r="BG161" s="124"/>
      <c r="BH161" s="124"/>
      <c r="BI161" s="124"/>
      <c r="BJ161" s="124"/>
      <c r="BK161" s="124"/>
      <c r="BL161" s="124"/>
      <c r="BM161" s="124"/>
      <c r="BN161" s="124"/>
      <c r="BO161" s="124"/>
      <c r="BP161" s="124"/>
      <c r="BQ161" s="124"/>
      <c r="BR161" s="124"/>
      <c r="BS161" s="124"/>
      <c r="BT161" s="124"/>
      <c r="BU161" s="124"/>
      <c r="BV161" s="124"/>
      <c r="BW161" s="124"/>
      <c r="BX161" s="124"/>
      <c r="BY161" s="124"/>
    </row>
    <row r="162" customFormat="false" ht="15" hidden="false" customHeight="false" outlineLevel="0" collapsed="false">
      <c r="AG162" s="208"/>
      <c r="AP162" s="1"/>
      <c r="AV162" s="124"/>
      <c r="AW162" s="124"/>
      <c r="BA162" s="124"/>
      <c r="BB162" s="124"/>
      <c r="BC162" s="124"/>
      <c r="BD162" s="124"/>
      <c r="BE162" s="124"/>
      <c r="BF162" s="124"/>
      <c r="BG162" s="124"/>
      <c r="BH162" s="124"/>
      <c r="BI162" s="124"/>
      <c r="BJ162" s="124"/>
      <c r="BK162" s="124"/>
      <c r="BL162" s="124"/>
      <c r="BM162" s="124"/>
      <c r="BN162" s="124"/>
      <c r="BO162" s="124"/>
      <c r="BP162" s="124"/>
      <c r="BQ162" s="124"/>
      <c r="BR162" s="124"/>
      <c r="BS162" s="124"/>
      <c r="BT162" s="124"/>
      <c r="BU162" s="124"/>
      <c r="BV162" s="124"/>
      <c r="BW162" s="124"/>
      <c r="BX162" s="124"/>
      <c r="BY162" s="124"/>
    </row>
    <row r="163" customFormat="false" ht="15" hidden="false" customHeight="false" outlineLevel="0" collapsed="false">
      <c r="AG163" s="208"/>
      <c r="AP163" s="1"/>
      <c r="AV163" s="124"/>
      <c r="AW163" s="124"/>
      <c r="BA163" s="124"/>
      <c r="BB163" s="124"/>
      <c r="BC163" s="124"/>
      <c r="BD163" s="124"/>
      <c r="BE163" s="124"/>
      <c r="BF163" s="124"/>
      <c r="BG163" s="124"/>
      <c r="BH163" s="124"/>
      <c r="BI163" s="124"/>
      <c r="BJ163" s="124"/>
      <c r="BK163" s="124"/>
      <c r="BL163" s="124"/>
      <c r="BM163" s="124"/>
      <c r="BN163" s="124"/>
      <c r="BO163" s="124"/>
      <c r="BP163" s="124"/>
      <c r="BQ163" s="124"/>
      <c r="BR163" s="124"/>
      <c r="BS163" s="124"/>
      <c r="BT163" s="124"/>
      <c r="BU163" s="124"/>
      <c r="BV163" s="124"/>
      <c r="BW163" s="124"/>
      <c r="BX163" s="124"/>
      <c r="BY163" s="124"/>
    </row>
    <row r="164" customFormat="false" ht="15" hidden="false" customHeight="false" outlineLevel="0" collapsed="false">
      <c r="AG164" s="208"/>
      <c r="AP164" s="1"/>
      <c r="AV164" s="124"/>
      <c r="AW164" s="124"/>
      <c r="BA164" s="124"/>
      <c r="BB164" s="124"/>
      <c r="BC164" s="124"/>
      <c r="BD164" s="124"/>
      <c r="BE164" s="124"/>
      <c r="BF164" s="124"/>
      <c r="BG164" s="124"/>
      <c r="BH164" s="124"/>
      <c r="BI164" s="124"/>
      <c r="BJ164" s="124"/>
      <c r="BK164" s="124"/>
      <c r="BL164" s="124"/>
      <c r="BM164" s="124"/>
      <c r="BN164" s="124"/>
      <c r="BO164" s="124"/>
      <c r="BP164" s="124"/>
      <c r="BQ164" s="124"/>
      <c r="BR164" s="124"/>
      <c r="BS164" s="124"/>
      <c r="BT164" s="124"/>
      <c r="BU164" s="124"/>
      <c r="BV164" s="124"/>
      <c r="BW164" s="124"/>
      <c r="BX164" s="124"/>
      <c r="BY164" s="124"/>
    </row>
    <row r="165" customFormat="false" ht="15" hidden="false" customHeight="false" outlineLevel="0" collapsed="false">
      <c r="AG165" s="208"/>
      <c r="AP165" s="1"/>
      <c r="AV165" s="124"/>
      <c r="AW165" s="124"/>
      <c r="BA165" s="124"/>
      <c r="BB165" s="124"/>
      <c r="BC165" s="124"/>
      <c r="BD165" s="124"/>
      <c r="BE165" s="124"/>
      <c r="BF165" s="124"/>
      <c r="BG165" s="124"/>
      <c r="BH165" s="124"/>
      <c r="BI165" s="124"/>
      <c r="BJ165" s="124"/>
      <c r="BK165" s="124"/>
      <c r="BL165" s="124"/>
      <c r="BM165" s="124"/>
      <c r="BN165" s="124"/>
      <c r="BO165" s="124"/>
      <c r="BP165" s="124"/>
      <c r="BQ165" s="124"/>
      <c r="BR165" s="124"/>
      <c r="BS165" s="124"/>
      <c r="BT165" s="124"/>
      <c r="BU165" s="124"/>
      <c r="BV165" s="124"/>
      <c r="BW165" s="124"/>
      <c r="BX165" s="124"/>
      <c r="BY165" s="124"/>
    </row>
    <row r="166" customFormat="false" ht="15" hidden="false" customHeight="false" outlineLevel="0" collapsed="false">
      <c r="AG166" s="208"/>
      <c r="AP166" s="1"/>
      <c r="AV166" s="124"/>
      <c r="AW166" s="124"/>
      <c r="BA166" s="124"/>
      <c r="BB166" s="124"/>
      <c r="BC166" s="124"/>
      <c r="BD166" s="124"/>
      <c r="BE166" s="124"/>
      <c r="BF166" s="124"/>
      <c r="BG166" s="124"/>
      <c r="BH166" s="124"/>
      <c r="BI166" s="124"/>
      <c r="BJ166" s="124"/>
      <c r="BK166" s="124"/>
      <c r="BL166" s="124"/>
      <c r="BM166" s="124"/>
      <c r="BN166" s="124"/>
      <c r="BO166" s="124"/>
      <c r="BP166" s="124"/>
      <c r="BQ166" s="124"/>
      <c r="BR166" s="124"/>
      <c r="BS166" s="124"/>
      <c r="BT166" s="124"/>
      <c r="BU166" s="124"/>
      <c r="BV166" s="124"/>
      <c r="BW166" s="124"/>
      <c r="BX166" s="124"/>
      <c r="BY166" s="124"/>
    </row>
    <row r="167" customFormat="false" ht="15" hidden="false" customHeight="false" outlineLevel="0" collapsed="false">
      <c r="A167" s="234" t="s">
        <v>149</v>
      </c>
      <c r="B167" s="0"/>
      <c r="C167" s="0"/>
      <c r="D167" s="0"/>
      <c r="E167" s="0"/>
      <c r="F167" s="0"/>
      <c r="G167" s="0"/>
      <c r="H167" s="0"/>
      <c r="I167" s="233"/>
      <c r="J167" s="0"/>
      <c r="K167" s="0"/>
      <c r="L167" s="0"/>
      <c r="M167" s="0"/>
      <c r="N167" s="0"/>
      <c r="O167" s="0"/>
      <c r="AG167" s="208"/>
      <c r="AP167" s="1"/>
      <c r="AV167" s="124"/>
      <c r="AW167" s="124"/>
      <c r="BA167" s="124"/>
      <c r="BB167" s="124"/>
      <c r="BC167" s="124"/>
      <c r="BD167" s="124"/>
      <c r="BE167" s="124"/>
      <c r="BF167" s="124"/>
      <c r="BG167" s="124"/>
      <c r="BH167" s="124"/>
      <c r="BI167" s="124"/>
      <c r="BJ167" s="124"/>
      <c r="BK167" s="124"/>
      <c r="BL167" s="124"/>
      <c r="BM167" s="124"/>
      <c r="BN167" s="124"/>
      <c r="BO167" s="124"/>
      <c r="BP167" s="124"/>
      <c r="BQ167" s="124"/>
      <c r="BR167" s="124"/>
      <c r="BS167" s="124"/>
      <c r="BT167" s="124"/>
      <c r="BU167" s="124"/>
      <c r="BV167" s="124"/>
      <c r="BW167" s="124"/>
      <c r="BX167" s="124"/>
      <c r="BY167" s="124"/>
    </row>
    <row r="168" customFormat="false" ht="15" hidden="false" customHeight="false" outlineLevel="0" collapsed="false">
      <c r="A168" s="11"/>
      <c r="B168" s="0"/>
      <c r="C168" s="0"/>
      <c r="D168" s="0"/>
      <c r="E168" s="0"/>
      <c r="F168" s="0"/>
      <c r="G168" s="0"/>
      <c r="H168" s="0"/>
      <c r="I168" s="233"/>
      <c r="J168" s="0"/>
      <c r="K168" s="0"/>
      <c r="L168" s="0"/>
      <c r="M168" s="0"/>
      <c r="N168" s="0"/>
      <c r="O168" s="0"/>
      <c r="AG168" s="208"/>
      <c r="AP168" s="1"/>
      <c r="AV168" s="124"/>
      <c r="AW168" s="124"/>
      <c r="BA168" s="124"/>
      <c r="BB168" s="124"/>
      <c r="BC168" s="124"/>
      <c r="BD168" s="124"/>
      <c r="BE168" s="124"/>
      <c r="BF168" s="124"/>
      <c r="BG168" s="124"/>
      <c r="BH168" s="124"/>
      <c r="BI168" s="124"/>
      <c r="BJ168" s="124"/>
      <c r="BK168" s="124"/>
      <c r="BL168" s="124"/>
      <c r="BM168" s="124"/>
      <c r="BN168" s="124"/>
      <c r="BO168" s="124"/>
      <c r="BP168" s="124"/>
      <c r="BQ168" s="124"/>
      <c r="BR168" s="124"/>
      <c r="BS168" s="124"/>
      <c r="BT168" s="124"/>
      <c r="BU168" s="124"/>
      <c r="BV168" s="124"/>
      <c r="BW168" s="124"/>
      <c r="BX168" s="124"/>
      <c r="BY168" s="124"/>
    </row>
    <row r="169" customFormat="false" ht="15" hidden="false" customHeight="false" outlineLevel="0" collapsed="false">
      <c r="A169" s="11"/>
      <c r="B169" s="0"/>
      <c r="C169" s="0"/>
      <c r="D169" s="0"/>
      <c r="E169" s="0"/>
      <c r="F169" s="0"/>
      <c r="G169" s="0"/>
      <c r="H169" s="0"/>
      <c r="I169" s="233"/>
      <c r="J169" s="0"/>
      <c r="K169" s="0"/>
      <c r="L169" s="0"/>
      <c r="M169" s="0"/>
      <c r="N169" s="0"/>
      <c r="O169" s="0"/>
      <c r="AG169" s="208"/>
      <c r="AP169" s="1"/>
      <c r="AV169" s="124"/>
      <c r="AW169" s="124"/>
      <c r="BA169" s="124"/>
      <c r="BB169" s="124"/>
      <c r="BC169" s="124"/>
      <c r="BD169" s="124"/>
      <c r="BE169" s="124"/>
      <c r="BF169" s="124"/>
      <c r="BG169" s="124"/>
      <c r="BH169" s="124"/>
      <c r="BI169" s="124"/>
      <c r="BJ169" s="124"/>
      <c r="BK169" s="124"/>
      <c r="BL169" s="124"/>
      <c r="BM169" s="124"/>
      <c r="BN169" s="124"/>
      <c r="BO169" s="124"/>
      <c r="BP169" s="124"/>
      <c r="BQ169" s="124"/>
      <c r="BR169" s="124"/>
      <c r="BS169" s="124"/>
      <c r="BT169" s="124"/>
      <c r="BU169" s="124"/>
      <c r="BV169" s="124"/>
      <c r="BW169" s="124"/>
      <c r="BX169" s="124"/>
      <c r="BY169" s="124"/>
    </row>
    <row r="170" customFormat="false" ht="15" hidden="false" customHeight="false" outlineLevel="0" collapsed="false">
      <c r="A170" s="11"/>
      <c r="B170" s="0"/>
      <c r="C170" s="0"/>
      <c r="D170" s="0"/>
      <c r="E170" s="0"/>
      <c r="F170" s="0"/>
      <c r="G170" s="0"/>
      <c r="H170" s="0"/>
      <c r="I170" s="233"/>
      <c r="J170" s="0"/>
      <c r="K170" s="0"/>
      <c r="L170" s="0"/>
      <c r="M170" s="0"/>
      <c r="N170" s="0"/>
      <c r="O170" s="0"/>
      <c r="AG170" s="208"/>
      <c r="AP170" s="1"/>
      <c r="AV170" s="124"/>
      <c r="AW170" s="124"/>
      <c r="BA170" s="124"/>
      <c r="BB170" s="124"/>
      <c r="BC170" s="124"/>
      <c r="BD170" s="124"/>
      <c r="BE170" s="124"/>
      <c r="BF170" s="124"/>
      <c r="BG170" s="124"/>
      <c r="BH170" s="124"/>
      <c r="BI170" s="124"/>
      <c r="BJ170" s="124"/>
      <c r="BK170" s="124"/>
      <c r="BL170" s="124"/>
      <c r="BM170" s="124"/>
      <c r="BN170" s="124"/>
      <c r="BO170" s="124"/>
      <c r="BP170" s="124"/>
      <c r="BQ170" s="124"/>
      <c r="BR170" s="124"/>
      <c r="BS170" s="124"/>
      <c r="BT170" s="124"/>
      <c r="BU170" s="124"/>
      <c r="BV170" s="124"/>
      <c r="BW170" s="124"/>
      <c r="BX170" s="124"/>
      <c r="BY170" s="124"/>
    </row>
    <row r="171" customFormat="false" ht="15" hidden="false" customHeight="false" outlineLevel="0" collapsed="false">
      <c r="A171" s="97" t="s">
        <v>149</v>
      </c>
      <c r="B171" s="0"/>
      <c r="C171" s="0"/>
      <c r="D171" s="0"/>
      <c r="E171" s="0"/>
      <c r="F171" s="0"/>
      <c r="G171" s="0"/>
      <c r="H171" s="0"/>
      <c r="I171" s="233"/>
      <c r="J171" s="0"/>
      <c r="K171" s="0"/>
      <c r="L171" s="0"/>
      <c r="M171" s="0"/>
      <c r="N171" s="0"/>
      <c r="O171" s="0"/>
      <c r="AG171" s="208"/>
      <c r="AP171" s="1"/>
      <c r="AV171" s="124"/>
      <c r="AW171" s="124"/>
      <c r="BA171" s="124"/>
      <c r="BB171" s="124"/>
      <c r="BC171" s="124"/>
      <c r="BD171" s="124"/>
      <c r="BE171" s="124"/>
      <c r="BF171" s="124"/>
      <c r="BG171" s="124"/>
      <c r="BH171" s="124"/>
      <c r="BI171" s="124"/>
      <c r="BJ171" s="124"/>
      <c r="BK171" s="124"/>
      <c r="BL171" s="124"/>
      <c r="BM171" s="124"/>
      <c r="BN171" s="124"/>
      <c r="BO171" s="124"/>
      <c r="BP171" s="124"/>
      <c r="BQ171" s="124"/>
      <c r="BR171" s="124"/>
      <c r="BS171" s="124"/>
      <c r="BT171" s="124"/>
      <c r="BU171" s="124"/>
      <c r="BV171" s="124"/>
      <c r="BW171" s="124"/>
      <c r="BX171" s="124"/>
      <c r="BY171" s="124"/>
    </row>
    <row r="172" customFormat="false" ht="15" hidden="false" customHeight="false" outlineLevel="0" collapsed="false">
      <c r="A172" s="97" t="s">
        <v>149</v>
      </c>
      <c r="B172" s="0"/>
      <c r="C172" s="0"/>
      <c r="D172" s="0"/>
      <c r="E172" s="0"/>
      <c r="F172" s="0"/>
      <c r="G172" s="0"/>
      <c r="H172" s="0"/>
      <c r="I172" s="233"/>
      <c r="J172" s="0"/>
      <c r="K172" s="0"/>
      <c r="L172" s="0"/>
      <c r="M172" s="0"/>
      <c r="N172" s="0"/>
      <c r="O172" s="0"/>
      <c r="AG172" s="208"/>
      <c r="AP172" s="1"/>
      <c r="AV172" s="124"/>
      <c r="AW172" s="124"/>
      <c r="BA172" s="124"/>
      <c r="BB172" s="124"/>
      <c r="BC172" s="124"/>
      <c r="BD172" s="124"/>
      <c r="BE172" s="124"/>
      <c r="BF172" s="124"/>
      <c r="BG172" s="124"/>
      <c r="BH172" s="124"/>
      <c r="BI172" s="124"/>
      <c r="BJ172" s="124"/>
      <c r="BK172" s="124"/>
      <c r="BL172" s="124"/>
      <c r="BM172" s="124"/>
      <c r="BN172" s="124"/>
      <c r="BO172" s="124"/>
      <c r="BP172" s="124"/>
      <c r="BQ172" s="124"/>
      <c r="BR172" s="124"/>
      <c r="BS172" s="124"/>
      <c r="BT172" s="124"/>
      <c r="BU172" s="124"/>
      <c r="BV172" s="124"/>
      <c r="BW172" s="124"/>
      <c r="BX172" s="124"/>
      <c r="BY172" s="124"/>
    </row>
    <row r="173" customFormat="false" ht="15" hidden="false" customHeight="false" outlineLevel="0" collapsed="false">
      <c r="A173" s="97" t="s">
        <v>149</v>
      </c>
      <c r="B173" s="0"/>
      <c r="C173" s="0"/>
      <c r="D173" s="0"/>
      <c r="E173" s="0"/>
      <c r="F173" s="0"/>
      <c r="G173" s="0"/>
      <c r="H173" s="0"/>
      <c r="I173" s="233"/>
      <c r="J173" s="0"/>
      <c r="K173" s="0"/>
      <c r="L173" s="0"/>
      <c r="M173" s="0"/>
      <c r="N173" s="0"/>
      <c r="O173" s="0"/>
      <c r="AG173" s="208"/>
      <c r="AP173" s="1"/>
      <c r="AV173" s="124"/>
      <c r="AW173" s="124"/>
      <c r="BA173" s="124"/>
      <c r="BB173" s="124"/>
      <c r="BC173" s="124"/>
      <c r="BD173" s="124"/>
      <c r="BE173" s="124"/>
      <c r="BF173" s="124"/>
      <c r="BG173" s="124"/>
      <c r="BH173" s="124"/>
      <c r="BI173" s="124"/>
      <c r="BJ173" s="124"/>
      <c r="BK173" s="124"/>
      <c r="BL173" s="124"/>
      <c r="BM173" s="124"/>
      <c r="BN173" s="124"/>
      <c r="BO173" s="124"/>
      <c r="BP173" s="124"/>
      <c r="BQ173" s="124"/>
      <c r="BR173" s="124"/>
      <c r="BS173" s="124"/>
      <c r="BT173" s="124"/>
      <c r="BU173" s="124"/>
      <c r="BV173" s="124"/>
      <c r="BW173" s="124"/>
      <c r="BX173" s="124"/>
      <c r="BY173" s="124"/>
    </row>
    <row r="174" customFormat="false" ht="15" hidden="false" customHeight="false" outlineLevel="0" collapsed="false">
      <c r="A174" s="11"/>
      <c r="B174" s="0"/>
      <c r="C174" s="0"/>
      <c r="D174" s="0"/>
      <c r="E174" s="0"/>
      <c r="F174" s="0"/>
      <c r="G174" s="0"/>
      <c r="H174" s="0"/>
      <c r="I174" s="233"/>
      <c r="J174" s="0"/>
      <c r="K174" s="0"/>
      <c r="L174" s="0"/>
      <c r="M174" s="0"/>
      <c r="N174" s="0"/>
      <c r="O174" s="0"/>
      <c r="AG174" s="208"/>
      <c r="AP174" s="1"/>
      <c r="AV174" s="124"/>
      <c r="AW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/>
      <c r="BN174" s="124"/>
      <c r="BO174" s="124"/>
      <c r="BP174" s="124"/>
      <c r="BQ174" s="124"/>
      <c r="BR174" s="124"/>
      <c r="BS174" s="124"/>
      <c r="BT174" s="124"/>
      <c r="BU174" s="124"/>
      <c r="BV174" s="124"/>
      <c r="BW174" s="124"/>
      <c r="BX174" s="124"/>
      <c r="BY174" s="124"/>
    </row>
    <row r="175" customFormat="false" ht="15" hidden="false" customHeight="false" outlineLevel="0" collapsed="false">
      <c r="A175" s="11"/>
      <c r="B175" s="0"/>
      <c r="C175" s="0"/>
      <c r="D175" s="0"/>
      <c r="E175" s="0"/>
      <c r="F175" s="0"/>
      <c r="G175" s="0"/>
      <c r="H175" s="0"/>
      <c r="I175" s="233"/>
      <c r="J175" s="0"/>
      <c r="K175" s="0"/>
      <c r="L175" s="0"/>
      <c r="M175" s="0"/>
      <c r="N175" s="0"/>
      <c r="O175" s="0"/>
      <c r="AG175" s="208"/>
      <c r="AP175" s="1"/>
      <c r="AV175" s="124"/>
      <c r="AW175" s="124"/>
      <c r="BA175" s="124"/>
      <c r="BB175" s="124"/>
      <c r="BC175" s="124"/>
      <c r="BD175" s="124"/>
      <c r="BE175" s="124"/>
      <c r="BF175" s="124"/>
      <c r="BG175" s="124"/>
      <c r="BH175" s="124"/>
      <c r="BI175" s="124"/>
      <c r="BJ175" s="124"/>
      <c r="BK175" s="124"/>
      <c r="BL175" s="124"/>
      <c r="BM175" s="124"/>
      <c r="BN175" s="124"/>
      <c r="BO175" s="124"/>
      <c r="BP175" s="124"/>
      <c r="BQ175" s="124"/>
      <c r="BR175" s="124"/>
      <c r="BS175" s="124"/>
      <c r="BT175" s="124"/>
      <c r="BU175" s="124"/>
      <c r="BV175" s="124"/>
      <c r="BW175" s="124"/>
      <c r="BX175" s="124"/>
      <c r="BY175" s="124"/>
    </row>
    <row r="176" customFormat="false" ht="15" hidden="false" customHeight="false" outlineLevel="0" collapsed="false">
      <c r="A176" s="11"/>
      <c r="B176" s="0"/>
      <c r="C176" s="0"/>
      <c r="D176" s="0"/>
      <c r="E176" s="0"/>
      <c r="F176" s="0"/>
      <c r="G176" s="0"/>
      <c r="H176" s="0"/>
      <c r="I176" s="233"/>
      <c r="J176" s="0"/>
      <c r="K176" s="0"/>
      <c r="L176" s="0"/>
      <c r="M176" s="0"/>
      <c r="N176" s="0"/>
      <c r="O176" s="0"/>
      <c r="AG176" s="208"/>
      <c r="AP176" s="1"/>
      <c r="AV176" s="124"/>
      <c r="AW176" s="124"/>
      <c r="BA176" s="124"/>
      <c r="BB176" s="124"/>
      <c r="BC176" s="124"/>
      <c r="BD176" s="124"/>
      <c r="BE176" s="124"/>
      <c r="BF176" s="124"/>
      <c r="BG176" s="124"/>
      <c r="BH176" s="124"/>
      <c r="BI176" s="124"/>
      <c r="BJ176" s="124"/>
      <c r="BK176" s="124"/>
      <c r="BL176" s="124"/>
      <c r="BM176" s="124"/>
      <c r="BN176" s="124"/>
      <c r="BO176" s="124"/>
      <c r="BP176" s="124"/>
      <c r="BQ176" s="124"/>
      <c r="BR176" s="124"/>
      <c r="BS176" s="124"/>
      <c r="BT176" s="124"/>
      <c r="BU176" s="124"/>
      <c r="BV176" s="124"/>
      <c r="BW176" s="124"/>
      <c r="BX176" s="124"/>
      <c r="BY176" s="124"/>
    </row>
    <row r="177" customFormat="false" ht="15" hidden="false" customHeight="false" outlineLevel="0" collapsed="false">
      <c r="A177" s="11"/>
      <c r="B177" s="0"/>
      <c r="C177" s="0"/>
      <c r="D177" s="0"/>
      <c r="E177" s="0"/>
      <c r="F177" s="0"/>
      <c r="G177" s="0"/>
      <c r="H177" s="0"/>
      <c r="I177" s="233"/>
      <c r="J177" s="0"/>
      <c r="K177" s="0"/>
      <c r="L177" s="0"/>
      <c r="M177" s="0"/>
      <c r="N177" s="0"/>
      <c r="O177" s="0"/>
      <c r="AG177" s="208"/>
      <c r="AP177" s="1"/>
      <c r="AV177" s="124"/>
      <c r="AW177" s="124"/>
      <c r="BA177" s="124"/>
      <c r="BB177" s="124"/>
      <c r="BC177" s="124"/>
      <c r="BD177" s="124"/>
      <c r="BE177" s="124"/>
      <c r="BF177" s="124"/>
      <c r="BG177" s="124"/>
      <c r="BH177" s="124"/>
      <c r="BI177" s="124"/>
      <c r="BJ177" s="124"/>
      <c r="BK177" s="124"/>
      <c r="BL177" s="124"/>
      <c r="BM177" s="124"/>
      <c r="BN177" s="124"/>
      <c r="BO177" s="124"/>
      <c r="BP177" s="124"/>
      <c r="BQ177" s="124"/>
      <c r="BR177" s="124"/>
      <c r="BS177" s="124"/>
      <c r="BT177" s="124"/>
      <c r="BU177" s="124"/>
      <c r="BV177" s="124"/>
      <c r="BW177" s="124"/>
      <c r="BX177" s="124"/>
      <c r="BY177" s="124"/>
    </row>
    <row r="178" customFormat="false" ht="15" hidden="false" customHeight="false" outlineLevel="0" collapsed="false">
      <c r="A178" s="11"/>
      <c r="B178" s="0"/>
      <c r="C178" s="0"/>
      <c r="D178" s="0"/>
      <c r="E178" s="0"/>
      <c r="F178" s="0"/>
      <c r="G178" s="0"/>
      <c r="H178" s="0"/>
      <c r="I178" s="233"/>
      <c r="J178" s="0"/>
      <c r="K178" s="0"/>
      <c r="L178" s="0"/>
      <c r="M178" s="0"/>
      <c r="N178" s="0"/>
      <c r="O178" s="0"/>
      <c r="AG178" s="208"/>
      <c r="AP178" s="1"/>
      <c r="AV178" s="124"/>
      <c r="AW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  <c r="BM178" s="124"/>
      <c r="BN178" s="124"/>
      <c r="BO178" s="124"/>
      <c r="BP178" s="124"/>
      <c r="BQ178" s="124"/>
      <c r="BR178" s="124"/>
      <c r="BS178" s="124"/>
      <c r="BT178" s="124"/>
      <c r="BU178" s="124"/>
      <c r="BV178" s="124"/>
      <c r="BW178" s="124"/>
      <c r="BX178" s="124"/>
      <c r="BY178" s="124"/>
    </row>
    <row r="179" customFormat="false" ht="15" hidden="false" customHeight="false" outlineLevel="0" collapsed="false">
      <c r="A179" s="11"/>
      <c r="B179" s="0"/>
      <c r="C179" s="0"/>
      <c r="D179" s="0"/>
      <c r="E179" s="0"/>
      <c r="F179" s="0"/>
      <c r="G179" s="0"/>
      <c r="H179" s="0"/>
      <c r="I179" s="233"/>
      <c r="J179" s="0"/>
      <c r="K179" s="0"/>
      <c r="L179" s="0"/>
      <c r="M179" s="0"/>
      <c r="N179" s="0"/>
      <c r="O179" s="0"/>
      <c r="AG179" s="208"/>
      <c r="AP179" s="1"/>
      <c r="AV179" s="124"/>
      <c r="AW179" s="124"/>
      <c r="BA179" s="124"/>
      <c r="BB179" s="124"/>
      <c r="BC179" s="124"/>
      <c r="BD179" s="124"/>
      <c r="BE179" s="124"/>
      <c r="BF179" s="124"/>
      <c r="BG179" s="124"/>
      <c r="BH179" s="124"/>
      <c r="BI179" s="124"/>
      <c r="BJ179" s="124"/>
      <c r="BK179" s="124"/>
      <c r="BL179" s="124"/>
      <c r="BM179" s="124"/>
      <c r="BN179" s="124"/>
      <c r="BO179" s="124"/>
      <c r="BP179" s="124"/>
      <c r="BQ179" s="124"/>
      <c r="BR179" s="124"/>
      <c r="BS179" s="124"/>
      <c r="BT179" s="124"/>
      <c r="BU179" s="124"/>
      <c r="BV179" s="124"/>
      <c r="BW179" s="124"/>
      <c r="BX179" s="124"/>
      <c r="BY179" s="124"/>
    </row>
    <row r="180" customFormat="false" ht="15" hidden="false" customHeight="false" outlineLevel="0" collapsed="false">
      <c r="A180" s="11"/>
      <c r="B180" s="0"/>
      <c r="C180" s="0"/>
      <c r="D180" s="0"/>
      <c r="E180" s="0"/>
      <c r="F180" s="0"/>
      <c r="G180" s="0"/>
      <c r="H180" s="0"/>
      <c r="I180" s="233"/>
      <c r="J180" s="0"/>
      <c r="K180" s="0"/>
      <c r="L180" s="0"/>
      <c r="M180" s="0"/>
      <c r="N180" s="0"/>
      <c r="O180" s="0"/>
      <c r="AG180" s="208"/>
      <c r="AP180" s="1"/>
      <c r="AV180" s="124"/>
      <c r="AW180" s="124"/>
      <c r="BA180" s="124"/>
      <c r="BB180" s="124"/>
      <c r="BC180" s="124"/>
      <c r="BD180" s="124"/>
      <c r="BE180" s="124"/>
      <c r="BF180" s="124"/>
      <c r="BG180" s="124"/>
      <c r="BH180" s="124"/>
      <c r="BI180" s="124"/>
      <c r="BJ180" s="124"/>
      <c r="BK180" s="124"/>
      <c r="BL180" s="124"/>
      <c r="BM180" s="124"/>
      <c r="BN180" s="124"/>
      <c r="BO180" s="124"/>
      <c r="BP180" s="124"/>
      <c r="BQ180" s="124"/>
      <c r="BR180" s="124"/>
      <c r="BS180" s="124"/>
      <c r="BT180" s="124"/>
      <c r="BU180" s="124"/>
      <c r="BV180" s="124"/>
      <c r="BW180" s="124"/>
      <c r="BX180" s="124"/>
      <c r="BY180" s="124"/>
    </row>
    <row r="181" customFormat="false" ht="15" hidden="false" customHeight="false" outlineLevel="0" collapsed="false">
      <c r="A181" s="11"/>
      <c r="B181" s="0"/>
      <c r="C181" s="0"/>
      <c r="D181" s="0"/>
      <c r="E181" s="0"/>
      <c r="F181" s="0"/>
      <c r="G181" s="0"/>
      <c r="H181" s="0"/>
      <c r="I181" s="233"/>
      <c r="J181" s="0"/>
      <c r="K181" s="0"/>
      <c r="L181" s="0"/>
      <c r="M181" s="0"/>
      <c r="N181" s="0"/>
      <c r="O181" s="0"/>
      <c r="AG181" s="208"/>
      <c r="AP181" s="1"/>
      <c r="AV181" s="124"/>
      <c r="AW181" s="124"/>
      <c r="BA181" s="124"/>
      <c r="BB181" s="124"/>
      <c r="BC181" s="124"/>
      <c r="BD181" s="124"/>
      <c r="BE181" s="124"/>
      <c r="BF181" s="124"/>
      <c r="BG181" s="124"/>
      <c r="BH181" s="124"/>
      <c r="BI181" s="124"/>
      <c r="BJ181" s="124"/>
      <c r="BK181" s="124"/>
      <c r="BL181" s="124"/>
      <c r="BM181" s="124"/>
      <c r="BN181" s="124"/>
      <c r="BO181" s="124"/>
      <c r="BP181" s="124"/>
      <c r="BQ181" s="124"/>
      <c r="BR181" s="124"/>
      <c r="BS181" s="124"/>
      <c r="BT181" s="124"/>
      <c r="BU181" s="124"/>
      <c r="BV181" s="124"/>
      <c r="BW181" s="124"/>
      <c r="BX181" s="124"/>
      <c r="BY181" s="124"/>
    </row>
    <row r="182" customFormat="false" ht="15" hidden="false" customHeight="false" outlineLevel="0" collapsed="false">
      <c r="A182" s="11"/>
      <c r="B182" s="0"/>
      <c r="C182" s="0"/>
      <c r="D182" s="0"/>
      <c r="E182" s="0"/>
      <c r="F182" s="0"/>
      <c r="G182" s="0"/>
      <c r="H182" s="0"/>
      <c r="I182" s="233"/>
      <c r="J182" s="0"/>
      <c r="K182" s="0"/>
      <c r="L182" s="0"/>
      <c r="M182" s="0"/>
      <c r="N182" s="0"/>
      <c r="O182" s="0"/>
      <c r="AG182" s="208"/>
      <c r="AP182" s="1"/>
      <c r="AV182" s="124"/>
      <c r="AW182" s="124"/>
      <c r="BA182" s="124"/>
      <c r="BB182" s="124"/>
      <c r="BC182" s="124"/>
      <c r="BD182" s="124"/>
      <c r="BE182" s="124"/>
      <c r="BF182" s="124"/>
      <c r="BG182" s="124"/>
      <c r="BH182" s="124"/>
      <c r="BI182" s="124"/>
      <c r="BJ182" s="124"/>
      <c r="BK182" s="124"/>
      <c r="BL182" s="124"/>
      <c r="BM182" s="124"/>
      <c r="BN182" s="124"/>
      <c r="BO182" s="124"/>
      <c r="BP182" s="124"/>
      <c r="BQ182" s="124"/>
      <c r="BR182" s="124"/>
      <c r="BS182" s="124"/>
      <c r="BT182" s="124"/>
      <c r="BU182" s="124"/>
      <c r="BV182" s="124"/>
      <c r="BW182" s="124"/>
      <c r="BX182" s="124"/>
      <c r="BY182" s="124"/>
    </row>
    <row r="183" customFormat="false" ht="15" hidden="false" customHeight="false" outlineLevel="0" collapsed="false">
      <c r="A183" s="11"/>
      <c r="B183" s="0"/>
      <c r="C183" s="0"/>
      <c r="D183" s="0"/>
      <c r="E183" s="0"/>
      <c r="F183" s="0"/>
      <c r="G183" s="0"/>
      <c r="H183" s="0"/>
      <c r="I183" s="233"/>
      <c r="J183" s="0"/>
      <c r="K183" s="0"/>
      <c r="L183" s="0"/>
      <c r="M183" s="0"/>
      <c r="N183" s="0"/>
      <c r="O183" s="0"/>
      <c r="AG183" s="208"/>
      <c r="AP183" s="1"/>
      <c r="AV183" s="124"/>
      <c r="AW183" s="124"/>
      <c r="BA183" s="124"/>
      <c r="BB183" s="124"/>
      <c r="BC183" s="124"/>
      <c r="BD183" s="124"/>
      <c r="BE183" s="124"/>
      <c r="BF183" s="124"/>
      <c r="BG183" s="124"/>
      <c r="BH183" s="124"/>
      <c r="BI183" s="124"/>
      <c r="BJ183" s="124"/>
      <c r="BK183" s="124"/>
      <c r="BL183" s="124"/>
      <c r="BM183" s="124"/>
      <c r="BN183" s="124"/>
      <c r="BO183" s="124"/>
      <c r="BP183" s="124"/>
      <c r="BQ183" s="124"/>
      <c r="BR183" s="124"/>
      <c r="BS183" s="124"/>
      <c r="BT183" s="124"/>
      <c r="BU183" s="124"/>
      <c r="BV183" s="124"/>
      <c r="BW183" s="124"/>
      <c r="BX183" s="124"/>
      <c r="BY183" s="124"/>
    </row>
    <row r="184" customFormat="false" ht="15" hidden="false" customHeight="false" outlineLevel="0" collapsed="false">
      <c r="A184" s="11"/>
      <c r="B184" s="0"/>
      <c r="C184" s="0"/>
      <c r="D184" s="0"/>
      <c r="E184" s="0"/>
      <c r="F184" s="0"/>
      <c r="G184" s="0"/>
      <c r="H184" s="0"/>
      <c r="I184" s="233"/>
      <c r="J184" s="0"/>
      <c r="K184" s="0"/>
      <c r="L184" s="0"/>
      <c r="M184" s="0"/>
      <c r="N184" s="0"/>
      <c r="O184" s="0"/>
      <c r="AG184" s="208"/>
      <c r="AV184" s="124"/>
      <c r="AW184" s="124"/>
      <c r="BA184" s="124"/>
      <c r="BB184" s="124"/>
      <c r="BC184" s="124"/>
      <c r="BD184" s="124"/>
      <c r="BE184" s="124"/>
      <c r="BF184" s="124"/>
      <c r="BG184" s="124"/>
      <c r="BH184" s="124"/>
      <c r="BI184" s="124"/>
      <c r="BJ184" s="124"/>
      <c r="BK184" s="124"/>
      <c r="BL184" s="124"/>
      <c r="BM184" s="124"/>
      <c r="BN184" s="124"/>
      <c r="BO184" s="124"/>
      <c r="BP184" s="124"/>
      <c r="BQ184" s="124"/>
      <c r="BR184" s="124"/>
      <c r="BS184" s="124"/>
      <c r="BT184" s="124"/>
      <c r="BU184" s="124"/>
      <c r="BV184" s="124"/>
      <c r="BW184" s="124"/>
      <c r="BX184" s="124"/>
      <c r="BY184" s="124"/>
    </row>
    <row r="185" customFormat="false" ht="15" hidden="false" customHeight="false" outlineLevel="0" collapsed="false">
      <c r="A185" s="11"/>
      <c r="B185" s="0"/>
      <c r="C185" s="0"/>
      <c r="D185" s="0"/>
      <c r="E185" s="0"/>
      <c r="F185" s="0"/>
      <c r="G185" s="0"/>
      <c r="H185" s="0"/>
      <c r="I185" s="233"/>
      <c r="J185" s="0"/>
      <c r="K185" s="0"/>
      <c r="L185" s="0"/>
      <c r="M185" s="0"/>
      <c r="N185" s="0"/>
      <c r="O185" s="0"/>
      <c r="AG185" s="208"/>
      <c r="AV185" s="124"/>
      <c r="AW185" s="124"/>
      <c r="BA185" s="124"/>
      <c r="BB185" s="124"/>
      <c r="BC185" s="124"/>
      <c r="BD185" s="124"/>
      <c r="BE185" s="124"/>
      <c r="BF185" s="124"/>
      <c r="BG185" s="124"/>
      <c r="BH185" s="124"/>
      <c r="BI185" s="124"/>
      <c r="BJ185" s="124"/>
      <c r="BK185" s="124"/>
      <c r="BL185" s="124"/>
      <c r="BM185" s="124"/>
      <c r="BN185" s="124"/>
      <c r="BO185" s="124"/>
      <c r="BP185" s="124"/>
      <c r="BQ185" s="124"/>
      <c r="BR185" s="124"/>
      <c r="BS185" s="124"/>
      <c r="BT185" s="124"/>
      <c r="BU185" s="124"/>
      <c r="BV185" s="124"/>
      <c r="BW185" s="124"/>
      <c r="BX185" s="124"/>
      <c r="BY185" s="124"/>
    </row>
    <row r="186" customFormat="false" ht="15" hidden="false" customHeight="false" outlineLevel="0" collapsed="false">
      <c r="A186" s="11"/>
      <c r="B186" s="0"/>
      <c r="C186" s="0"/>
      <c r="D186" s="0"/>
      <c r="E186" s="0"/>
      <c r="F186" s="0"/>
      <c r="G186" s="0"/>
      <c r="H186" s="0"/>
      <c r="I186" s="233"/>
      <c r="J186" s="0"/>
      <c r="K186" s="0"/>
      <c r="L186" s="0"/>
      <c r="M186" s="0"/>
      <c r="N186" s="0"/>
      <c r="O186" s="0"/>
      <c r="AG186" s="208"/>
      <c r="AV186" s="124"/>
      <c r="AW186" s="124"/>
      <c r="BA186" s="124"/>
      <c r="BB186" s="124"/>
      <c r="BC186" s="124"/>
      <c r="BD186" s="124"/>
      <c r="BE186" s="124"/>
      <c r="BF186" s="124"/>
      <c r="BG186" s="124"/>
      <c r="BH186" s="124"/>
      <c r="BI186" s="124"/>
      <c r="BJ186" s="124"/>
      <c r="BK186" s="124"/>
      <c r="BL186" s="124"/>
      <c r="BM186" s="124"/>
      <c r="BN186" s="124"/>
      <c r="BO186" s="124"/>
      <c r="BP186" s="124"/>
      <c r="BQ186" s="124"/>
      <c r="BR186" s="124"/>
      <c r="BS186" s="124"/>
      <c r="BT186" s="124"/>
      <c r="BU186" s="124"/>
      <c r="BV186" s="124"/>
      <c r="BW186" s="124"/>
      <c r="BX186" s="124"/>
      <c r="BY186" s="124"/>
    </row>
    <row r="187" customFormat="false" ht="15" hidden="false" customHeight="false" outlineLevel="0" collapsed="false">
      <c r="A187" s="11"/>
      <c r="B187" s="0"/>
      <c r="C187" s="0"/>
      <c r="D187" s="0"/>
      <c r="E187" s="0"/>
      <c r="F187" s="0"/>
      <c r="G187" s="0"/>
      <c r="H187" s="0"/>
      <c r="I187" s="233"/>
      <c r="J187" s="0"/>
      <c r="K187" s="0"/>
      <c r="L187" s="0"/>
      <c r="M187" s="0"/>
      <c r="N187" s="0"/>
      <c r="O187" s="0"/>
      <c r="AG187" s="208"/>
      <c r="AU187" s="27"/>
      <c r="AV187" s="0"/>
      <c r="AW187" s="0"/>
      <c r="AX187" s="27"/>
      <c r="AY187" s="27"/>
      <c r="AZ187" s="27"/>
      <c r="BA187" s="0"/>
      <c r="BB187" s="0"/>
      <c r="BC187" s="124"/>
      <c r="BD187" s="124"/>
      <c r="BE187" s="124"/>
      <c r="BF187" s="124"/>
      <c r="BG187" s="124"/>
      <c r="BH187" s="124"/>
      <c r="BI187" s="124"/>
      <c r="BJ187" s="124"/>
      <c r="BK187" s="124"/>
      <c r="BL187" s="124"/>
      <c r="BM187" s="124"/>
      <c r="BN187" s="124"/>
      <c r="BO187" s="124"/>
      <c r="BP187" s="124"/>
      <c r="BQ187" s="124"/>
      <c r="BR187" s="124"/>
      <c r="BS187" s="124"/>
      <c r="BT187" s="124"/>
      <c r="BU187" s="124"/>
      <c r="BV187" s="124"/>
      <c r="BW187" s="124"/>
      <c r="BX187" s="124"/>
      <c r="BY187" s="124"/>
    </row>
    <row r="188" customFormat="false" ht="15" hidden="false" customHeight="false" outlineLevel="0" collapsed="false">
      <c r="A188" s="11"/>
      <c r="B188" s="0"/>
      <c r="C188" s="0"/>
      <c r="D188" s="0"/>
      <c r="E188" s="0"/>
      <c r="F188" s="0"/>
      <c r="G188" s="0"/>
      <c r="H188" s="0"/>
      <c r="I188" s="233"/>
      <c r="J188" s="0"/>
      <c r="K188" s="0"/>
      <c r="L188" s="0"/>
      <c r="M188" s="0"/>
      <c r="N188" s="0"/>
      <c r="O188" s="0"/>
      <c r="AG188" s="208"/>
      <c r="AV188" s="124"/>
      <c r="AW188" s="124"/>
      <c r="BA188" s="124"/>
      <c r="BB188" s="124"/>
      <c r="BC188" s="124"/>
      <c r="BD188" s="124"/>
      <c r="BE188" s="124"/>
      <c r="BF188" s="124"/>
      <c r="BG188" s="124"/>
      <c r="BH188" s="124"/>
      <c r="BI188" s="124"/>
      <c r="BJ188" s="124"/>
      <c r="BK188" s="124"/>
      <c r="BL188" s="124"/>
      <c r="BM188" s="124"/>
      <c r="BN188" s="124"/>
      <c r="BO188" s="124"/>
      <c r="BP188" s="124"/>
      <c r="BQ188" s="124"/>
      <c r="BR188" s="124"/>
      <c r="BS188" s="124"/>
      <c r="BT188" s="124"/>
      <c r="BU188" s="124"/>
      <c r="BV188" s="124"/>
      <c r="BW188" s="124"/>
      <c r="BX188" s="124"/>
      <c r="BY188" s="124"/>
    </row>
    <row r="189" customFormat="false" ht="15" hidden="false" customHeight="false" outlineLevel="0" collapsed="false">
      <c r="A189" s="11"/>
      <c r="B189" s="0"/>
      <c r="C189" s="0"/>
      <c r="D189" s="0"/>
      <c r="E189" s="0"/>
      <c r="F189" s="0"/>
      <c r="G189" s="0"/>
      <c r="H189" s="0"/>
      <c r="I189" s="233"/>
      <c r="J189" s="0"/>
      <c r="K189" s="0"/>
      <c r="L189" s="0"/>
      <c r="M189" s="0"/>
      <c r="N189" s="0"/>
      <c r="O189" s="0"/>
      <c r="AG189" s="208"/>
      <c r="AV189" s="124"/>
      <c r="AW189" s="124"/>
      <c r="BA189" s="124"/>
      <c r="BB189" s="124"/>
      <c r="BC189" s="124"/>
      <c r="BD189" s="124"/>
      <c r="BE189" s="124"/>
      <c r="BF189" s="124"/>
      <c r="BG189" s="124"/>
      <c r="BH189" s="124"/>
      <c r="BI189" s="124"/>
      <c r="BJ189" s="124"/>
      <c r="BK189" s="124"/>
      <c r="BL189" s="124"/>
      <c r="BM189" s="124"/>
      <c r="BN189" s="124"/>
      <c r="BO189" s="124"/>
      <c r="BP189" s="124"/>
      <c r="BQ189" s="124"/>
      <c r="BR189" s="124"/>
      <c r="BS189" s="124"/>
      <c r="BT189" s="124"/>
      <c r="BU189" s="124"/>
      <c r="BV189" s="124"/>
      <c r="BW189" s="124"/>
      <c r="BX189" s="124"/>
      <c r="BY189" s="124"/>
    </row>
    <row r="190" customFormat="false" ht="15" hidden="false" customHeight="false" outlineLevel="0" collapsed="false">
      <c r="A190" s="11"/>
      <c r="B190" s="0"/>
      <c r="C190" s="0"/>
      <c r="D190" s="0"/>
      <c r="E190" s="0"/>
      <c r="F190" s="0"/>
      <c r="G190" s="0"/>
      <c r="H190" s="0"/>
      <c r="I190" s="233"/>
      <c r="J190" s="0"/>
      <c r="K190" s="0"/>
      <c r="L190" s="0"/>
      <c r="M190" s="0"/>
      <c r="N190" s="0"/>
      <c r="O190" s="0"/>
      <c r="AG190" s="208"/>
      <c r="AV190" s="124"/>
      <c r="AW190" s="124"/>
      <c r="BA190" s="124"/>
      <c r="BB190" s="124"/>
      <c r="BC190" s="124"/>
      <c r="BD190" s="124"/>
      <c r="BE190" s="124"/>
      <c r="BF190" s="124"/>
      <c r="BG190" s="124"/>
      <c r="BH190" s="124"/>
      <c r="BI190" s="124"/>
      <c r="BJ190" s="124"/>
      <c r="BK190" s="124"/>
      <c r="BL190" s="124"/>
      <c r="BM190" s="124"/>
      <c r="BN190" s="124"/>
      <c r="BO190" s="124"/>
      <c r="BP190" s="124"/>
      <c r="BQ190" s="124"/>
      <c r="BR190" s="124"/>
      <c r="BS190" s="124"/>
      <c r="BT190" s="124"/>
      <c r="BU190" s="124"/>
      <c r="BV190" s="124"/>
      <c r="BW190" s="124"/>
      <c r="BX190" s="124"/>
      <c r="BY190" s="124"/>
    </row>
    <row r="191" customFormat="false" ht="15" hidden="false" customHeight="false" outlineLevel="0" collapsed="false">
      <c r="A191" s="11"/>
      <c r="B191" s="0"/>
      <c r="C191" s="0"/>
      <c r="D191" s="0"/>
      <c r="E191" s="0"/>
      <c r="F191" s="0"/>
      <c r="G191" s="0"/>
      <c r="H191" s="0"/>
      <c r="I191" s="233"/>
      <c r="J191" s="0"/>
      <c r="K191" s="0"/>
      <c r="L191" s="0"/>
      <c r="M191" s="0"/>
      <c r="N191" s="0"/>
      <c r="O191" s="0"/>
      <c r="AG191" s="208"/>
      <c r="AV191" s="124"/>
      <c r="AW191" s="124"/>
      <c r="BA191" s="124"/>
      <c r="BB191" s="124"/>
      <c r="BC191" s="124"/>
      <c r="BD191" s="124"/>
      <c r="BE191" s="124"/>
      <c r="BF191" s="124"/>
      <c r="BG191" s="124"/>
      <c r="BH191" s="124"/>
      <c r="BI191" s="124"/>
      <c r="BJ191" s="124"/>
      <c r="BK191" s="124"/>
      <c r="BL191" s="124"/>
      <c r="BM191" s="124"/>
      <c r="BN191" s="124"/>
      <c r="BO191" s="124"/>
      <c r="BP191" s="124"/>
      <c r="BQ191" s="124"/>
      <c r="BR191" s="124"/>
      <c r="BS191" s="124"/>
      <c r="BT191" s="124"/>
      <c r="BU191" s="124"/>
      <c r="BV191" s="124"/>
      <c r="BW191" s="124"/>
      <c r="BX191" s="124"/>
      <c r="BY191" s="124"/>
    </row>
    <row r="192" customFormat="false" ht="15" hidden="false" customHeight="false" outlineLevel="0" collapsed="false">
      <c r="A192" s="11"/>
      <c r="B192" s="0"/>
      <c r="C192" s="0"/>
      <c r="D192" s="0"/>
      <c r="E192" s="0"/>
      <c r="F192" s="0"/>
      <c r="G192" s="0"/>
      <c r="H192" s="0"/>
      <c r="I192" s="233"/>
      <c r="J192" s="0"/>
      <c r="K192" s="0"/>
      <c r="L192" s="0"/>
      <c r="M192" s="0"/>
      <c r="N192" s="0"/>
      <c r="O192" s="0"/>
      <c r="AG192" s="208"/>
      <c r="AV192" s="124"/>
      <c r="AW192" s="124"/>
      <c r="BA192" s="124"/>
      <c r="BB192" s="124"/>
      <c r="BC192" s="124"/>
      <c r="BD192" s="124"/>
      <c r="BE192" s="124"/>
      <c r="BF192" s="124"/>
      <c r="BG192" s="124"/>
      <c r="BH192" s="124"/>
      <c r="BI192" s="124"/>
      <c r="BJ192" s="124"/>
      <c r="BK192" s="124"/>
      <c r="BL192" s="124"/>
      <c r="BM192" s="124"/>
      <c r="BN192" s="124"/>
      <c r="BO192" s="124"/>
      <c r="BP192" s="124"/>
      <c r="BQ192" s="124"/>
      <c r="BR192" s="124"/>
      <c r="BS192" s="124"/>
      <c r="BT192" s="124"/>
      <c r="BU192" s="124"/>
      <c r="BV192" s="124"/>
      <c r="BW192" s="124"/>
      <c r="BX192" s="124"/>
      <c r="BY192" s="124"/>
    </row>
    <row r="193" customFormat="false" ht="15" hidden="false" customHeight="false" outlineLevel="0" collapsed="false">
      <c r="A193" s="11"/>
      <c r="B193" s="0"/>
      <c r="C193" s="0"/>
      <c r="D193" s="0"/>
      <c r="E193" s="0"/>
      <c r="F193" s="0"/>
      <c r="G193" s="0"/>
      <c r="H193" s="0"/>
      <c r="I193" s="233"/>
      <c r="J193" s="0"/>
      <c r="K193" s="0"/>
      <c r="L193" s="0"/>
      <c r="M193" s="0"/>
      <c r="N193" s="0"/>
      <c r="O193" s="0"/>
      <c r="AG193" s="208"/>
      <c r="AV193" s="124"/>
      <c r="AW193" s="124"/>
      <c r="BA193" s="124"/>
      <c r="BB193" s="124"/>
      <c r="BC193" s="124"/>
      <c r="BD193" s="124"/>
      <c r="BE193" s="124"/>
      <c r="BF193" s="124"/>
      <c r="BG193" s="124"/>
      <c r="BH193" s="124"/>
      <c r="BI193" s="124"/>
      <c r="BJ193" s="124"/>
      <c r="BK193" s="124"/>
      <c r="BL193" s="124"/>
      <c r="BM193" s="124"/>
      <c r="BN193" s="124"/>
      <c r="BO193" s="124"/>
      <c r="BP193" s="124"/>
      <c r="BQ193" s="124"/>
      <c r="BR193" s="124"/>
      <c r="BS193" s="124"/>
      <c r="BT193" s="124"/>
      <c r="BU193" s="124"/>
      <c r="BV193" s="124"/>
      <c r="BW193" s="124"/>
      <c r="BX193" s="124"/>
      <c r="BY193" s="124"/>
    </row>
    <row r="194" customFormat="false" ht="15" hidden="false" customHeight="false" outlineLevel="0" collapsed="false">
      <c r="AG194" s="208"/>
    </row>
    <row r="195" customFormat="false" ht="15" hidden="false" customHeight="false" outlineLevel="0" collapsed="false">
      <c r="AG195" s="208"/>
    </row>
    <row r="196" customFormat="false" ht="15" hidden="false" customHeight="false" outlineLevel="0" collapsed="false">
      <c r="AG196" s="208"/>
    </row>
    <row r="197" customFormat="false" ht="15" hidden="false" customHeight="false" outlineLevel="0" collapsed="false">
      <c r="AG197" s="208"/>
    </row>
    <row r="198" customFormat="false" ht="15" hidden="false" customHeight="false" outlineLevel="0" collapsed="false">
      <c r="AG198" s="208"/>
    </row>
    <row r="199" customFormat="false" ht="15" hidden="false" customHeight="false" outlineLevel="0" collapsed="false">
      <c r="AG199" s="208"/>
    </row>
    <row r="200" customFormat="false" ht="15" hidden="false" customHeight="false" outlineLevel="0" collapsed="false">
      <c r="AG200" s="208"/>
    </row>
    <row r="201" customFormat="false" ht="15" hidden="false" customHeight="false" outlineLevel="0" collapsed="false">
      <c r="AG201" s="208"/>
    </row>
    <row r="202" customFormat="false" ht="15" hidden="false" customHeight="false" outlineLevel="0" collapsed="false">
      <c r="AG202" s="208"/>
    </row>
    <row r="203" customFormat="false" ht="15" hidden="false" customHeight="false" outlineLevel="0" collapsed="false">
      <c r="AG203" s="208"/>
    </row>
    <row r="204" customFormat="false" ht="15" hidden="false" customHeight="false" outlineLevel="0" collapsed="false">
      <c r="AG204" s="208"/>
    </row>
    <row r="205" customFormat="false" ht="15" hidden="false" customHeight="false" outlineLevel="0" collapsed="false">
      <c r="AG205" s="208"/>
    </row>
    <row r="206" customFormat="false" ht="15" hidden="false" customHeight="false" outlineLevel="0" collapsed="false">
      <c r="AG206" s="208"/>
    </row>
    <row r="207" customFormat="false" ht="15" hidden="false" customHeight="false" outlineLevel="0" collapsed="false">
      <c r="AG207" s="208"/>
    </row>
    <row r="208" customFormat="false" ht="15" hidden="false" customHeight="false" outlineLevel="0" collapsed="false">
      <c r="AG208" s="208"/>
    </row>
    <row r="209" customFormat="false" ht="15" hidden="false" customHeight="false" outlineLevel="0" collapsed="false">
      <c r="AG209" s="208"/>
    </row>
    <row r="210" customFormat="false" ht="15" hidden="false" customHeight="false" outlineLevel="0" collapsed="false">
      <c r="AG210" s="208"/>
    </row>
    <row r="211" customFormat="false" ht="15" hidden="false" customHeight="false" outlineLevel="0" collapsed="false">
      <c r="AG211" s="208"/>
    </row>
    <row r="212" customFormat="false" ht="15" hidden="false" customHeight="false" outlineLevel="0" collapsed="false">
      <c r="AG212" s="208"/>
    </row>
    <row r="213" customFormat="false" ht="15" hidden="false" customHeight="false" outlineLevel="0" collapsed="false">
      <c r="AG213" s="208"/>
    </row>
    <row r="214" customFormat="false" ht="15" hidden="false" customHeight="false" outlineLevel="0" collapsed="false">
      <c r="AG214" s="208"/>
    </row>
    <row r="215" customFormat="false" ht="15" hidden="false" customHeight="false" outlineLevel="0" collapsed="false">
      <c r="AG215" s="208"/>
    </row>
    <row r="216" customFormat="false" ht="15" hidden="false" customHeight="false" outlineLevel="0" collapsed="false">
      <c r="AG216" s="208"/>
    </row>
    <row r="217" customFormat="false" ht="15" hidden="false" customHeight="false" outlineLevel="0" collapsed="false">
      <c r="AG217" s="208"/>
    </row>
    <row r="218" customFormat="false" ht="15" hidden="false" customHeight="false" outlineLevel="0" collapsed="false">
      <c r="AG218" s="208"/>
    </row>
    <row r="219" customFormat="false" ht="15" hidden="false" customHeight="false" outlineLevel="0" collapsed="false">
      <c r="AG219" s="208"/>
    </row>
    <row r="220" customFormat="false" ht="15" hidden="false" customHeight="false" outlineLevel="0" collapsed="false">
      <c r="AG220" s="208"/>
    </row>
    <row r="221" customFormat="false" ht="15" hidden="false" customHeight="false" outlineLevel="0" collapsed="false">
      <c r="AG221" s="208"/>
    </row>
    <row r="222" customFormat="false" ht="15" hidden="false" customHeight="false" outlineLevel="0" collapsed="false">
      <c r="AG222" s="208"/>
    </row>
    <row r="223" customFormat="false" ht="15" hidden="false" customHeight="false" outlineLevel="0" collapsed="false">
      <c r="AG223" s="208"/>
    </row>
    <row r="224" customFormat="false" ht="15" hidden="false" customHeight="false" outlineLevel="0" collapsed="false">
      <c r="AG224" s="208"/>
    </row>
    <row r="225" customFormat="false" ht="15" hidden="false" customHeight="false" outlineLevel="0" collapsed="false">
      <c r="AG225" s="208"/>
    </row>
    <row r="226" customFormat="false" ht="15" hidden="false" customHeight="false" outlineLevel="0" collapsed="false">
      <c r="AG226" s="208"/>
    </row>
    <row r="227" customFormat="false" ht="15" hidden="false" customHeight="false" outlineLevel="0" collapsed="false">
      <c r="AG227" s="208"/>
    </row>
    <row r="228" customFormat="false" ht="15" hidden="false" customHeight="false" outlineLevel="0" collapsed="false">
      <c r="AG228" s="208"/>
    </row>
    <row r="229" customFormat="false" ht="15" hidden="false" customHeight="false" outlineLevel="0" collapsed="false">
      <c r="AG229" s="208"/>
    </row>
    <row r="230" customFormat="false" ht="15" hidden="false" customHeight="false" outlineLevel="0" collapsed="false">
      <c r="AG230" s="208"/>
    </row>
    <row r="231" customFormat="false" ht="15" hidden="false" customHeight="false" outlineLevel="0" collapsed="false">
      <c r="AG231" s="208"/>
    </row>
    <row r="232" customFormat="false" ht="15" hidden="false" customHeight="false" outlineLevel="0" collapsed="false">
      <c r="AG232" s="208"/>
    </row>
    <row r="233" customFormat="false" ht="15" hidden="false" customHeight="false" outlineLevel="0" collapsed="false">
      <c r="AG233" s="208"/>
    </row>
    <row r="234" customFormat="false" ht="15" hidden="false" customHeight="false" outlineLevel="0" collapsed="false">
      <c r="AG234" s="208"/>
    </row>
    <row r="235" customFormat="false" ht="15" hidden="false" customHeight="false" outlineLevel="0" collapsed="false">
      <c r="AG235" s="208"/>
    </row>
    <row r="236" customFormat="false" ht="15" hidden="false" customHeight="false" outlineLevel="0" collapsed="false">
      <c r="AG236" s="208"/>
    </row>
    <row r="237" customFormat="false" ht="15" hidden="false" customHeight="false" outlineLevel="0" collapsed="false">
      <c r="AG237" s="208"/>
    </row>
    <row r="238" customFormat="false" ht="15" hidden="false" customHeight="false" outlineLevel="0" collapsed="false">
      <c r="AG238" s="208"/>
    </row>
    <row r="239" customFormat="false" ht="15" hidden="false" customHeight="false" outlineLevel="0" collapsed="false">
      <c r="AG239" s="208"/>
    </row>
    <row r="240" customFormat="false" ht="15" hidden="false" customHeight="false" outlineLevel="0" collapsed="false">
      <c r="AG240" s="208"/>
    </row>
    <row r="241" customFormat="false" ht="15" hidden="false" customHeight="false" outlineLevel="0" collapsed="false">
      <c r="AG241" s="208"/>
    </row>
    <row r="242" customFormat="false" ht="15" hidden="false" customHeight="false" outlineLevel="0" collapsed="false">
      <c r="AG242" s="208"/>
    </row>
    <row r="243" customFormat="false" ht="15" hidden="false" customHeight="false" outlineLevel="0" collapsed="false">
      <c r="AG243" s="208"/>
    </row>
    <row r="244" customFormat="false" ht="15" hidden="false" customHeight="false" outlineLevel="0" collapsed="false">
      <c r="AG244" s="208"/>
    </row>
    <row r="245" customFormat="false" ht="15" hidden="false" customHeight="false" outlineLevel="0" collapsed="false">
      <c r="AG245" s="208"/>
    </row>
    <row r="246" customFormat="false" ht="15" hidden="false" customHeight="false" outlineLevel="0" collapsed="false">
      <c r="AG246" s="208"/>
    </row>
    <row r="247" customFormat="false" ht="15" hidden="false" customHeight="false" outlineLevel="0" collapsed="false">
      <c r="AG247" s="208"/>
    </row>
    <row r="248" customFormat="false" ht="15" hidden="false" customHeight="false" outlineLevel="0" collapsed="false">
      <c r="AG248" s="208"/>
    </row>
    <row r="249" customFormat="false" ht="15" hidden="false" customHeight="false" outlineLevel="0" collapsed="false">
      <c r="AG249" s="208"/>
    </row>
    <row r="250" customFormat="false" ht="15" hidden="false" customHeight="false" outlineLevel="0" collapsed="false">
      <c r="AG250" s="208"/>
    </row>
    <row r="251" customFormat="false" ht="15" hidden="false" customHeight="false" outlineLevel="0" collapsed="false">
      <c r="AG251" s="208"/>
    </row>
  </sheetData>
  <mergeCells count="9">
    <mergeCell ref="F13:G13"/>
    <mergeCell ref="J13:K13"/>
    <mergeCell ref="M13:N13"/>
    <mergeCell ref="AO15:AR15"/>
    <mergeCell ref="BC15:BG15"/>
    <mergeCell ref="J51:K51"/>
    <mergeCell ref="G52:H52"/>
    <mergeCell ref="J52:O52"/>
    <mergeCell ref="AC52:AD52"/>
  </mergeCells>
  <printOptions headings="false" gridLines="false" gridLinesSet="true" horizontalCentered="false" verticalCentered="false"/>
  <pageMargins left="0" right="0" top="0.5" bottom="0.25" header="0.25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&amp;RAUGUST 2001  STORAGE
&amp;D &amp;T</oddHeader>
    <oddFooter>&amp;L&amp;12 1-800-991-9019 - 6648482#&amp;R&amp;F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O93"/>
  <sheetViews>
    <sheetView showFormulas="false" showGridLines="true" showRowColHeaders="true" showZeros="true" rightToLeft="false" tabSelected="false" showOutlineSymbols="true" defaultGridColor="true" view="normal" topLeftCell="AO21" colorId="64" zoomScale="100" zoomScaleNormal="100" zoomScalePageLayoutView="100" workbookViewId="0">
      <selection pane="topLeft" activeCell="AH21" activeCellId="0" sqref="AH1:AH16384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5.71"/>
    <col collapsed="false" customWidth="true" hidden="false" outlineLevel="0" max="4" min="4" style="0" width="13.7"/>
    <col collapsed="false" customWidth="true" hidden="false" outlineLevel="0" max="6" min="6" style="0" width="15.7"/>
    <col collapsed="false" customWidth="true" hidden="false" outlineLevel="0" max="8" min="8" style="0" width="13.7"/>
    <col collapsed="false" customWidth="true" hidden="false" outlineLevel="0" max="9" min="9" style="0" width="14.7"/>
    <col collapsed="false" customWidth="true" hidden="false" outlineLevel="0" max="10" min="10" style="0" width="13.7"/>
    <col collapsed="false" customWidth="true" hidden="false" outlineLevel="0" max="17" min="11" style="0" width="14.7"/>
    <col collapsed="false" customWidth="true" hidden="false" outlineLevel="0" max="19" min="19" style="380" width="4.7"/>
    <col collapsed="false" customWidth="false" hidden="false" outlineLevel="0" max="22" min="20" style="381" width="12.7"/>
    <col collapsed="false" customWidth="true" hidden="false" outlineLevel="0" max="23" min="23" style="0" width="14.7"/>
    <col collapsed="false" customWidth="false" hidden="false" outlineLevel="0" max="24" min="24" style="381" width="12.7"/>
    <col collapsed="false" customWidth="true" hidden="false" outlineLevel="0" max="25" min="25" style="0" width="14.7"/>
    <col collapsed="false" customWidth="false" hidden="false" outlineLevel="0" max="31" min="26" style="381" width="12.7"/>
    <col collapsed="false" customWidth="true" hidden="false" outlineLevel="0" max="33" min="32" style="381" width="15.41"/>
    <col collapsed="false" customWidth="true" hidden="false" outlineLevel="0" max="34" min="34" style="381" width="9.99"/>
    <col collapsed="false" customWidth="true" hidden="false" outlineLevel="0" max="35" min="35" style="381" width="18.14"/>
    <col collapsed="false" customWidth="true" hidden="false" outlineLevel="0" max="36" min="36" style="381" width="10.85"/>
    <col collapsed="false" customWidth="true" hidden="false" outlineLevel="0" max="37" min="37" style="381" width="15.41"/>
    <col collapsed="false" customWidth="true" hidden="false" outlineLevel="0" max="38" min="38" style="381" width="10.71"/>
    <col collapsed="false" customWidth="true" hidden="false" outlineLevel="0" max="39" min="39" style="381" width="16.56"/>
    <col collapsed="false" customWidth="true" hidden="false" outlineLevel="0" max="40" min="40" style="381" width="10.41"/>
    <col collapsed="false" customWidth="true" hidden="false" outlineLevel="0" max="41" min="41" style="381" width="15.41"/>
    <col collapsed="false" customWidth="true" hidden="false" outlineLevel="0" max="42" min="42" style="381" width="10.71"/>
    <col collapsed="false" customWidth="true" hidden="false" outlineLevel="0" max="43" min="43" style="381" width="15.41"/>
    <col collapsed="false" customWidth="true" hidden="false" outlineLevel="0" max="44" min="44" style="381" width="9.85"/>
    <col collapsed="false" customWidth="true" hidden="false" outlineLevel="0" max="45" min="45" style="381" width="8.28"/>
    <col collapsed="false" customWidth="true" hidden="false" outlineLevel="0" max="48" min="47" style="0" width="8.7"/>
    <col collapsed="false" customWidth="true" hidden="false" outlineLevel="0" max="51" min="49" style="0" width="10.13"/>
    <col collapsed="false" customWidth="true" hidden="false" outlineLevel="0" max="52" min="52" style="0" width="8.7"/>
    <col collapsed="false" customWidth="true" hidden="false" outlineLevel="0" max="58" min="57" style="0" width="8.7"/>
  </cols>
  <sheetData>
    <row r="1" customFormat="false" ht="12.75" hidden="false" customHeight="false" outlineLevel="0" collapsed="false">
      <c r="A1" s="382" t="s">
        <v>248</v>
      </c>
      <c r="B1" s="383" t="n">
        <v>31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5"/>
      <c r="U1" s="385"/>
      <c r="V1" s="384"/>
      <c r="W1" s="384"/>
      <c r="X1" s="385"/>
      <c r="Y1" s="384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  <c r="AO1" s="385"/>
      <c r="AP1" s="385"/>
      <c r="AQ1" s="385"/>
      <c r="AR1" s="385"/>
      <c r="AS1" s="385"/>
      <c r="AT1" s="384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4"/>
      <c r="BH1" s="384"/>
      <c r="BI1" s="384"/>
      <c r="BJ1" s="386" t="s">
        <v>149</v>
      </c>
      <c r="BK1" s="387" t="s">
        <v>149</v>
      </c>
      <c r="BL1" s="384"/>
      <c r="BM1" s="384"/>
      <c r="BN1" s="384"/>
      <c r="BO1" s="384"/>
    </row>
    <row r="2" customFormat="false" ht="12.75" hidden="false" customHeight="false" outlineLevel="0" collapsed="false">
      <c r="A2" s="382" t="s">
        <v>0</v>
      </c>
      <c r="B2" s="383" t="n">
        <f aca="false">COUNTA(E15:E45)</f>
        <v>31</v>
      </c>
      <c r="C2" s="383" t="n">
        <f aca="false">COUNTA(E34:E45)</f>
        <v>12</v>
      </c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5"/>
      <c r="U2" s="385"/>
      <c r="V2" s="384"/>
      <c r="W2" s="384"/>
      <c r="X2" s="385"/>
      <c r="Y2" s="384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  <c r="AM2" s="385"/>
      <c r="AN2" s="385"/>
      <c r="AO2" s="385"/>
      <c r="AP2" s="385"/>
      <c r="AQ2" s="385"/>
      <c r="AR2" s="385"/>
      <c r="AS2" s="385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7" t="s">
        <v>149</v>
      </c>
      <c r="BL2" s="384"/>
      <c r="BM2" s="384"/>
      <c r="BN2" s="384"/>
      <c r="BO2" s="384"/>
    </row>
    <row r="3" customFormat="false" ht="12.75" hidden="false" customHeight="false" outlineLevel="0" collapsed="false">
      <c r="A3" s="382"/>
      <c r="B3" s="383"/>
      <c r="C3" s="383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V3" s="0"/>
      <c r="X3" s="0"/>
      <c r="Z3" s="0"/>
      <c r="AA3" s="0"/>
      <c r="AB3" s="0"/>
      <c r="AC3" s="0"/>
      <c r="AD3" s="0"/>
      <c r="AE3" s="0"/>
      <c r="AF3" s="385"/>
      <c r="AG3" s="385"/>
      <c r="AH3" s="385"/>
      <c r="AI3" s="385"/>
      <c r="AJ3" s="385"/>
      <c r="AK3" s="385"/>
      <c r="AL3" s="385"/>
      <c r="AM3" s="385"/>
      <c r="AN3" s="385"/>
      <c r="AO3" s="385"/>
      <c r="AP3" s="385"/>
      <c r="AQ3" s="385"/>
      <c r="AR3" s="385"/>
      <c r="AS3" s="385"/>
      <c r="AT3" s="384"/>
      <c r="AU3" s="384"/>
      <c r="AV3" s="384"/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7" t="s">
        <v>149</v>
      </c>
      <c r="BL3" s="384"/>
      <c r="BM3" s="384"/>
      <c r="BN3" s="384"/>
      <c r="BO3" s="384"/>
    </row>
    <row r="4" customFormat="false" ht="12.75" hidden="false" customHeight="false" outlineLevel="0" collapsed="false">
      <c r="A4" s="384"/>
      <c r="B4" s="383" t="n">
        <f aca="false">COUNTA(E30:E45)</f>
        <v>16</v>
      </c>
      <c r="D4" s="388" t="n">
        <v>0</v>
      </c>
      <c r="E4" s="388" t="n">
        <v>0</v>
      </c>
      <c r="F4" s="388" t="n">
        <v>0</v>
      </c>
      <c r="G4" s="388" t="n">
        <v>0</v>
      </c>
      <c r="H4" s="388" t="n">
        <v>0</v>
      </c>
      <c r="I4" s="388" t="n">
        <v>0</v>
      </c>
      <c r="J4" s="388" t="n">
        <v>0</v>
      </c>
      <c r="K4" s="388" t="n">
        <v>0</v>
      </c>
      <c r="L4" s="388" t="n">
        <v>0</v>
      </c>
      <c r="M4" s="388" t="n">
        <v>0</v>
      </c>
      <c r="N4" s="388" t="s">
        <v>19</v>
      </c>
      <c r="R4" s="389"/>
      <c r="S4" s="390" t="s">
        <v>149</v>
      </c>
      <c r="T4" s="388" t="n">
        <f aca="false">AUGUST!F7</f>
        <v>0</v>
      </c>
      <c r="U4" s="388" t="n">
        <f aca="false">AUGUST!G7</f>
        <v>0</v>
      </c>
      <c r="V4" s="388" t="n">
        <f aca="false">AUGUST!H7</f>
        <v>0</v>
      </c>
      <c r="W4" s="388" t="n">
        <f aca="false">AUGUST!J7</f>
        <v>0</v>
      </c>
      <c r="X4" s="388" t="n">
        <f aca="false">AUGUST!K7</f>
        <v>0</v>
      </c>
      <c r="Y4" s="388" t="n">
        <f aca="false">AUGUST!L7</f>
        <v>0</v>
      </c>
      <c r="Z4" s="388" t="n">
        <f aca="false">AUGUST!M7</f>
        <v>0</v>
      </c>
      <c r="AA4" s="388" t="n">
        <f aca="false">AUGUST!N7</f>
        <v>0</v>
      </c>
      <c r="AB4" s="388" t="n">
        <f aca="false">AUGUST!O7</f>
        <v>0</v>
      </c>
      <c r="AC4" s="388" t="n">
        <f aca="false">AUGUST!P7</f>
        <v>0</v>
      </c>
      <c r="AD4" s="388" t="str">
        <f aca="false">AUGUST!Q7</f>
        <v>TOTAL</v>
      </c>
      <c r="AE4" s="388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384"/>
      <c r="AU4" s="384"/>
      <c r="AV4" s="384"/>
      <c r="AW4" s="384"/>
      <c r="AX4" s="384"/>
      <c r="AY4" s="384"/>
      <c r="AZ4" s="384"/>
      <c r="BA4" s="384"/>
      <c r="BB4" s="384"/>
      <c r="BC4" s="384"/>
      <c r="BD4" s="384"/>
      <c r="BE4" s="384"/>
      <c r="BF4" s="384"/>
      <c r="BG4" s="384"/>
      <c r="BH4" s="384"/>
      <c r="BI4" s="384"/>
      <c r="BJ4" s="384"/>
      <c r="BK4" s="384" t="s">
        <v>149</v>
      </c>
      <c r="BL4" s="384"/>
      <c r="BM4" s="384"/>
      <c r="BN4" s="384"/>
      <c r="BO4" s="391" t="s">
        <v>149</v>
      </c>
    </row>
    <row r="5" customFormat="false" ht="12.75" hidden="false" customHeight="false" outlineLevel="0" collapsed="false">
      <c r="A5" s="384"/>
      <c r="B5" s="384"/>
      <c r="C5" s="392"/>
      <c r="D5" s="388" t="s">
        <v>26</v>
      </c>
      <c r="E5" s="388" t="s">
        <v>27</v>
      </c>
      <c r="F5" s="388" t="s">
        <v>28</v>
      </c>
      <c r="G5" s="388" t="s">
        <v>29</v>
      </c>
      <c r="H5" s="388" t="s">
        <v>27</v>
      </c>
      <c r="I5" s="388" t="s">
        <v>28</v>
      </c>
      <c r="J5" s="388" t="n">
        <v>0</v>
      </c>
      <c r="K5" s="388" t="n">
        <v>0</v>
      </c>
      <c r="L5" s="388" t="n">
        <v>0</v>
      </c>
      <c r="M5" s="388" t="s">
        <v>28</v>
      </c>
      <c r="N5" s="388" t="s">
        <v>30</v>
      </c>
      <c r="O5" s="390"/>
      <c r="P5" s="390"/>
      <c r="Q5" s="390"/>
      <c r="R5" s="389"/>
      <c r="S5" s="389"/>
      <c r="T5" s="388" t="str">
        <f aca="false">AUGUST!F8</f>
        <v>FDD----------</v>
      </c>
      <c r="U5" s="388" t="str">
        <f aca="false">AUGUST!G8</f>
        <v>-</v>
      </c>
      <c r="V5" s="388" t="str">
        <f aca="false">AUGUST!H8</f>
        <v>NET</v>
      </c>
      <c r="W5" s="388" t="str">
        <f aca="false">AUGUST!J8</f>
        <v>IDD---------</v>
      </c>
      <c r="X5" s="388" t="str">
        <f aca="false">AUGUST!K8</f>
        <v>-</v>
      </c>
      <c r="Y5" s="388" t="str">
        <f aca="false">AUGUST!L8</f>
        <v>NET</v>
      </c>
      <c r="Z5" s="388" t="n">
        <f aca="false">AUGUST!M8</f>
        <v>0</v>
      </c>
      <c r="AA5" s="388" t="n">
        <f aca="false">AUGUST!N8</f>
        <v>0</v>
      </c>
      <c r="AB5" s="388" t="n">
        <f aca="false">AUGUST!O8</f>
        <v>0</v>
      </c>
      <c r="AC5" s="388" t="str">
        <f aca="false">AUGUST!P8</f>
        <v>NET</v>
      </c>
      <c r="AD5" s="388" t="str">
        <f aca="false">AUGUST!Q8</f>
        <v>FDD/IDD</v>
      </c>
      <c r="AE5" s="388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384"/>
      <c r="AU5" s="384"/>
      <c r="AV5" s="384"/>
      <c r="AW5" s="384"/>
      <c r="AX5" s="384"/>
      <c r="AY5" s="384"/>
      <c r="AZ5" s="384"/>
      <c r="BA5" s="384"/>
      <c r="BB5" s="384"/>
      <c r="BC5" s="384"/>
      <c r="BD5" s="384"/>
      <c r="BE5" s="384"/>
      <c r="BF5" s="384"/>
      <c r="BG5" s="384"/>
      <c r="BH5" s="384"/>
      <c r="BI5" s="384"/>
      <c r="BJ5" s="384"/>
      <c r="BK5" s="384"/>
      <c r="BL5" s="384"/>
      <c r="BM5" s="384"/>
      <c r="BN5" s="384"/>
      <c r="BO5" s="384"/>
    </row>
    <row r="6" customFormat="false" ht="12.75" hidden="false" customHeight="false" outlineLevel="0" collapsed="false">
      <c r="A6" s="384"/>
      <c r="B6" s="384"/>
      <c r="C6" s="393" t="s">
        <v>40</v>
      </c>
      <c r="D6" s="388" t="n">
        <v>711.565</v>
      </c>
      <c r="E6" s="388" t="n">
        <v>-24.969</v>
      </c>
      <c r="F6" s="388" t="n">
        <v>686.596</v>
      </c>
      <c r="G6" s="388" t="n">
        <v>734.441</v>
      </c>
      <c r="H6" s="388" t="n">
        <v>-548.164</v>
      </c>
      <c r="I6" s="388" t="n">
        <v>186.277</v>
      </c>
      <c r="J6" s="388" t="n">
        <v>0</v>
      </c>
      <c r="K6" s="388" t="n">
        <v>0</v>
      </c>
      <c r="L6" s="388" t="n">
        <v>0</v>
      </c>
      <c r="M6" s="388" t="n">
        <v>305.107</v>
      </c>
      <c r="N6" s="388" t="n">
        <v>991.703</v>
      </c>
      <c r="O6" s="394"/>
      <c r="P6" s="394"/>
      <c r="Q6" s="394"/>
      <c r="R6" s="394"/>
      <c r="S6" s="395" t="s">
        <v>149</v>
      </c>
      <c r="T6" s="388" t="n">
        <f aca="false">AUGUST!F9</f>
        <v>8650.074</v>
      </c>
      <c r="U6" s="388" t="n">
        <f aca="false">AUGUST!G9</f>
        <v>-416.324</v>
      </c>
      <c r="V6" s="388" t="n">
        <f aca="false">AUGUST!H9</f>
        <v>8233.75</v>
      </c>
      <c r="W6" s="388" t="n">
        <f aca="false">AUGUST!J9</f>
        <v>7944.856</v>
      </c>
      <c r="X6" s="388" t="n">
        <f aca="false">AUGUST!K9</f>
        <v>-5456.636</v>
      </c>
      <c r="Y6" s="388" t="n">
        <f aca="false">AUGUST!L9</f>
        <v>2488.22</v>
      </c>
      <c r="Z6" s="388" t="n">
        <f aca="false">AUGUST!M9</f>
        <v>0</v>
      </c>
      <c r="AA6" s="388" t="n">
        <f aca="false">AUGUST!N9</f>
        <v>0</v>
      </c>
      <c r="AB6" s="388" t="n">
        <f aca="false">AUGUST!O9</f>
        <v>0</v>
      </c>
      <c r="AC6" s="388" t="n">
        <f aca="false">AUGUST!P9</f>
        <v>1626.806</v>
      </c>
      <c r="AD6" s="388" t="n">
        <f aca="false">AUGUST!Q9</f>
        <v>9860.556</v>
      </c>
      <c r="AE6" s="388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  <c r="BF6" s="384"/>
      <c r="BG6" s="384"/>
      <c r="BH6" s="384"/>
      <c r="BI6" s="384"/>
      <c r="BJ6" s="384"/>
      <c r="BK6" s="384"/>
      <c r="BL6" s="384"/>
      <c r="BM6" s="384"/>
      <c r="BN6" s="384"/>
      <c r="BO6" s="384"/>
    </row>
    <row r="7" customFormat="false" ht="12.75" hidden="false" customHeight="false" outlineLevel="0" collapsed="false">
      <c r="A7" s="384"/>
      <c r="B7" s="384"/>
      <c r="C7" s="393" t="s">
        <v>43</v>
      </c>
      <c r="D7" s="388" t="n">
        <v>870.870967741936</v>
      </c>
      <c r="E7" s="388" t="n">
        <v>0</v>
      </c>
      <c r="F7" s="388" t="n">
        <v>870.870967741936</v>
      </c>
      <c r="G7" s="388" t="n">
        <v>693.774193548387</v>
      </c>
      <c r="H7" s="388" t="n">
        <v>-347.225806451613</v>
      </c>
      <c r="I7" s="388" t="n">
        <v>346.548387096774</v>
      </c>
      <c r="J7" s="388" t="n">
        <v>0</v>
      </c>
      <c r="K7" s="388" t="n">
        <v>0</v>
      </c>
      <c r="L7" s="388" t="n">
        <v>0</v>
      </c>
      <c r="M7" s="388" t="n">
        <v>346.548387096774</v>
      </c>
      <c r="N7" s="388" t="n">
        <v>1217.41935483871</v>
      </c>
      <c r="O7" s="395"/>
      <c r="P7" s="395"/>
      <c r="Q7" s="395"/>
      <c r="R7" s="395"/>
      <c r="S7" s="395" t="s">
        <v>149</v>
      </c>
      <c r="T7" s="388" t="n">
        <f aca="false">AUGUST!F10</f>
        <v>8525</v>
      </c>
      <c r="U7" s="388" t="n">
        <f aca="false">AUGUST!G10</f>
        <v>0</v>
      </c>
      <c r="V7" s="388" t="n">
        <f aca="false">AUGUST!H10</f>
        <v>8525</v>
      </c>
      <c r="W7" s="388" t="n">
        <f aca="false">AUGUST!J10</f>
        <v>7459</v>
      </c>
      <c r="X7" s="388" t="n">
        <f aca="false">AUGUST!K10</f>
        <v>-4790</v>
      </c>
      <c r="Y7" s="388" t="n">
        <f aca="false">AUGUST!L10</f>
        <v>2669</v>
      </c>
      <c r="Z7" s="388" t="n">
        <f aca="false">AUGUST!M10</f>
        <v>0</v>
      </c>
      <c r="AA7" s="388" t="n">
        <f aca="false">AUGUST!N10</f>
        <v>0</v>
      </c>
      <c r="AB7" s="388" t="n">
        <f aca="false">AUGUST!O10</f>
        <v>0</v>
      </c>
      <c r="AC7" s="388" t="n">
        <f aca="false">AUGUST!P10</f>
        <v>2669</v>
      </c>
      <c r="AD7" s="388" t="n">
        <f aca="false">AUGUST!Q10</f>
        <v>11194</v>
      </c>
      <c r="AE7" s="388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384"/>
      <c r="AU7" s="384"/>
      <c r="AV7" s="384"/>
      <c r="AW7" s="384"/>
      <c r="AX7" s="384"/>
      <c r="AY7" s="384"/>
      <c r="AZ7" s="384"/>
      <c r="BA7" s="384"/>
      <c r="BB7" s="384"/>
      <c r="BC7" s="384"/>
      <c r="BD7" s="384"/>
      <c r="BE7" s="384"/>
      <c r="BF7" s="384"/>
      <c r="BG7" s="384"/>
      <c r="BH7" s="384"/>
      <c r="BI7" s="384"/>
      <c r="BJ7" s="384"/>
      <c r="BK7" s="384"/>
      <c r="BL7" s="384"/>
      <c r="BM7" s="384"/>
      <c r="BN7" s="384"/>
      <c r="BO7" s="384"/>
    </row>
    <row r="8" customFormat="false" ht="12.75" hidden="false" customHeight="false" outlineLevel="0" collapsed="false">
      <c r="A8" s="384"/>
      <c r="B8" s="384"/>
      <c r="C8" s="389" t="s">
        <v>45</v>
      </c>
      <c r="D8" s="388" t="n">
        <v>0.817072822906249</v>
      </c>
      <c r="E8" s="388" t="e">
        <f aca="false"/>
        <v>#DIV/0!</v>
      </c>
      <c r="F8" s="388" t="n">
        <v>0.788401526095492</v>
      </c>
      <c r="G8" s="388" t="n">
        <v>1.05861677593342</v>
      </c>
      <c r="H8" s="388" t="n">
        <v>1.57869602378298</v>
      </c>
      <c r="I8" s="388" t="n">
        <v>0.537520897328493</v>
      </c>
      <c r="J8" s="388" t="n">
        <v>0</v>
      </c>
      <c r="K8" s="388" t="n">
        <v>0</v>
      </c>
      <c r="L8" s="388" t="n">
        <v>0</v>
      </c>
      <c r="M8" s="388" t="n">
        <v>0.880416736479568</v>
      </c>
      <c r="N8" s="388" t="n">
        <v>0.814594409114997</v>
      </c>
      <c r="O8" s="396"/>
      <c r="P8" s="396"/>
      <c r="Q8" s="396"/>
      <c r="R8" s="396"/>
      <c r="S8" s="396" t="s">
        <v>149</v>
      </c>
      <c r="T8" s="388" t="n">
        <f aca="false">AUGUST!F11</f>
        <v>1.01467143695015</v>
      </c>
      <c r="U8" s="388" t="e">
        <f aca="false">AUGUST!G11</f>
        <v>#DIV/0!</v>
      </c>
      <c r="V8" s="388" t="n">
        <f aca="false">AUGUST!H11</f>
        <v>0.9658357771261</v>
      </c>
      <c r="W8" s="388" t="n">
        <f aca="false">AUGUST!J11</f>
        <v>1.06513688161952</v>
      </c>
      <c r="X8" s="388" t="n">
        <f aca="false">AUGUST!K11</f>
        <v>1.13917244258873</v>
      </c>
      <c r="Y8" s="388" t="n">
        <f aca="false">AUGUST!L11</f>
        <v>0.932266766579243</v>
      </c>
      <c r="Z8" s="388" t="n">
        <f aca="false">AUGUST!M11</f>
        <v>0</v>
      </c>
      <c r="AA8" s="388" t="n">
        <f aca="false">AUGUST!N11</f>
        <v>0</v>
      </c>
      <c r="AB8" s="388" t="n">
        <f aca="false">AUGUST!O11</f>
        <v>0</v>
      </c>
      <c r="AC8" s="388" t="n">
        <f aca="false">AUGUST!P11</f>
        <v>0.609518920944174</v>
      </c>
      <c r="AD8" s="388" t="n">
        <f aca="false">AUGUST!Q11</f>
        <v>0.880878685009827</v>
      </c>
      <c r="AE8" s="388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</row>
    <row r="9" customFormat="false" ht="12.75" hidden="false" customHeight="false" outlineLevel="0" collapsed="false">
      <c r="C9" s="397"/>
      <c r="D9" s="397" t="n">
        <v>0</v>
      </c>
      <c r="E9" s="397" t="n">
        <v>0</v>
      </c>
      <c r="F9" s="397" t="n">
        <v>0</v>
      </c>
      <c r="G9" s="397" t="n">
        <v>0</v>
      </c>
      <c r="H9" s="397" t="n">
        <v>0</v>
      </c>
      <c r="I9" s="397" t="n">
        <v>0</v>
      </c>
      <c r="J9" s="397" t="n">
        <v>0</v>
      </c>
      <c r="K9" s="397" t="n">
        <v>0</v>
      </c>
      <c r="L9" s="397" t="n">
        <v>0</v>
      </c>
      <c r="M9" s="397" t="n">
        <v>0</v>
      </c>
      <c r="N9" s="397" t="n">
        <v>0</v>
      </c>
      <c r="O9" s="397"/>
      <c r="P9" s="397" t="s">
        <v>25</v>
      </c>
      <c r="Q9" s="397"/>
      <c r="T9" s="397" t="n">
        <f aca="false">AUGUST!F12</f>
        <v>0</v>
      </c>
      <c r="U9" s="397" t="n">
        <f aca="false">AUGUST!G12</f>
        <v>0</v>
      </c>
      <c r="V9" s="397" t="n">
        <f aca="false">AUGUST!H12</f>
        <v>0</v>
      </c>
      <c r="W9" s="397" t="n">
        <f aca="false">AUGUST!J12</f>
        <v>0</v>
      </c>
      <c r="X9" s="397" t="n">
        <f aca="false">AUGUST!K12</f>
        <v>0</v>
      </c>
      <c r="Y9" s="397" t="n">
        <f aca="false">AUGUST!L12</f>
        <v>0</v>
      </c>
      <c r="Z9" s="397" t="n">
        <f aca="false">AUGUST!M12</f>
        <v>0</v>
      </c>
      <c r="AA9" s="397" t="n">
        <f aca="false">AUGUST!N12</f>
        <v>0</v>
      </c>
      <c r="AB9" s="397" t="n">
        <f aca="false">AUGUST!O12</f>
        <v>0</v>
      </c>
      <c r="AC9" s="397" t="n">
        <f aca="false">AUGUST!P12</f>
        <v>0</v>
      </c>
      <c r="AD9" s="397" t="n">
        <f aca="false">AUGUST!Q12</f>
        <v>0</v>
      </c>
      <c r="AE9" s="397"/>
      <c r="AF9" s="397"/>
      <c r="AS9" s="398"/>
    </row>
    <row r="10" customFormat="false" ht="13.5" hidden="false" customHeight="false" outlineLevel="0" collapsed="false">
      <c r="A10" s="384"/>
      <c r="B10" s="384"/>
      <c r="C10" s="399"/>
      <c r="D10" s="397" t="s">
        <v>48</v>
      </c>
      <c r="E10" s="397" t="n">
        <v>0</v>
      </c>
      <c r="F10" s="397" t="s">
        <v>28</v>
      </c>
      <c r="G10" s="397" t="s">
        <v>50</v>
      </c>
      <c r="H10" s="397" t="n">
        <v>0</v>
      </c>
      <c r="I10" s="397" t="s">
        <v>28</v>
      </c>
      <c r="J10" s="397" t="s">
        <v>51</v>
      </c>
      <c r="K10" s="397" t="n">
        <v>0</v>
      </c>
      <c r="L10" s="397" t="s">
        <v>28</v>
      </c>
      <c r="M10" s="397" t="s">
        <v>28</v>
      </c>
      <c r="N10" s="397" t="s">
        <v>19</v>
      </c>
      <c r="O10" s="400"/>
      <c r="P10" s="400" t="s">
        <v>39</v>
      </c>
      <c r="Q10" s="400"/>
      <c r="R10" s="386"/>
      <c r="S10" s="401"/>
      <c r="T10" s="397" t="str">
        <f aca="false">AUGUST!F13</f>
        <v>FDD</v>
      </c>
      <c r="U10" s="397" t="n">
        <f aca="false">AUGUST!G13</f>
        <v>0</v>
      </c>
      <c r="V10" s="397" t="str">
        <f aca="false">AUGUST!H13</f>
        <v>NET</v>
      </c>
      <c r="W10" s="397" t="str">
        <f aca="false">AUGUST!J13</f>
        <v>PACKET</v>
      </c>
      <c r="X10" s="397" t="n">
        <f aca="false">AUGUST!K13</f>
        <v>0</v>
      </c>
      <c r="Y10" s="397" t="str">
        <f aca="false">AUGUST!L13</f>
        <v>NET</v>
      </c>
      <c r="Z10" s="397" t="str">
        <f aca="false">AUGUST!M13</f>
        <v>PARK'N RIDE</v>
      </c>
      <c r="AA10" s="397" t="n">
        <f aca="false">AUGUST!N13</f>
        <v>0</v>
      </c>
      <c r="AB10" s="397" t="str">
        <f aca="false">AUGUST!O13</f>
        <v>NET</v>
      </c>
      <c r="AC10" s="397" t="str">
        <f aca="false">AUGUST!P13</f>
        <v>NET</v>
      </c>
      <c r="AD10" s="397" t="str">
        <f aca="false">AUGUST!Q13</f>
        <v>TOTAL</v>
      </c>
      <c r="AE10" s="397"/>
      <c r="AF10" s="397" t="str">
        <f aca="false">AUGUST!AC13</f>
        <v>STORAGE</v>
      </c>
      <c r="AG10" s="398"/>
      <c r="AH10" s="398"/>
      <c r="AI10" s="398"/>
      <c r="AJ10" s="398"/>
      <c r="AK10" s="398"/>
      <c r="AL10" s="398"/>
      <c r="AM10" s="398"/>
      <c r="AN10" s="398"/>
      <c r="AO10" s="398"/>
      <c r="AP10" s="398"/>
      <c r="AQ10" s="398"/>
      <c r="AR10" s="398"/>
      <c r="AS10" s="398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</row>
    <row r="11" customFormat="false" ht="13.5" hidden="false" customHeight="false" outlineLevel="0" collapsed="false">
      <c r="A11" s="384"/>
      <c r="B11" s="384"/>
      <c r="C11" s="399"/>
      <c r="D11" s="397" t="s">
        <v>56</v>
      </c>
      <c r="E11" s="397" t="s">
        <v>57</v>
      </c>
      <c r="F11" s="397" t="s">
        <v>48</v>
      </c>
      <c r="G11" s="397" t="s">
        <v>56</v>
      </c>
      <c r="H11" s="397" t="s">
        <v>57</v>
      </c>
      <c r="I11" s="397" t="s">
        <v>59</v>
      </c>
      <c r="J11" s="397" t="s">
        <v>56</v>
      </c>
      <c r="K11" s="397" t="s">
        <v>57</v>
      </c>
      <c r="L11" s="397" t="s">
        <v>60</v>
      </c>
      <c r="M11" s="397" t="s">
        <v>61</v>
      </c>
      <c r="N11" s="397" t="s">
        <v>30</v>
      </c>
      <c r="O11" s="400"/>
      <c r="P11" s="400" t="s">
        <v>249</v>
      </c>
      <c r="Q11" s="400"/>
      <c r="R11" s="402"/>
      <c r="S11" s="403"/>
      <c r="T11" s="397" t="str">
        <f aca="false">AUGUST!F14</f>
        <v>INJECTION</v>
      </c>
      <c r="U11" s="397" t="str">
        <f aca="false">AUGUST!G14</f>
        <v>WITHDRAW</v>
      </c>
      <c r="V11" s="397" t="str">
        <f aca="false">AUGUST!H14</f>
        <v>FDD</v>
      </c>
      <c r="W11" s="397" t="str">
        <f aca="false">AUGUST!J14</f>
        <v>INJECTION</v>
      </c>
      <c r="X11" s="397" t="str">
        <f aca="false">AUGUST!K14</f>
        <v>WITHDRAW</v>
      </c>
      <c r="Y11" s="397" t="str">
        <f aca="false">AUGUST!L14</f>
        <v>PACKETS</v>
      </c>
      <c r="Z11" s="397" t="str">
        <f aca="false">AUGUST!M14</f>
        <v>INJECTION</v>
      </c>
      <c r="AA11" s="397" t="str">
        <f aca="false">AUGUST!N14</f>
        <v>WITHDRAW</v>
      </c>
      <c r="AB11" s="397" t="str">
        <f aca="false">AUGUST!O14</f>
        <v>PNR</v>
      </c>
      <c r="AC11" s="397" t="str">
        <f aca="false">AUGUST!P14</f>
        <v>IDD</v>
      </c>
      <c r="AD11" s="397" t="str">
        <f aca="false">AUGUST!Q14</f>
        <v>FDD/IDD</v>
      </c>
      <c r="AE11" s="397"/>
      <c r="AF11" s="397" t="str">
        <f aca="false">AUGUST!AC14</f>
        <v>VARIANCE</v>
      </c>
      <c r="AG11" s="398"/>
      <c r="AH11" s="398"/>
      <c r="AI11" s="398"/>
      <c r="AJ11" s="398"/>
      <c r="AK11" s="398"/>
      <c r="AL11" s="398"/>
      <c r="AM11" s="398"/>
      <c r="AN11" s="398"/>
      <c r="AO11" s="398"/>
      <c r="AP11" s="398"/>
      <c r="AQ11" s="398"/>
      <c r="AR11" s="398"/>
      <c r="AS11" s="398"/>
      <c r="AU11" s="384"/>
      <c r="AV11" s="384"/>
      <c r="AX11" s="404" t="s">
        <v>250</v>
      </c>
      <c r="AY11" s="384"/>
      <c r="AZ11" s="384"/>
      <c r="BA11" s="384"/>
      <c r="BB11" s="384"/>
      <c r="BC11" s="384"/>
      <c r="BD11" s="384"/>
      <c r="BE11" s="384"/>
      <c r="BF11" s="384"/>
      <c r="BG11" s="384"/>
      <c r="BH11" s="384"/>
      <c r="BI11" s="384"/>
      <c r="BJ11" s="384"/>
      <c r="BK11" s="384"/>
      <c r="BL11" s="384"/>
      <c r="BM11" s="384"/>
      <c r="BN11" s="384"/>
      <c r="BO11" s="384"/>
    </row>
    <row r="12" customFormat="false" ht="12.75" hidden="false" customHeight="false" outlineLevel="0" collapsed="false">
      <c r="A12" s="384"/>
      <c r="B12" s="384"/>
      <c r="C12" s="405" t="s">
        <v>69</v>
      </c>
      <c r="D12" s="397" t="n">
        <v>290.290322580645</v>
      </c>
      <c r="E12" s="397" t="n">
        <v>0</v>
      </c>
      <c r="F12" s="397" t="n">
        <v>290.290322580645</v>
      </c>
      <c r="G12" s="397" t="n">
        <v>231.258064516129</v>
      </c>
      <c r="H12" s="397" t="n">
        <v>-115.741935483871</v>
      </c>
      <c r="I12" s="397" t="n">
        <v>115.516129032258</v>
      </c>
      <c r="J12" s="397" t="n">
        <v>0</v>
      </c>
      <c r="K12" s="397" t="n">
        <v>0</v>
      </c>
      <c r="L12" s="397" t="n">
        <v>0</v>
      </c>
      <c r="M12" s="397" t="n">
        <v>115.516129032258</v>
      </c>
      <c r="N12" s="397" t="n">
        <v>405.806451612903</v>
      </c>
      <c r="O12" s="406"/>
      <c r="P12" s="406"/>
      <c r="Q12" s="406"/>
      <c r="R12" s="407"/>
      <c r="S12" s="401"/>
      <c r="T12" s="397" t="n">
        <f aca="false">AUGUST!F15</f>
        <v>275</v>
      </c>
      <c r="U12" s="397" t="n">
        <f aca="false">AUGUST!G15</f>
        <v>0</v>
      </c>
      <c r="V12" s="397" t="n">
        <f aca="false">AUGUST!H15</f>
        <v>275</v>
      </c>
      <c r="W12" s="397" t="n">
        <f aca="false">AUGUST!J15</f>
        <v>240.612903225806</v>
      </c>
      <c r="X12" s="397" t="n">
        <f aca="false">AUGUST!K15</f>
        <v>-154.516129032258</v>
      </c>
      <c r="Y12" s="397" t="n">
        <f aca="false">AUGUST!L15</f>
        <v>86.0967741935484</v>
      </c>
      <c r="Z12" s="397" t="n">
        <f aca="false">AUGUST!M15</f>
        <v>0</v>
      </c>
      <c r="AA12" s="397" t="n">
        <f aca="false">AUGUST!N15</f>
        <v>0</v>
      </c>
      <c r="AB12" s="397" t="n">
        <f aca="false">AUGUST!O15</f>
        <v>0</v>
      </c>
      <c r="AC12" s="397" t="n">
        <f aca="false">AUGUST!P15</f>
        <v>86.0967741935484</v>
      </c>
      <c r="AD12" s="397" t="n">
        <f aca="false">AUGUST!Q15</f>
        <v>361.096774193548</v>
      </c>
      <c r="AE12" s="397" t="s">
        <v>251</v>
      </c>
      <c r="AF12" s="397" t="n">
        <f aca="false">AUGUST!AC15</f>
        <v>0</v>
      </c>
      <c r="AG12" s="398"/>
      <c r="AH12" s="398"/>
      <c r="AI12" s="398"/>
      <c r="AJ12" s="398"/>
      <c r="AK12" s="398"/>
      <c r="AL12" s="398"/>
      <c r="AM12" s="398"/>
      <c r="AN12" s="398"/>
      <c r="AO12" s="398"/>
      <c r="AP12" s="398"/>
      <c r="AQ12" s="398"/>
      <c r="AR12" s="398"/>
      <c r="AS12" s="398"/>
      <c r="AU12" s="408" t="s">
        <v>227</v>
      </c>
      <c r="AV12" s="409"/>
      <c r="AW12" s="410" t="s">
        <v>252</v>
      </c>
      <c r="AX12" s="410" t="s">
        <v>253</v>
      </c>
      <c r="AY12" s="410" t="s">
        <v>254</v>
      </c>
      <c r="AZ12" s="384"/>
      <c r="BA12" s="384"/>
      <c r="BB12" s="384"/>
      <c r="BC12" s="384"/>
      <c r="BD12" s="384"/>
      <c r="BE12" s="384"/>
      <c r="BF12" s="384"/>
      <c r="BG12" s="384"/>
      <c r="BH12" s="384"/>
      <c r="BI12" s="384"/>
      <c r="BJ12" s="384"/>
      <c r="BK12" s="384"/>
      <c r="BL12" s="384"/>
      <c r="BM12" s="384"/>
      <c r="BN12" s="384"/>
      <c r="BO12" s="384"/>
    </row>
    <row r="13" customFormat="false" ht="13.5" hidden="false" customHeight="false" outlineLevel="0" collapsed="false">
      <c r="A13" s="384"/>
      <c r="B13" s="384"/>
      <c r="C13" s="399"/>
      <c r="D13" s="397" t="n">
        <v>237.188333333333</v>
      </c>
      <c r="E13" s="397" t="n">
        <v>-8.323</v>
      </c>
      <c r="F13" s="397" t="n">
        <v>228.865333333333</v>
      </c>
      <c r="G13" s="397" t="n">
        <v>244.813666666667</v>
      </c>
      <c r="H13" s="397" t="n">
        <v>-182.721333333333</v>
      </c>
      <c r="I13" s="397" t="n">
        <v>62.0923333333333</v>
      </c>
      <c r="J13" s="397" t="n">
        <v>145.434666666667</v>
      </c>
      <c r="K13" s="397" t="n">
        <v>-105.824666666667</v>
      </c>
      <c r="L13" s="397" t="n">
        <v>39.61</v>
      </c>
      <c r="M13" s="397" t="n">
        <v>101.702333333333</v>
      </c>
      <c r="N13" s="397" t="n">
        <v>330.567666666667</v>
      </c>
      <c r="O13" s="406" t="s">
        <v>251</v>
      </c>
      <c r="P13" s="406"/>
      <c r="Q13" s="406"/>
      <c r="R13" s="407"/>
      <c r="S13" s="401"/>
      <c r="T13" s="397" t="n">
        <f aca="false">AUGUST!F16</f>
        <v>279.03464516129</v>
      </c>
      <c r="U13" s="397" t="n">
        <f aca="false">AUGUST!G16</f>
        <v>-13.4298064516129</v>
      </c>
      <c r="V13" s="397" t="n">
        <f aca="false">AUGUST!H16</f>
        <v>265.604838709677</v>
      </c>
      <c r="W13" s="397" t="n">
        <f aca="false">AUGUST!J16</f>
        <v>256.285677419355</v>
      </c>
      <c r="X13" s="397" t="n">
        <f aca="false">AUGUST!K16</f>
        <v>-176.020516129032</v>
      </c>
      <c r="Y13" s="397" t="n">
        <f aca="false">AUGUST!L16</f>
        <v>80.2651612903226</v>
      </c>
      <c r="Z13" s="397" t="n">
        <f aca="false">AUGUST!M16</f>
        <v>78.8449677419355</v>
      </c>
      <c r="AA13" s="397" t="n">
        <f aca="false">AUGUST!N16</f>
        <v>-106.632516129032</v>
      </c>
      <c r="AB13" s="397" t="n">
        <f aca="false">AUGUST!O16</f>
        <v>-27.7875483870968</v>
      </c>
      <c r="AC13" s="397" t="n">
        <f aca="false">AUGUST!P16</f>
        <v>52.4776129032258</v>
      </c>
      <c r="AD13" s="397" t="n">
        <f aca="false">AUGUST!Q16</f>
        <v>318.082451612903</v>
      </c>
      <c r="AE13" s="397"/>
      <c r="AF13" s="397" t="n">
        <f aca="false">AUGUST!AC16</f>
        <v>0</v>
      </c>
      <c r="AG13" s="398"/>
      <c r="AH13" s="398"/>
      <c r="AI13" s="398"/>
      <c r="AJ13" s="398"/>
      <c r="AK13" s="398"/>
      <c r="AL13" s="398"/>
      <c r="AM13" s="398"/>
      <c r="AN13" s="398"/>
      <c r="AO13" s="398"/>
      <c r="AP13" s="398"/>
      <c r="AQ13" s="398"/>
      <c r="AR13" s="398"/>
      <c r="AS13" s="398"/>
      <c r="AT13" s="411" t="s">
        <v>228</v>
      </c>
      <c r="AW13" s="412" t="s">
        <v>255</v>
      </c>
      <c r="AX13" s="412" t="s">
        <v>255</v>
      </c>
      <c r="AY13" s="412" t="s">
        <v>255</v>
      </c>
      <c r="AZ13" s="384"/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384"/>
      <c r="BO13" s="384"/>
    </row>
    <row r="14" customFormat="false" ht="13.5" hidden="false" customHeight="false" outlineLevel="0" collapsed="false">
      <c r="A14" s="384"/>
      <c r="B14" s="384"/>
      <c r="D14" s="407" t="s">
        <v>256</v>
      </c>
      <c r="E14" s="407" t="s">
        <v>257</v>
      </c>
      <c r="F14" s="407" t="s">
        <v>258</v>
      </c>
      <c r="G14" s="407"/>
      <c r="H14" s="407"/>
      <c r="I14" s="407" t="s">
        <v>258</v>
      </c>
      <c r="J14" s="407"/>
      <c r="K14" s="407"/>
      <c r="L14" s="407" t="s">
        <v>258</v>
      </c>
      <c r="M14" s="407"/>
      <c r="N14" s="407" t="s">
        <v>258</v>
      </c>
      <c r="O14" s="407" t="s">
        <v>258</v>
      </c>
      <c r="P14" s="407" t="s">
        <v>258</v>
      </c>
      <c r="Q14" s="407"/>
      <c r="R14" s="407"/>
      <c r="S14" s="0"/>
      <c r="T14" s="0" t="s">
        <v>259</v>
      </c>
      <c r="U14" s="0" t="s">
        <v>260</v>
      </c>
      <c r="V14" s="0" t="s">
        <v>261</v>
      </c>
      <c r="W14" s="0" t="n">
        <f aca="false">AUGUST!J17</f>
        <v>0</v>
      </c>
      <c r="X14" s="0" t="n">
        <f aca="false">AUGUST!K17</f>
        <v>0</v>
      </c>
      <c r="Y14" s="0" t="s">
        <v>261</v>
      </c>
      <c r="Z14" s="0" t="n">
        <f aca="false">AUGUST!M17</f>
        <v>0</v>
      </c>
      <c r="AA14" s="0" t="n">
        <f aca="false">AUGUST!N17</f>
        <v>0</v>
      </c>
      <c r="AB14" s="0" t="s">
        <v>261</v>
      </c>
      <c r="AC14" s="0" t="n">
        <f aca="false">AUGUST!P17</f>
        <v>0</v>
      </c>
      <c r="AD14" s="0" t="s">
        <v>261</v>
      </c>
      <c r="AE14" s="0" t="s">
        <v>261</v>
      </c>
      <c r="AF14" s="0" t="s">
        <v>261</v>
      </c>
      <c r="AG14" s="413" t="s">
        <v>262</v>
      </c>
      <c r="AH14" s="413" t="s">
        <v>263</v>
      </c>
      <c r="AI14" s="413" t="s">
        <v>264</v>
      </c>
      <c r="AJ14" s="413" t="s">
        <v>265</v>
      </c>
      <c r="AK14" s="413" t="s">
        <v>266</v>
      </c>
      <c r="AL14" s="413" t="s">
        <v>267</v>
      </c>
      <c r="AM14" s="413" t="s">
        <v>268</v>
      </c>
      <c r="AN14" s="413" t="s">
        <v>269</v>
      </c>
      <c r="AO14" s="413" t="s">
        <v>270</v>
      </c>
      <c r="AP14" s="413" t="s">
        <v>271</v>
      </c>
      <c r="AQ14" s="413" t="s">
        <v>272</v>
      </c>
      <c r="AR14" s="413" t="s">
        <v>273</v>
      </c>
      <c r="AS14" s="0"/>
      <c r="AU14" s="414" t="s">
        <v>274</v>
      </c>
      <c r="AV14" s="415" t="s">
        <v>40</v>
      </c>
      <c r="AZ14" s="384"/>
      <c r="BA14" s="384" t="s">
        <v>258</v>
      </c>
      <c r="BB14" s="384" t="s">
        <v>261</v>
      </c>
      <c r="BC14" s="384" t="s">
        <v>275</v>
      </c>
      <c r="BD14" s="384"/>
      <c r="BE14" s="384"/>
      <c r="BF14" s="384"/>
      <c r="BG14" s="384"/>
      <c r="BH14" s="384"/>
      <c r="BI14" s="384"/>
      <c r="BJ14" s="384"/>
      <c r="BK14" s="384"/>
      <c r="BL14" s="384"/>
      <c r="BM14" s="384"/>
      <c r="BN14" s="384"/>
      <c r="BO14" s="384"/>
    </row>
    <row r="15" customFormat="false" ht="12.75" hidden="false" customHeight="false" outlineLevel="0" collapsed="false">
      <c r="A15" s="384"/>
      <c r="B15" s="384"/>
      <c r="C15" s="383" t="n">
        <v>1</v>
      </c>
      <c r="D15" s="416" t="n">
        <v>220.915</v>
      </c>
      <c r="E15" s="416" t="n">
        <v>-24.563</v>
      </c>
      <c r="F15" s="416" t="n">
        <v>178.352</v>
      </c>
      <c r="G15" s="416" t="n">
        <v>284.904</v>
      </c>
      <c r="H15" s="416" t="n">
        <v>-181.545</v>
      </c>
      <c r="I15" s="416" t="n">
        <v>103.359</v>
      </c>
      <c r="J15" s="416" t="n">
        <v>167.34</v>
      </c>
      <c r="K15" s="416" t="n">
        <v>-161.72</v>
      </c>
      <c r="L15" s="416" t="n">
        <v>5.62</v>
      </c>
      <c r="M15" s="416" t="n">
        <v>108.979</v>
      </c>
      <c r="N15" s="416" t="n">
        <v>287.331</v>
      </c>
      <c r="O15" s="416" t="n">
        <v>-4</v>
      </c>
      <c r="P15" s="416" t="n">
        <v>-202.458</v>
      </c>
      <c r="Q15" s="407"/>
      <c r="R15" s="407"/>
      <c r="S15" s="383" t="n">
        <v>1</v>
      </c>
      <c r="T15" s="27" t="n">
        <f aca="false">AUGUST!F18</f>
        <v>141.251</v>
      </c>
      <c r="U15" s="27" t="n">
        <f aca="false">AUGUST!G18</f>
        <v>-10.526</v>
      </c>
      <c r="V15" s="27" t="n">
        <f aca="false">AUGUST!H18</f>
        <v>130.725</v>
      </c>
      <c r="W15" s="27" t="n">
        <f aca="false">AUGUST!J18</f>
        <v>284.904</v>
      </c>
      <c r="X15" s="27" t="n">
        <f aca="false">AUGUST!K18</f>
        <v>-243.167</v>
      </c>
      <c r="Y15" s="27" t="n">
        <f aca="false">AUGUST!L18</f>
        <v>41.737</v>
      </c>
      <c r="Z15" s="27" t="n">
        <f aca="false">AUGUST!M18</f>
        <v>106.984</v>
      </c>
      <c r="AA15" s="27" t="n">
        <f aca="false">AUGUST!N18</f>
        <v>-103.769</v>
      </c>
      <c r="AB15" s="27" t="n">
        <f aca="false">AUGUST!O18</f>
        <v>3.21499999999999</v>
      </c>
      <c r="AC15" s="27" t="n">
        <f aca="false">AUGUST!P18</f>
        <v>44.952</v>
      </c>
      <c r="AD15" s="27" t="n">
        <f aca="false">AUGUST!Q18</f>
        <v>175.677</v>
      </c>
      <c r="AE15" s="27" t="n">
        <f aca="false">AUGUST!AA18</f>
        <v>-59.4</v>
      </c>
      <c r="AF15" s="27" t="n">
        <f aca="false">AUGUST!AC18</f>
        <v>-185.054</v>
      </c>
      <c r="AG15" s="27" t="n">
        <f aca="false">V15-F15</f>
        <v>-47.627</v>
      </c>
      <c r="AH15" s="417" t="n">
        <f aca="false">ABS((V15-F15)/V15)</f>
        <v>0.364329699751387</v>
      </c>
      <c r="AI15" s="27" t="n">
        <f aca="false">Y15-I15</f>
        <v>-61.622</v>
      </c>
      <c r="AJ15" s="417" t="n">
        <f aca="false">ABS((Y15-I15)/Y15)</f>
        <v>1.47643577640942</v>
      </c>
      <c r="AK15" s="27" t="n">
        <f aca="false">AB15-L15</f>
        <v>-2.40500000000001</v>
      </c>
      <c r="AL15" s="417" t="n">
        <f aca="false">ABS((AB15-L15)/AB15)</f>
        <v>0.748055987558326</v>
      </c>
      <c r="AM15" s="27" t="n">
        <f aca="false">AE15-O15</f>
        <v>-55.4</v>
      </c>
      <c r="AN15" s="417" t="n">
        <f aca="false">ABS((AE15-O15)/AE15)</f>
        <v>0.932659932659933</v>
      </c>
      <c r="AO15" s="27" t="n">
        <f aca="false">AF15-P15</f>
        <v>17.404</v>
      </c>
      <c r="AP15" s="417" t="n">
        <f aca="false">ABS((AF15-P15)/AF15)</f>
        <v>0.0940482237617129</v>
      </c>
      <c r="AQ15" s="27" t="n">
        <f aca="false">AD15-N15</f>
        <v>-111.654</v>
      </c>
      <c r="AR15" s="417" t="n">
        <f aca="false">ABS((AD15-N15)/AD15)</f>
        <v>0.63556413190116</v>
      </c>
      <c r="AS15" s="27"/>
      <c r="AT15" s="0" t="n">
        <v>1</v>
      </c>
      <c r="AU15" s="0" t="n">
        <f aca="false">Sheet1!AG4</f>
        <v>74</v>
      </c>
      <c r="AV15" s="384" t="n">
        <f aca="false">Sheet1!AH4</f>
        <v>80</v>
      </c>
      <c r="AW15" s="384"/>
      <c r="AX15" s="384"/>
      <c r="AY15" s="384"/>
      <c r="AZ15" s="384"/>
      <c r="BA15" s="384" t="n">
        <v>-202.458</v>
      </c>
      <c r="BB15" s="384" t="n">
        <v>-185.054</v>
      </c>
      <c r="BC15" s="384" t="n">
        <v>-258</v>
      </c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</row>
    <row r="16" customFormat="false" ht="12.75" hidden="false" customHeight="false" outlineLevel="0" collapsed="false">
      <c r="C16" s="383" t="n">
        <f aca="false">C15+1</f>
        <v>2</v>
      </c>
      <c r="D16" s="416" t="n">
        <v>249.53</v>
      </c>
      <c r="E16" s="416" t="n">
        <v>-10.657</v>
      </c>
      <c r="F16" s="416" t="n">
        <v>238.873</v>
      </c>
      <c r="G16" s="416" t="n">
        <v>214.904</v>
      </c>
      <c r="H16" s="416" t="n">
        <v>-145.991</v>
      </c>
      <c r="I16" s="416" t="n">
        <v>68.913</v>
      </c>
      <c r="J16" s="416" t="n">
        <v>109.168</v>
      </c>
      <c r="K16" s="416" t="n">
        <v>-74.764</v>
      </c>
      <c r="L16" s="416" t="n">
        <v>34.404</v>
      </c>
      <c r="M16" s="416" t="n">
        <v>103.317</v>
      </c>
      <c r="N16" s="416" t="n">
        <v>342.19</v>
      </c>
      <c r="O16" s="416" t="n">
        <v>175</v>
      </c>
      <c r="P16" s="416" t="n">
        <v>-117.167</v>
      </c>
      <c r="Q16" s="407"/>
      <c r="R16" s="407"/>
      <c r="S16" s="383" t="n">
        <f aca="false">S15+1</f>
        <v>2</v>
      </c>
      <c r="T16" s="27" t="n">
        <f aca="false">AUGUST!F19</f>
        <v>187.335</v>
      </c>
      <c r="U16" s="27" t="n">
        <f aca="false">AUGUST!G19</f>
        <v>-11.355</v>
      </c>
      <c r="V16" s="27" t="n">
        <f aca="false">AUGUST!H19</f>
        <v>175.98</v>
      </c>
      <c r="W16" s="27" t="n">
        <f aca="false">AUGUST!J19</f>
        <v>224.904</v>
      </c>
      <c r="X16" s="27" t="n">
        <f aca="false">AUGUST!K19</f>
        <v>-171.185</v>
      </c>
      <c r="Y16" s="27" t="n">
        <f aca="false">AUGUST!L19</f>
        <v>53.719</v>
      </c>
      <c r="Z16" s="27" t="n">
        <f aca="false">AUGUST!M19</f>
        <v>169.651</v>
      </c>
      <c r="AA16" s="27" t="n">
        <f aca="false">AUGUST!N19</f>
        <v>-91.109</v>
      </c>
      <c r="AB16" s="27" t="n">
        <f aca="false">AUGUST!O19</f>
        <v>78.542</v>
      </c>
      <c r="AC16" s="27" t="n">
        <f aca="false">AUGUST!P19</f>
        <v>132.261</v>
      </c>
      <c r="AD16" s="27" t="n">
        <f aca="false">AUGUST!Q19</f>
        <v>308.241</v>
      </c>
      <c r="AE16" s="27" t="n">
        <f aca="false">AUGUST!AA19</f>
        <v>255.4</v>
      </c>
      <c r="AF16" s="27" t="n">
        <f aca="false">AUGUST!AC19</f>
        <v>-2.81800000000007</v>
      </c>
      <c r="AG16" s="27" t="n">
        <f aca="false">V16-F16</f>
        <v>-62.893</v>
      </c>
      <c r="AH16" s="417" t="n">
        <f aca="false">ABS((V16-F16)/V16)</f>
        <v>0.35738720309126</v>
      </c>
      <c r="AI16" s="27" t="n">
        <f aca="false">Y16-I16</f>
        <v>-15.194</v>
      </c>
      <c r="AJ16" s="417" t="n">
        <f aca="false">ABS((Y16-I16)/Y16)</f>
        <v>0.282842197360338</v>
      </c>
      <c r="AK16" s="27" t="n">
        <f aca="false">AB16-L16</f>
        <v>44.138</v>
      </c>
      <c r="AL16" s="417" t="n">
        <f aca="false">ABS((AB16-L16)/AB16)</f>
        <v>0.56196684576405</v>
      </c>
      <c r="AM16" s="27" t="n">
        <f aca="false">AE16-O16</f>
        <v>80.4</v>
      </c>
      <c r="AN16" s="417" t="n">
        <f aca="false">ABS((AE16-O16)/AE16)</f>
        <v>0.314800313234143</v>
      </c>
      <c r="AO16" s="27" t="n">
        <f aca="false">AF16-P16</f>
        <v>114.349</v>
      </c>
      <c r="AP16" s="417" t="n">
        <f aca="false">ABS((AF16-P16)/AF16)</f>
        <v>40.5780695528734</v>
      </c>
      <c r="AQ16" s="27" t="n">
        <f aca="false">AD16-N16</f>
        <v>-33.949</v>
      </c>
      <c r="AR16" s="417" t="n">
        <f aca="false">ABS((AD16-N16)/AD16)</f>
        <v>0.110137846684899</v>
      </c>
      <c r="AS16" s="27"/>
      <c r="AT16" s="0" t="n">
        <v>2</v>
      </c>
      <c r="AU16" s="384" t="n">
        <f aca="false">Sheet1!AG5</f>
        <v>74</v>
      </c>
      <c r="AV16" s="384" t="n">
        <f aca="false">Sheet1!AH5</f>
        <v>77</v>
      </c>
      <c r="AX16" s="384"/>
      <c r="AY16" s="384"/>
      <c r="AZ16" s="384"/>
      <c r="BA16" s="384" t="n">
        <v>-117.167</v>
      </c>
      <c r="BB16" s="384" t="n">
        <v>-2.81800000000007</v>
      </c>
      <c r="BC16" s="384"/>
      <c r="BD16" s="384" t="n">
        <v>-146</v>
      </c>
      <c r="BE16" s="384"/>
    </row>
    <row r="17" customFormat="false" ht="12.75" hidden="false" customHeight="false" outlineLevel="0" collapsed="false">
      <c r="C17" s="383" t="n">
        <f aca="false">C16+1</f>
        <v>3</v>
      </c>
      <c r="D17" s="416" t="n">
        <v>320.743</v>
      </c>
      <c r="E17" s="416" t="n">
        <v>-0.683</v>
      </c>
      <c r="F17" s="416" t="n">
        <v>320.06</v>
      </c>
      <c r="G17" s="416" t="n">
        <v>224.633</v>
      </c>
      <c r="H17" s="416" t="n">
        <v>-198.546</v>
      </c>
      <c r="I17" s="416" t="n">
        <v>28.087</v>
      </c>
      <c r="J17" s="416" t="n">
        <v>111.867</v>
      </c>
      <c r="K17" s="416" t="n">
        <v>-96.31</v>
      </c>
      <c r="L17" s="416" t="n">
        <v>15.557</v>
      </c>
      <c r="M17" s="416" t="n">
        <v>43.644</v>
      </c>
      <c r="N17" s="416" t="n">
        <v>363.704</v>
      </c>
      <c r="O17" s="416" t="n">
        <v>108</v>
      </c>
      <c r="P17" s="416" t="n">
        <v>-205.681</v>
      </c>
      <c r="Q17" s="407"/>
      <c r="R17" s="407"/>
      <c r="S17" s="383" t="n">
        <f aca="false">S16+1</f>
        <v>3</v>
      </c>
      <c r="T17" s="27" t="n">
        <f aca="false">AUGUST!F20</f>
        <v>309.396</v>
      </c>
      <c r="U17" s="27" t="n">
        <f aca="false">AUGUST!G20</f>
        <v>-5.005</v>
      </c>
      <c r="V17" s="27" t="n">
        <f aca="false">AUGUST!H20</f>
        <v>304.391</v>
      </c>
      <c r="W17" s="27" t="n">
        <f aca="false">AUGUST!J20</f>
        <v>224.904</v>
      </c>
      <c r="X17" s="27" t="n">
        <f aca="false">AUGUST!K20</f>
        <v>-242.552</v>
      </c>
      <c r="Y17" s="27" t="n">
        <f aca="false">AUGUST!L20</f>
        <v>-17.648</v>
      </c>
      <c r="Z17" s="27" t="n">
        <f aca="false">AUGUST!M20</f>
        <v>159.693</v>
      </c>
      <c r="AA17" s="27" t="n">
        <f aca="false">AUGUST!N20</f>
        <v>-107.696</v>
      </c>
      <c r="AB17" s="27" t="n">
        <f aca="false">AUGUST!O20</f>
        <v>51.997</v>
      </c>
      <c r="AC17" s="27" t="n">
        <f aca="false">AUGUST!P20</f>
        <v>34.349</v>
      </c>
      <c r="AD17" s="27" t="n">
        <f aca="false">AUGUST!Q20</f>
        <v>338.74</v>
      </c>
      <c r="AE17" s="27" t="n">
        <f aca="false">AUGUST!AA20</f>
        <v>264.6</v>
      </c>
      <c r="AF17" s="27" t="n">
        <f aca="false">AUGUST!AC20</f>
        <v>-24.117</v>
      </c>
      <c r="AG17" s="27" t="n">
        <f aca="false">V17-F17</f>
        <v>-15.669</v>
      </c>
      <c r="AH17" s="417" t="n">
        <f aca="false">ABS((V17-F17)/V17)</f>
        <v>0.0514765548258654</v>
      </c>
      <c r="AI17" s="27" t="n">
        <f aca="false">Y17-I17</f>
        <v>-45.735</v>
      </c>
      <c r="AJ17" s="417" t="n">
        <f aca="false">ABS((Y17-I17)/Y17)</f>
        <v>2.59151178603808</v>
      </c>
      <c r="AK17" s="27" t="n">
        <f aca="false">AB17-L17</f>
        <v>36.44</v>
      </c>
      <c r="AL17" s="417" t="n">
        <f aca="false">ABS((AB17-L17)/AB17)</f>
        <v>0.70080966209589</v>
      </c>
      <c r="AM17" s="27" t="n">
        <f aca="false">AE17-O17</f>
        <v>156.6</v>
      </c>
      <c r="AN17" s="417" t="n">
        <f aca="false">ABS((AE17-O17)/AE17)</f>
        <v>0.591836734693878</v>
      </c>
      <c r="AO17" s="27" t="n">
        <f aca="false">AF17-P17</f>
        <v>181.564</v>
      </c>
      <c r="AP17" s="417" t="n">
        <f aca="false">ABS((AF17-P17)/AF17)</f>
        <v>7.52846539785213</v>
      </c>
      <c r="AQ17" s="27" t="n">
        <f aca="false">AD17-N17</f>
        <v>-24.964</v>
      </c>
      <c r="AR17" s="417" t="n">
        <f aca="false">ABS((AD17-N17)/AD17)</f>
        <v>0.0736966404912322</v>
      </c>
      <c r="AS17" s="27"/>
      <c r="AT17" s="0" t="n">
        <v>3</v>
      </c>
      <c r="AU17" s="384" t="n">
        <f aca="false">Sheet1!AG6</f>
        <v>74</v>
      </c>
      <c r="AV17" s="384" t="n">
        <f aca="false">Sheet1!AH6</f>
        <v>78</v>
      </c>
      <c r="AW17" s="384"/>
      <c r="AY17" s="384"/>
      <c r="AZ17" s="384"/>
      <c r="BA17" s="384" t="n">
        <v>-205.681</v>
      </c>
      <c r="BB17" s="384" t="n">
        <v>-23.268</v>
      </c>
      <c r="BC17" s="384" t="n">
        <v>-238</v>
      </c>
      <c r="BD17" s="384"/>
      <c r="BE17" s="384"/>
    </row>
    <row r="18" customFormat="false" ht="12.75" hidden="false" customHeight="false" outlineLevel="0" collapsed="false">
      <c r="C18" s="383" t="n">
        <f aca="false">C17+1</f>
        <v>4</v>
      </c>
      <c r="D18" s="416" t="n">
        <v>279.766</v>
      </c>
      <c r="E18" s="416" t="n">
        <v>-6.861</v>
      </c>
      <c r="F18" s="416" t="n">
        <v>272.905</v>
      </c>
      <c r="G18" s="416" t="n">
        <v>224.903</v>
      </c>
      <c r="H18" s="416" t="n">
        <v>-220.101</v>
      </c>
      <c r="I18" s="416" t="n">
        <v>4.80199999999999</v>
      </c>
      <c r="J18" s="416" t="n">
        <v>97.179</v>
      </c>
      <c r="K18" s="416" t="n">
        <v>-57.016</v>
      </c>
      <c r="L18" s="416" t="n">
        <v>40.163</v>
      </c>
      <c r="M18" s="416" t="n">
        <v>44.965</v>
      </c>
      <c r="N18" s="416" t="n">
        <v>317.87</v>
      </c>
      <c r="O18" s="416" t="n">
        <v>204.9</v>
      </c>
      <c r="P18" s="416" t="n">
        <v>-62.947</v>
      </c>
      <c r="Q18" s="407"/>
      <c r="R18" s="407"/>
      <c r="S18" s="383" t="n">
        <f aca="false">S17+1</f>
        <v>4</v>
      </c>
      <c r="T18" s="27" t="n">
        <f aca="false">AUGUST!F21</f>
        <v>279.766</v>
      </c>
      <c r="U18" s="27" t="n">
        <f aca="false">AUGUST!G21</f>
        <v>-6.861</v>
      </c>
      <c r="V18" s="27" t="n">
        <f aca="false">AUGUST!H21</f>
        <v>272.905</v>
      </c>
      <c r="W18" s="27" t="n">
        <f aca="false">AUGUST!J21</f>
        <v>224.903</v>
      </c>
      <c r="X18" s="27" t="n">
        <f aca="false">AUGUST!K21</f>
        <v>-254.536</v>
      </c>
      <c r="Y18" s="27" t="n">
        <f aca="false">AUGUST!L21</f>
        <v>-29.633</v>
      </c>
      <c r="Z18" s="27" t="n">
        <f aca="false">AUGUST!M21</f>
        <v>97.179</v>
      </c>
      <c r="AA18" s="27" t="n">
        <f aca="false">AUGUST!N21</f>
        <v>-57.016</v>
      </c>
      <c r="AB18" s="27" t="n">
        <f aca="false">AUGUST!O21</f>
        <v>40.163</v>
      </c>
      <c r="AC18" s="27" t="n">
        <f aca="false">AUGUST!P21</f>
        <v>10.53</v>
      </c>
      <c r="AD18" s="27" t="n">
        <f aca="false">AUGUST!Q21</f>
        <v>283.435</v>
      </c>
      <c r="AE18" s="27" t="n">
        <f aca="false">AUGUST!AA21</f>
        <v>204.9</v>
      </c>
      <c r="AF18" s="27" t="n">
        <f aca="false">AUGUST!AC21</f>
        <v>-28.512</v>
      </c>
      <c r="AG18" s="27" t="n">
        <f aca="false">V18-F18</f>
        <v>0</v>
      </c>
      <c r="AH18" s="417" t="n">
        <f aca="false">ABS((V18-F18)/V18)</f>
        <v>0</v>
      </c>
      <c r="AI18" s="27" t="n">
        <f aca="false">Y18-I18</f>
        <v>-34.435</v>
      </c>
      <c r="AJ18" s="417" t="n">
        <f aca="false">ABS((Y18-I18)/Y18)</f>
        <v>1.16204906691864</v>
      </c>
      <c r="AK18" s="27" t="n">
        <f aca="false">AB18-L18</f>
        <v>0</v>
      </c>
      <c r="AL18" s="417" t="n">
        <f aca="false">ABS((AB18-L18)/AB18)</f>
        <v>0</v>
      </c>
      <c r="AM18" s="27" t="n">
        <f aca="false">AE18-O18</f>
        <v>0</v>
      </c>
      <c r="AN18" s="417" t="n">
        <f aca="false">ABS((AE18-O18)/AE18)</f>
        <v>0</v>
      </c>
      <c r="AO18" s="27" t="n">
        <f aca="false">AF18-P18</f>
        <v>34.435</v>
      </c>
      <c r="AP18" s="417" t="n">
        <f aca="false">ABS((AF18-P18)/AF18)</f>
        <v>1.20773709315376</v>
      </c>
      <c r="AQ18" s="27" t="n">
        <f aca="false">AD18-N18</f>
        <v>-34.435</v>
      </c>
      <c r="AR18" s="417" t="n">
        <f aca="false">ABS((AD18-N18)/AD18)</f>
        <v>0.121491700037046</v>
      </c>
      <c r="AS18" s="27"/>
      <c r="AT18" s="0" t="n">
        <v>4</v>
      </c>
      <c r="AU18" s="418" t="n">
        <f aca="false">Sheet1!AG7</f>
        <v>74</v>
      </c>
      <c r="AV18" s="418" t="n">
        <f aca="false">Sheet1!AH7</f>
        <v>82</v>
      </c>
      <c r="AW18" s="384"/>
      <c r="AX18" s="384"/>
      <c r="AZ18" s="384"/>
      <c r="BA18" s="384" t="n">
        <v>-62.947</v>
      </c>
      <c r="BB18" s="384" t="n">
        <v>-28.512</v>
      </c>
      <c r="BC18" s="384"/>
      <c r="BD18" s="384" t="n">
        <v>-146</v>
      </c>
      <c r="BE18" s="384"/>
    </row>
    <row r="19" customFormat="false" ht="12.75" hidden="false" customHeight="false" outlineLevel="0" collapsed="false">
      <c r="C19" s="383" t="n">
        <f aca="false">C18+1</f>
        <v>5</v>
      </c>
      <c r="D19" s="416" t="n">
        <v>308.884</v>
      </c>
      <c r="E19" s="416" t="n">
        <v>-3.067</v>
      </c>
      <c r="F19" s="416" t="n">
        <v>305.817</v>
      </c>
      <c r="G19" s="416" t="n">
        <v>224.903</v>
      </c>
      <c r="H19" s="416" t="n">
        <v>-194.078</v>
      </c>
      <c r="I19" s="416" t="n">
        <v>30.825</v>
      </c>
      <c r="J19" s="416" t="n">
        <v>103.996</v>
      </c>
      <c r="K19" s="416" t="n">
        <v>-43.397</v>
      </c>
      <c r="L19" s="416" t="n">
        <v>60.599</v>
      </c>
      <c r="M19" s="416" t="n">
        <v>91.424</v>
      </c>
      <c r="N19" s="416" t="n">
        <v>397.241</v>
      </c>
      <c r="O19" s="416" t="n">
        <v>210</v>
      </c>
      <c r="P19" s="416" t="n">
        <v>-137.218</v>
      </c>
      <c r="Q19" s="407"/>
      <c r="R19" s="407"/>
      <c r="S19" s="383" t="n">
        <f aca="false">S18+1</f>
        <v>5</v>
      </c>
      <c r="T19" s="27" t="n">
        <f aca="false">AUGUST!F22</f>
        <v>251.702</v>
      </c>
      <c r="U19" s="27" t="n">
        <f aca="false">AUGUST!G22</f>
        <v>-12.191</v>
      </c>
      <c r="V19" s="27" t="n">
        <f aca="false">AUGUST!H22</f>
        <v>239.511</v>
      </c>
      <c r="W19" s="27" t="n">
        <f aca="false">AUGUST!J22</f>
        <v>224.903</v>
      </c>
      <c r="X19" s="27" t="n">
        <f aca="false">AUGUST!K22</f>
        <v>-269.322</v>
      </c>
      <c r="Y19" s="27" t="n">
        <f aca="false">AUGUST!L22</f>
        <v>-44.419</v>
      </c>
      <c r="Z19" s="27" t="n">
        <f aca="false">AUGUST!M22</f>
        <v>90.998</v>
      </c>
      <c r="AA19" s="27" t="n">
        <f aca="false">AUGUST!N22</f>
        <v>-30.397</v>
      </c>
      <c r="AB19" s="27" t="n">
        <f aca="false">AUGUST!O22</f>
        <v>60.601</v>
      </c>
      <c r="AC19" s="27" t="n">
        <f aca="false">AUGUST!P22</f>
        <v>16.182</v>
      </c>
      <c r="AD19" s="27" t="n">
        <f aca="false">AUGUST!Q22</f>
        <v>255.693</v>
      </c>
      <c r="AE19" s="27" t="n">
        <f aca="false">AUGUST!AA22</f>
        <v>205.4</v>
      </c>
      <c r="AF19" s="27" t="n">
        <f aca="false">AUGUST!AC22</f>
        <v>-0.269999999999982</v>
      </c>
      <c r="AG19" s="27" t="n">
        <f aca="false">V19-F19</f>
        <v>-66.306</v>
      </c>
      <c r="AH19" s="417" t="n">
        <f aca="false">ABS((V19-F19)/V19)</f>
        <v>0.276839059583902</v>
      </c>
      <c r="AI19" s="27" t="n">
        <f aca="false">Y19-I19</f>
        <v>-75.244</v>
      </c>
      <c r="AJ19" s="417" t="n">
        <f aca="false">ABS((Y19-I19)/Y19)</f>
        <v>1.69395979198091</v>
      </c>
      <c r="AK19" s="27" t="n">
        <f aca="false">AB19-L19</f>
        <v>0.00200000000000955</v>
      </c>
      <c r="AL19" s="417" t="n">
        <f aca="false">ABS((AB19-L19)/AB19)</f>
        <v>3.3002755730261E-005</v>
      </c>
      <c r="AM19" s="27" t="n">
        <f aca="false">AE19-O19</f>
        <v>-4.59999999999999</v>
      </c>
      <c r="AN19" s="417" t="n">
        <f aca="false">ABS((AE19-O19)/AE19)</f>
        <v>0.0223953261927945</v>
      </c>
      <c r="AO19" s="27" t="n">
        <f aca="false">AF19-P19</f>
        <v>136.948</v>
      </c>
      <c r="AP19" s="417" t="n">
        <f aca="false">ABS((AF19-P19)/AF19)</f>
        <v>507.214814814849</v>
      </c>
      <c r="AQ19" s="27" t="n">
        <f aca="false">AD19-N19</f>
        <v>-141.548</v>
      </c>
      <c r="AR19" s="417" t="n">
        <f aca="false">ABS((AD19-N19)/AD19)</f>
        <v>0.553585745405623</v>
      </c>
      <c r="AS19" s="27"/>
      <c r="AT19" s="0" t="n">
        <v>5</v>
      </c>
      <c r="AU19" s="418" t="n">
        <f aca="false">Sheet1!AG8</f>
        <v>74</v>
      </c>
      <c r="AV19" s="384" t="n">
        <f aca="false">Sheet1!AH8</f>
        <v>84</v>
      </c>
      <c r="AW19" s="384"/>
      <c r="AX19" s="384"/>
      <c r="AY19" s="384"/>
      <c r="AZ19" s="384"/>
      <c r="BA19" s="384" t="n">
        <v>-137.218</v>
      </c>
      <c r="BB19" s="384" t="n">
        <v>-0.269999999999982</v>
      </c>
      <c r="BC19" s="384" t="n">
        <v>-238</v>
      </c>
      <c r="BD19" s="384" t="n">
        <v>-205</v>
      </c>
      <c r="BE19" s="384"/>
    </row>
    <row r="20" customFormat="false" ht="12.75" hidden="false" customHeight="false" outlineLevel="0" collapsed="false">
      <c r="C20" s="383" t="n">
        <f aca="false">C19+1</f>
        <v>6</v>
      </c>
      <c r="D20" s="416" t="n">
        <v>267.936</v>
      </c>
      <c r="E20" s="416" t="n">
        <v>-3.343</v>
      </c>
      <c r="F20" s="416" t="n">
        <v>264.593</v>
      </c>
      <c r="G20" s="416" t="n">
        <v>224.903</v>
      </c>
      <c r="H20" s="416" t="n">
        <v>-205.447</v>
      </c>
      <c r="I20" s="416" t="n">
        <v>19.456</v>
      </c>
      <c r="J20" s="416" t="n">
        <v>69.735</v>
      </c>
      <c r="K20" s="416" t="n">
        <v>-56.726</v>
      </c>
      <c r="L20" s="416" t="n">
        <v>13.009</v>
      </c>
      <c r="M20" s="416" t="n">
        <v>32.465</v>
      </c>
      <c r="N20" s="416" t="n">
        <v>297.058</v>
      </c>
      <c r="O20" s="416" t="n">
        <v>-122</v>
      </c>
      <c r="P20" s="416" t="n">
        <v>-369.035</v>
      </c>
      <c r="Q20" s="407"/>
      <c r="R20" s="407"/>
      <c r="S20" s="383" t="n">
        <f aca="false">S19+1</f>
        <v>6</v>
      </c>
      <c r="T20" s="27" t="n">
        <f aca="false">AUGUST!F23</f>
        <v>138.096</v>
      </c>
      <c r="U20" s="27" t="n">
        <f aca="false">AUGUST!G23</f>
        <v>-15.871</v>
      </c>
      <c r="V20" s="27" t="n">
        <f aca="false">AUGUST!H23</f>
        <v>122.225</v>
      </c>
      <c r="W20" s="27" t="n">
        <f aca="false">AUGUST!J23</f>
        <v>224.903</v>
      </c>
      <c r="X20" s="27" t="n">
        <f aca="false">AUGUST!K23</f>
        <v>-291.167</v>
      </c>
      <c r="Y20" s="27" t="n">
        <f aca="false">AUGUST!L23</f>
        <v>-66.264</v>
      </c>
      <c r="Z20" s="27" t="n">
        <f aca="false">AUGUST!M23</f>
        <v>115.313</v>
      </c>
      <c r="AA20" s="27" t="n">
        <f aca="false">AUGUST!N23</f>
        <v>-110.691</v>
      </c>
      <c r="AB20" s="27" t="n">
        <f aca="false">AUGUST!O23</f>
        <v>4.622</v>
      </c>
      <c r="AC20" s="27" t="n">
        <f aca="false">AUGUST!P23</f>
        <v>-61.642</v>
      </c>
      <c r="AD20" s="27" t="n">
        <f aca="false">AUGUST!Q23</f>
        <v>60.583</v>
      </c>
      <c r="AE20" s="27" t="n">
        <f aca="false">AUGUST!AA23</f>
        <v>-208.4</v>
      </c>
      <c r="AF20" s="27" t="n">
        <f aca="false">AUGUST!AC23</f>
        <v>-218.96</v>
      </c>
      <c r="AG20" s="27" t="n">
        <f aca="false">V20-F20</f>
        <v>-142.368</v>
      </c>
      <c r="AH20" s="417" t="n">
        <f aca="false">ABS((V20-F20)/V20)</f>
        <v>1.16480261812231</v>
      </c>
      <c r="AI20" s="27" t="n">
        <f aca="false">Y20-I20</f>
        <v>-85.72</v>
      </c>
      <c r="AJ20" s="417" t="n">
        <f aca="false">ABS((Y20-I20)/Y20)</f>
        <v>1.29361342508753</v>
      </c>
      <c r="AK20" s="27" t="n">
        <f aca="false">AB20-L20</f>
        <v>-8.387</v>
      </c>
      <c r="AL20" s="417" t="n">
        <f aca="false">ABS((AB20-L20)/AB20)</f>
        <v>1.81458243184769</v>
      </c>
      <c r="AM20" s="27" t="n">
        <f aca="false">AE20-O20</f>
        <v>-86.4</v>
      </c>
      <c r="AN20" s="417" t="n">
        <f aca="false">ABS((AE20-O20)/AE20)</f>
        <v>0.414587332053743</v>
      </c>
      <c r="AO20" s="27" t="n">
        <f aca="false">AF20-P20</f>
        <v>150.075</v>
      </c>
      <c r="AP20" s="417" t="n">
        <f aca="false">ABS((AF20-P20)/AF20)</f>
        <v>0.685399159663865</v>
      </c>
      <c r="AQ20" s="27" t="n">
        <f aca="false">AD20-N20</f>
        <v>-236.475</v>
      </c>
      <c r="AR20" s="417" t="n">
        <f aca="false">ABS((AD20-N20)/AD20)</f>
        <v>3.90332271429279</v>
      </c>
      <c r="AS20" s="27"/>
      <c r="AT20" s="0" t="n">
        <v>6</v>
      </c>
      <c r="AU20" s="418" t="n">
        <f aca="false">Sheet1!AG9</f>
        <v>74</v>
      </c>
      <c r="AV20" s="384" t="n">
        <f aca="false">Sheet1!AH9</f>
        <v>84</v>
      </c>
      <c r="AW20" s="384"/>
      <c r="AX20" s="384"/>
      <c r="AY20" s="384"/>
      <c r="AZ20" s="384"/>
      <c r="BA20" s="384" t="n">
        <v>-369.035</v>
      </c>
      <c r="BB20" s="384" t="n">
        <v>-218.96</v>
      </c>
      <c r="BC20" s="384" t="n">
        <v>-300</v>
      </c>
      <c r="BD20" s="384" t="n">
        <v>-335</v>
      </c>
      <c r="BE20" s="384"/>
    </row>
    <row r="21" customFormat="false" ht="12.75" hidden="false" customHeight="false" outlineLevel="0" collapsed="false">
      <c r="C21" s="383" t="n">
        <f aca="false">C20+1</f>
        <v>7</v>
      </c>
      <c r="D21" s="416" t="n">
        <v>241.903</v>
      </c>
      <c r="E21" s="416" t="n">
        <v>-38.714</v>
      </c>
      <c r="F21" s="416" t="n">
        <v>203.189</v>
      </c>
      <c r="G21" s="416" t="n">
        <v>224.903</v>
      </c>
      <c r="H21" s="416" t="n">
        <v>-216.31</v>
      </c>
      <c r="I21" s="416" t="n">
        <v>8.59299999999999</v>
      </c>
      <c r="J21" s="416" t="n">
        <v>113.756</v>
      </c>
      <c r="K21" s="416" t="n">
        <v>-142.005</v>
      </c>
      <c r="L21" s="416" t="n">
        <v>-28.249</v>
      </c>
      <c r="M21" s="416" t="n">
        <v>-19.656</v>
      </c>
      <c r="N21" s="416" t="n">
        <v>183.533</v>
      </c>
      <c r="O21" s="416" t="n">
        <v>-264</v>
      </c>
      <c r="P21" s="416" t="n">
        <v>-397.51</v>
      </c>
      <c r="Q21" s="407"/>
      <c r="R21" s="407"/>
      <c r="S21" s="383" t="n">
        <f aca="false">S20+1</f>
        <v>7</v>
      </c>
      <c r="T21" s="27" t="n">
        <f aca="false">AUGUST!F24</f>
        <v>116.385</v>
      </c>
      <c r="U21" s="27" t="n">
        <f aca="false">AUGUST!G24</f>
        <v>-36.296</v>
      </c>
      <c r="V21" s="27" t="n">
        <f aca="false">AUGUST!H24</f>
        <v>80.089</v>
      </c>
      <c r="W21" s="27" t="n">
        <f aca="false">AUGUST!J24</f>
        <v>224.903</v>
      </c>
      <c r="X21" s="27" t="n">
        <f aca="false">AUGUST!K24</f>
        <v>-312.927</v>
      </c>
      <c r="Y21" s="27" t="n">
        <f aca="false">AUGUST!L24</f>
        <v>-88.024</v>
      </c>
      <c r="Z21" s="27" t="n">
        <f aca="false">AUGUST!M24</f>
        <v>96.553</v>
      </c>
      <c r="AA21" s="27" t="n">
        <f aca="false">AUGUST!N24</f>
        <v>-147.001</v>
      </c>
      <c r="AB21" s="27" t="n">
        <f aca="false">AUGUST!O24</f>
        <v>-50.448</v>
      </c>
      <c r="AC21" s="27" t="n">
        <f aca="false">AUGUST!P24</f>
        <v>-138.472</v>
      </c>
      <c r="AD21" s="27" t="n">
        <f aca="false">AUGUST!Q24</f>
        <v>-58.383</v>
      </c>
      <c r="AE21" s="27" t="n">
        <f aca="false">AUGUST!AA24</f>
        <v>-195.5</v>
      </c>
      <c r="AF21" s="27" t="n">
        <f aca="false">AUGUST!AC24</f>
        <v>-87.094</v>
      </c>
      <c r="AG21" s="27" t="n">
        <f aca="false">V21-F21</f>
        <v>-123.1</v>
      </c>
      <c r="AH21" s="417" t="n">
        <f aca="false">ABS((V21-F21)/V21)</f>
        <v>1.53704004295222</v>
      </c>
      <c r="AI21" s="27" t="n">
        <f aca="false">Y21-I21</f>
        <v>-96.617</v>
      </c>
      <c r="AJ21" s="417" t="n">
        <f aca="false">ABS((Y21-I21)/Y21)</f>
        <v>1.09762110333545</v>
      </c>
      <c r="AK21" s="27" t="n">
        <f aca="false">AB21-L21</f>
        <v>-22.199</v>
      </c>
      <c r="AL21" s="417" t="n">
        <f aca="false">ABS((AB21-L21)/AB21)</f>
        <v>0.440037266095782</v>
      </c>
      <c r="AM21" s="27" t="n">
        <f aca="false">AE21-O21</f>
        <v>68.5</v>
      </c>
      <c r="AN21" s="417" t="n">
        <f aca="false">ABS((AE21-O21)/AE21)</f>
        <v>0.350383631713555</v>
      </c>
      <c r="AO21" s="27" t="n">
        <f aca="false">AF21-P21</f>
        <v>310.416</v>
      </c>
      <c r="AP21" s="417" t="n">
        <f aca="false">ABS((AF21-P21)/AF21)</f>
        <v>3.56414908030404</v>
      </c>
      <c r="AQ21" s="27" t="n">
        <f aca="false">AD21-N21</f>
        <v>-241.916</v>
      </c>
      <c r="AR21" s="417" t="n">
        <f aca="false">ABS((AD21-N21)/AD21)</f>
        <v>4.14360344620866</v>
      </c>
      <c r="AS21" s="27"/>
      <c r="AT21" s="0" t="n">
        <v>7</v>
      </c>
      <c r="AU21" s="418" t="n">
        <f aca="false">Sheet1!AG10</f>
        <v>74</v>
      </c>
      <c r="AV21" s="384" t="n">
        <f aca="false">Sheet1!AH10</f>
        <v>84</v>
      </c>
      <c r="AW21" s="384"/>
      <c r="AX21" s="384"/>
      <c r="AY21" s="384"/>
      <c r="AZ21" s="384"/>
      <c r="BA21" s="384" t="n">
        <v>-397.51</v>
      </c>
      <c r="BB21" s="384" t="n">
        <v>-87.534</v>
      </c>
      <c r="BC21" s="384" t="n">
        <v>-350</v>
      </c>
      <c r="BD21" s="384" t="n">
        <v>-245</v>
      </c>
      <c r="BE21" s="384"/>
    </row>
    <row r="22" customFormat="false" ht="12.75" hidden="false" customHeight="false" outlineLevel="0" collapsed="false">
      <c r="C22" s="383" t="n">
        <f aca="false">C21+1</f>
        <v>8</v>
      </c>
      <c r="D22" s="416" t="n">
        <v>206.816</v>
      </c>
      <c r="E22" s="416" t="n">
        <v>-45.523</v>
      </c>
      <c r="F22" s="416" t="n">
        <v>161.293</v>
      </c>
      <c r="G22" s="416" t="n">
        <v>223.291</v>
      </c>
      <c r="H22" s="416" t="n">
        <v>-224.362</v>
      </c>
      <c r="I22" s="416" t="n">
        <v>-1.071</v>
      </c>
      <c r="J22" s="416" t="n">
        <v>71.492</v>
      </c>
      <c r="K22" s="416" t="n">
        <v>-226.856</v>
      </c>
      <c r="L22" s="416" t="n">
        <v>-155.364</v>
      </c>
      <c r="M22" s="416" t="n">
        <v>-156.435</v>
      </c>
      <c r="N22" s="416" t="n">
        <v>4.85800000000003</v>
      </c>
      <c r="O22" s="416" t="n">
        <v>-49</v>
      </c>
      <c r="P22" s="416" t="n">
        <v>-3.83500000000004</v>
      </c>
      <c r="Q22" s="407"/>
      <c r="R22" s="407"/>
      <c r="S22" s="383" t="n">
        <f aca="false">S21+1</f>
        <v>8</v>
      </c>
      <c r="T22" s="27" t="n">
        <f aca="false">AUGUST!F25</f>
        <v>140.561</v>
      </c>
      <c r="U22" s="27" t="n">
        <f aca="false">AUGUST!G25</f>
        <v>-56.095</v>
      </c>
      <c r="V22" s="27" t="n">
        <f aca="false">AUGUST!H25</f>
        <v>84.466</v>
      </c>
      <c r="W22" s="27" t="n">
        <f aca="false">AUGUST!J25</f>
        <v>224.904</v>
      </c>
      <c r="X22" s="27" t="n">
        <f aca="false">AUGUST!K25</f>
        <v>-307.896</v>
      </c>
      <c r="Y22" s="27" t="n">
        <f aca="false">AUGUST!L25</f>
        <v>-82.992</v>
      </c>
      <c r="Z22" s="27" t="n">
        <f aca="false">AUGUST!M25</f>
        <v>87.189</v>
      </c>
      <c r="AA22" s="27" t="n">
        <f aca="false">AUGUST!N25</f>
        <v>-176.066</v>
      </c>
      <c r="AB22" s="27" t="n">
        <f aca="false">AUGUST!O25</f>
        <v>-88.877</v>
      </c>
      <c r="AC22" s="27" t="n">
        <f aca="false">AUGUST!P25</f>
        <v>-171.869</v>
      </c>
      <c r="AD22" s="27" t="n">
        <f aca="false">AUGUST!Q25</f>
        <v>-87.403</v>
      </c>
      <c r="AE22" s="27" t="n">
        <f aca="false">AUGUST!AA25</f>
        <v>-63</v>
      </c>
      <c r="AF22" s="27" t="n">
        <f aca="false">AUGUST!AC25</f>
        <v>74.426</v>
      </c>
      <c r="AG22" s="27" t="n">
        <f aca="false">V22-F22</f>
        <v>-76.827</v>
      </c>
      <c r="AH22" s="417" t="n">
        <f aca="false">ABS((V22-F22)/V22)</f>
        <v>0.909561243577297</v>
      </c>
      <c r="AI22" s="27" t="n">
        <f aca="false">Y22-I22</f>
        <v>-81.921</v>
      </c>
      <c r="AJ22" s="417" t="n">
        <f aca="false">ABS((Y22-I22)/Y22)</f>
        <v>0.987095141700405</v>
      </c>
      <c r="AK22" s="27" t="n">
        <f aca="false">AB22-L22</f>
        <v>66.487</v>
      </c>
      <c r="AL22" s="417" t="n">
        <f aca="false">ABS((AB22-L22)/AB22)</f>
        <v>0.748078805540241</v>
      </c>
      <c r="AM22" s="27" t="n">
        <f aca="false">AE22-O22</f>
        <v>-14</v>
      </c>
      <c r="AN22" s="417" t="n">
        <f aca="false">ABS((AE22-O22)/AE22)</f>
        <v>0.222222222222222</v>
      </c>
      <c r="AO22" s="27" t="n">
        <f aca="false">AF22-P22</f>
        <v>78.2610000000001</v>
      </c>
      <c r="AP22" s="417" t="n">
        <f aca="false">ABS((AF22-P22)/AF22)</f>
        <v>1.05152769193561</v>
      </c>
      <c r="AQ22" s="27" t="n">
        <f aca="false">AD22-N22</f>
        <v>-92.2610000000001</v>
      </c>
      <c r="AR22" s="417" t="n">
        <f aca="false">ABS((AD22-N22)/AD22)</f>
        <v>1.05558161619166</v>
      </c>
      <c r="AS22" s="27"/>
      <c r="AT22" s="0" t="n">
        <v>8</v>
      </c>
      <c r="AU22" s="418" t="n">
        <f aca="false">Sheet1!AG11</f>
        <v>74</v>
      </c>
      <c r="AV22" s="384" t="n">
        <f aca="false">Sheet1!AH11</f>
        <v>82</v>
      </c>
      <c r="AW22" s="384"/>
      <c r="AX22" s="384"/>
      <c r="AY22" s="384"/>
      <c r="AZ22" s="384"/>
      <c r="BA22" s="384" t="n">
        <v>-3.83500000000004</v>
      </c>
      <c r="BB22" s="384" t="n">
        <v>74.426</v>
      </c>
      <c r="BC22" s="384" t="n">
        <v>-190</v>
      </c>
      <c r="BD22" s="384" t="n">
        <v>-200</v>
      </c>
      <c r="BE22" s="384"/>
    </row>
    <row r="23" customFormat="false" ht="12.75" hidden="false" customHeight="false" outlineLevel="0" collapsed="false">
      <c r="C23" s="383" t="n">
        <f aca="false">C22+1</f>
        <v>9</v>
      </c>
      <c r="D23" s="416" t="n">
        <v>221.523</v>
      </c>
      <c r="E23" s="416" t="n">
        <v>-38.014</v>
      </c>
      <c r="F23" s="416" t="n">
        <v>183.509</v>
      </c>
      <c r="G23" s="416" t="n">
        <v>224.905</v>
      </c>
      <c r="H23" s="416" t="n">
        <v>-185.301</v>
      </c>
      <c r="I23" s="416" t="n">
        <v>39.604</v>
      </c>
      <c r="J23" s="416" t="n">
        <v>46.221</v>
      </c>
      <c r="K23" s="416" t="n">
        <v>-158.172</v>
      </c>
      <c r="L23" s="416" t="n">
        <v>-111.951</v>
      </c>
      <c r="M23" s="416" t="n">
        <v>-72.347</v>
      </c>
      <c r="N23" s="416" t="n">
        <v>111.162</v>
      </c>
      <c r="O23" s="416" t="n">
        <v>-102</v>
      </c>
      <c r="P23" s="416" t="n">
        <v>-163.139</v>
      </c>
      <c r="Q23" s="407"/>
      <c r="R23" s="407"/>
      <c r="S23" s="383" t="n">
        <f aca="false">S22+1</f>
        <v>9</v>
      </c>
      <c r="T23" s="27" t="n">
        <f aca="false">AUGUST!F26</f>
        <v>199.431</v>
      </c>
      <c r="U23" s="27" t="n">
        <f aca="false">AUGUST!G26</f>
        <v>-42.637</v>
      </c>
      <c r="V23" s="27" t="n">
        <f aca="false">AUGUST!H26</f>
        <v>156.794</v>
      </c>
      <c r="W23" s="27" t="n">
        <f aca="false">AUGUST!J26</f>
        <v>224.905</v>
      </c>
      <c r="X23" s="27" t="n">
        <f aca="false">AUGUST!K26</f>
        <v>-248.097</v>
      </c>
      <c r="Y23" s="27" t="n">
        <f aca="false">AUGUST!L26</f>
        <v>-23.192</v>
      </c>
      <c r="Z23" s="27" t="n">
        <f aca="false">AUGUST!M26</f>
        <v>93.189</v>
      </c>
      <c r="AA23" s="27" t="n">
        <f aca="false">AUGUST!N26</f>
        <v>-184.272</v>
      </c>
      <c r="AB23" s="27" t="n">
        <f aca="false">AUGUST!O26</f>
        <v>-91.083</v>
      </c>
      <c r="AC23" s="27" t="n">
        <f aca="false">AUGUST!P26</f>
        <v>-114.275</v>
      </c>
      <c r="AD23" s="27" t="n">
        <f aca="false">AUGUST!Q26</f>
        <v>42.519</v>
      </c>
      <c r="AE23" s="27" t="n">
        <f aca="false">AUGUST!AA26</f>
        <v>-144.7</v>
      </c>
      <c r="AF23" s="27" t="n">
        <f aca="false">AUGUST!AC26</f>
        <v>-137.196</v>
      </c>
      <c r="AG23" s="27" t="n">
        <f aca="false">V23-F23</f>
        <v>-26.715</v>
      </c>
      <c r="AH23" s="417" t="n">
        <f aca="false">ABS((V23-F23)/V23)</f>
        <v>0.170382795260023</v>
      </c>
      <c r="AI23" s="27" t="n">
        <f aca="false">Y23-I23</f>
        <v>-62.796</v>
      </c>
      <c r="AJ23" s="417" t="n">
        <f aca="false">ABS((Y23-I23)/Y23)</f>
        <v>2.70765781303898</v>
      </c>
      <c r="AK23" s="27" t="n">
        <f aca="false">AB23-L23</f>
        <v>20.868</v>
      </c>
      <c r="AL23" s="417" t="n">
        <f aca="false">ABS((AB23-L23)/AB23)</f>
        <v>0.229109713118804</v>
      </c>
      <c r="AM23" s="27" t="n">
        <f aca="false">AE23-O23</f>
        <v>-42.7</v>
      </c>
      <c r="AN23" s="417" t="n">
        <f aca="false">ABS((AE23-O23)/AE23)</f>
        <v>0.295093296475466</v>
      </c>
      <c r="AO23" s="27" t="n">
        <f aca="false">AF23-P23</f>
        <v>25.943</v>
      </c>
      <c r="AP23" s="417" t="n">
        <f aca="false">ABS((AF23-P23)/AF23)</f>
        <v>0.189094434240065</v>
      </c>
      <c r="AQ23" s="27" t="n">
        <f aca="false">AD23-N23</f>
        <v>-68.643</v>
      </c>
      <c r="AR23" s="417" t="n">
        <f aca="false">ABS((AD23-N23)/AD23)</f>
        <v>1.61440767656812</v>
      </c>
      <c r="AS23" s="27"/>
      <c r="AT23" s="0" t="n">
        <v>9</v>
      </c>
      <c r="AU23" s="418" t="n">
        <f aca="false">Sheet1!AG12</f>
        <v>73</v>
      </c>
      <c r="AV23" s="384" t="n">
        <f aca="false">Sheet1!AH12</f>
        <v>71</v>
      </c>
      <c r="AW23" s="384"/>
      <c r="AX23" s="384"/>
      <c r="AY23" s="384"/>
      <c r="AZ23" s="384"/>
      <c r="BA23" s="384" t="n">
        <v>-163.139</v>
      </c>
      <c r="BB23" s="384" t="n">
        <v>-137.196</v>
      </c>
      <c r="BC23" s="384" t="n">
        <v>-100</v>
      </c>
      <c r="BD23" s="384" t="n">
        <v>-125</v>
      </c>
      <c r="BE23" s="384"/>
    </row>
    <row r="24" customFormat="false" ht="12.75" hidden="false" customHeight="false" outlineLevel="0" collapsed="false">
      <c r="C24" s="383" t="n">
        <f aca="false">C23+1</f>
        <v>10</v>
      </c>
      <c r="D24" s="416" t="n">
        <v>295.127</v>
      </c>
      <c r="E24" s="416" t="n">
        <v>-5.344</v>
      </c>
      <c r="F24" s="416" t="n">
        <v>289.783</v>
      </c>
      <c r="G24" s="416" t="n">
        <v>223.205</v>
      </c>
      <c r="H24" s="416" t="n">
        <v>-214.189</v>
      </c>
      <c r="I24" s="416" t="n">
        <v>9.01600000000002</v>
      </c>
      <c r="J24" s="416" t="n">
        <v>58.533</v>
      </c>
      <c r="K24" s="416" t="n">
        <v>-140.572</v>
      </c>
      <c r="L24" s="416" t="n">
        <v>-82.039</v>
      </c>
      <c r="M24" s="416" t="n">
        <v>-73.023</v>
      </c>
      <c r="N24" s="416" t="n">
        <v>216.76</v>
      </c>
      <c r="O24" s="416" t="n">
        <v>50</v>
      </c>
      <c r="P24" s="416" t="n">
        <v>-116.737</v>
      </c>
      <c r="Q24" s="407"/>
      <c r="R24" s="407"/>
      <c r="S24" s="383" t="n">
        <f aca="false">S23+1</f>
        <v>10</v>
      </c>
      <c r="T24" s="27" t="n">
        <f aca="false">AUGUST!F27</f>
        <v>338.261</v>
      </c>
      <c r="U24" s="27" t="n">
        <f aca="false">AUGUST!G27</f>
        <v>-2.381</v>
      </c>
      <c r="V24" s="27" t="n">
        <f aca="false">AUGUST!H27</f>
        <v>335.88</v>
      </c>
      <c r="W24" s="27" t="n">
        <f aca="false">AUGUST!J27</f>
        <v>224.905</v>
      </c>
      <c r="X24" s="27" t="n">
        <f aca="false">AUGUST!K27</f>
        <v>-247.608</v>
      </c>
      <c r="Y24" s="27" t="n">
        <f aca="false">AUGUST!L27</f>
        <v>-22.703</v>
      </c>
      <c r="Z24" s="27" t="n">
        <f aca="false">AUGUST!M27</f>
        <v>44.557</v>
      </c>
      <c r="AA24" s="27" t="n">
        <f aca="false">AUGUST!N27</f>
        <v>-144.384</v>
      </c>
      <c r="AB24" s="27" t="n">
        <f aca="false">AUGUST!O27</f>
        <v>-99.827</v>
      </c>
      <c r="AC24" s="27" t="n">
        <f aca="false">AUGUST!P27</f>
        <v>-122.53</v>
      </c>
      <c r="AD24" s="27" t="n">
        <f aca="false">AUGUST!Q27</f>
        <v>213.35</v>
      </c>
      <c r="AE24" s="27" t="n">
        <f aca="false">AUGUST!AA27</f>
        <v>81.1</v>
      </c>
      <c r="AF24" s="27" t="n">
        <f aca="false">AUGUST!AC27</f>
        <v>-82.2270000000001</v>
      </c>
      <c r="AG24" s="27" t="n">
        <f aca="false">V24-F24</f>
        <v>46.097</v>
      </c>
      <c r="AH24" s="417" t="n">
        <f aca="false">ABS((V24-F24)/V24)</f>
        <v>0.137242467547934</v>
      </c>
      <c r="AI24" s="27" t="n">
        <f aca="false">Y24-I24</f>
        <v>-31.719</v>
      </c>
      <c r="AJ24" s="417" t="n">
        <f aca="false">ABS((Y24-I24)/Y24)</f>
        <v>1.39712813284588</v>
      </c>
      <c r="AK24" s="27" t="n">
        <f aca="false">AB24-L24</f>
        <v>-17.788</v>
      </c>
      <c r="AL24" s="417" t="n">
        <f aca="false">ABS((AB24-L24)/AB24)</f>
        <v>0.17818826569966</v>
      </c>
      <c r="AM24" s="27" t="n">
        <f aca="false">AE24-O24</f>
        <v>31.1</v>
      </c>
      <c r="AN24" s="417" t="n">
        <f aca="false">ABS((AE24-O24)/AE24)</f>
        <v>0.38347718865598</v>
      </c>
      <c r="AO24" s="27" t="n">
        <f aca="false">AF24-P24</f>
        <v>34.51</v>
      </c>
      <c r="AP24" s="417" t="n">
        <f aca="false">ABS((AF24-P24)/AF24)</f>
        <v>0.41969182871806</v>
      </c>
      <c r="AQ24" s="27" t="n">
        <f aca="false">AD24-N24</f>
        <v>-3.40999999999991</v>
      </c>
      <c r="AR24" s="417" t="n">
        <f aca="false">ABS((AD24-N24)/AD24)</f>
        <v>0.015983126318256</v>
      </c>
      <c r="AS24" s="27"/>
      <c r="AT24" s="0" t="n">
        <v>10</v>
      </c>
      <c r="AU24" s="418" t="n">
        <f aca="false">Sheet1!AG13</f>
        <v>73</v>
      </c>
      <c r="AV24" s="384" t="n">
        <f aca="false">Sheet1!AH13</f>
        <v>65</v>
      </c>
      <c r="AW24" s="384"/>
      <c r="AX24" s="384"/>
      <c r="AY24" s="384"/>
      <c r="AZ24" s="384"/>
      <c r="BA24" s="384" t="n">
        <v>-116.737</v>
      </c>
      <c r="BB24" s="384" t="n">
        <v>-80.753</v>
      </c>
      <c r="BC24" s="384" t="n">
        <v>-70</v>
      </c>
      <c r="BD24" s="384"/>
      <c r="BE24" s="384"/>
    </row>
    <row r="25" customFormat="false" ht="12.75" hidden="false" customHeight="false" outlineLevel="0" collapsed="false">
      <c r="C25" s="383" t="n">
        <f aca="false">C24+1</f>
        <v>11</v>
      </c>
      <c r="D25" s="27" t="n">
        <v>302.155</v>
      </c>
      <c r="E25" s="27" t="n">
        <v>0</v>
      </c>
      <c r="F25" s="27" t="n">
        <v>302.155</v>
      </c>
      <c r="G25" s="27" t="n">
        <v>234.801</v>
      </c>
      <c r="H25" s="27" t="n">
        <v>-154.38</v>
      </c>
      <c r="I25" s="27" t="n">
        <v>80.421</v>
      </c>
      <c r="J25" s="27" t="n">
        <v>78.943</v>
      </c>
      <c r="K25" s="27" t="n">
        <v>-171.648</v>
      </c>
      <c r="L25" s="27" t="n">
        <v>-92.705</v>
      </c>
      <c r="M25" s="27" t="n">
        <v>-12.284</v>
      </c>
      <c r="N25" s="27" t="n">
        <v>289.871</v>
      </c>
      <c r="O25" s="27" t="n">
        <v>432.6</v>
      </c>
      <c r="P25" s="27" t="n">
        <v>192.752</v>
      </c>
      <c r="R25" s="407"/>
      <c r="S25" s="383" t="n">
        <f aca="false">S24+1</f>
        <v>11</v>
      </c>
      <c r="T25" s="27" t="n">
        <f aca="false">AUGUST!F28</f>
        <v>302.155</v>
      </c>
      <c r="U25" s="27" t="n">
        <f aca="false">AUGUST!G28</f>
        <v>0</v>
      </c>
      <c r="V25" s="27" t="n">
        <f aca="false">AUGUST!H28</f>
        <v>302.155</v>
      </c>
      <c r="W25" s="27" t="n">
        <f aca="false">AUGUST!J28</f>
        <v>234.801</v>
      </c>
      <c r="X25" s="27" t="n">
        <f aca="false">AUGUST!K28</f>
        <v>-154.38</v>
      </c>
      <c r="Y25" s="27" t="n">
        <f aca="false">AUGUST!L28</f>
        <v>80.421</v>
      </c>
      <c r="Z25" s="27" t="n">
        <f aca="false">AUGUST!M28</f>
        <v>83.413</v>
      </c>
      <c r="AA25" s="27" t="n">
        <f aca="false">AUGUST!N28</f>
        <v>-171.648</v>
      </c>
      <c r="AB25" s="27" t="n">
        <f aca="false">AUGUST!O28</f>
        <v>-88.235</v>
      </c>
      <c r="AC25" s="27" t="n">
        <f aca="false">AUGUST!P28</f>
        <v>-7.81400000000001</v>
      </c>
      <c r="AD25" s="27" t="n">
        <f aca="false">AUGUST!Q28</f>
        <v>294.341</v>
      </c>
      <c r="AE25" s="27" t="n">
        <f aca="false">AUGUST!AA28</f>
        <v>432.6</v>
      </c>
      <c r="AF25" s="27" t="n">
        <f aca="false">AUGUST!AC28</f>
        <v>188.282</v>
      </c>
      <c r="AG25" s="27" t="n">
        <f aca="false">V25-F25</f>
        <v>0</v>
      </c>
      <c r="AH25" s="417" t="n">
        <f aca="false">ABS((V25-F25)/V25)</f>
        <v>0</v>
      </c>
      <c r="AI25" s="27" t="n">
        <f aca="false">Y25-I25</f>
        <v>0</v>
      </c>
      <c r="AJ25" s="417" t="n">
        <f aca="false">ABS((Y25-I25)/Y25)</f>
        <v>0</v>
      </c>
      <c r="AK25" s="27" t="n">
        <f aca="false">AB25-L25</f>
        <v>4.47</v>
      </c>
      <c r="AL25" s="417" t="n">
        <f aca="false">ABS((AB25-L25)/AB25)</f>
        <v>0.0506601688672295</v>
      </c>
      <c r="AM25" s="27" t="n">
        <f aca="false">AE25-O25</f>
        <v>0</v>
      </c>
      <c r="AN25" s="417" t="n">
        <f aca="false">ABS((AE25-O25)/AE25)</f>
        <v>0</v>
      </c>
      <c r="AO25" s="27" t="n">
        <f aca="false">AF25-P25</f>
        <v>-4.46999999999997</v>
      </c>
      <c r="AP25" s="417" t="n">
        <f aca="false">ABS((AF25-P25)/AF25)</f>
        <v>0.0237409842682783</v>
      </c>
      <c r="AQ25" s="27" t="n">
        <f aca="false">AD25-N25</f>
        <v>4.46999999999997</v>
      </c>
      <c r="AR25" s="417" t="n">
        <f aca="false">ABS((AD25-N25)/AD25)</f>
        <v>0.0151864673966589</v>
      </c>
      <c r="AS25" s="27"/>
      <c r="AT25" s="0" t="n">
        <v>11</v>
      </c>
      <c r="AU25" s="418" t="n">
        <f aca="false">Sheet1!AG14</f>
        <v>73</v>
      </c>
      <c r="AV25" s="384" t="n">
        <f aca="false">Sheet1!AH14</f>
        <v>69</v>
      </c>
      <c r="AX25" s="384"/>
      <c r="AY25" s="384"/>
      <c r="AZ25" s="384"/>
      <c r="BA25" s="384" t="n">
        <v>192.752</v>
      </c>
      <c r="BB25" s="384" t="n">
        <v>188.282</v>
      </c>
      <c r="BC25" s="384"/>
      <c r="BD25" s="384"/>
      <c r="BE25" s="384"/>
    </row>
    <row r="26" customFormat="false" ht="12.75" hidden="false" customHeight="false" outlineLevel="0" collapsed="false">
      <c r="C26" s="383" t="n">
        <f aca="false">C25+1</f>
        <v>12</v>
      </c>
      <c r="D26" s="27" t="n">
        <v>366.733</v>
      </c>
      <c r="E26" s="27" t="n">
        <v>-33.751</v>
      </c>
      <c r="F26" s="27" t="n">
        <v>332.982</v>
      </c>
      <c r="G26" s="27" t="n">
        <v>234.801</v>
      </c>
      <c r="H26" s="27" t="n">
        <v>-154.38</v>
      </c>
      <c r="I26" s="27" t="n">
        <v>80.421</v>
      </c>
      <c r="J26" s="27" t="n">
        <v>79.581</v>
      </c>
      <c r="K26" s="27" t="n">
        <v>-197.196</v>
      </c>
      <c r="L26" s="27" t="n">
        <v>-117.615</v>
      </c>
      <c r="M26" s="27" t="n">
        <v>-37.194</v>
      </c>
      <c r="N26" s="27" t="n">
        <v>295.788</v>
      </c>
      <c r="O26" s="27" t="n">
        <v>379</v>
      </c>
      <c r="P26" s="27" t="n">
        <v>133.235</v>
      </c>
      <c r="R26" s="407"/>
      <c r="S26" s="383" t="n">
        <f aca="false">S25+1</f>
        <v>12</v>
      </c>
      <c r="T26" s="27" t="n">
        <f aca="false">AUGUST!F29</f>
        <v>297.586</v>
      </c>
      <c r="U26" s="27" t="n">
        <f aca="false">AUGUST!G29</f>
        <v>-8.844</v>
      </c>
      <c r="V26" s="27" t="n">
        <f aca="false">AUGUST!H29</f>
        <v>288.742</v>
      </c>
      <c r="W26" s="27" t="n">
        <f aca="false">AUGUST!J29</f>
        <v>234.801</v>
      </c>
      <c r="X26" s="27" t="n">
        <f aca="false">AUGUST!K29</f>
        <v>-160.192</v>
      </c>
      <c r="Y26" s="27" t="n">
        <f aca="false">AUGUST!L29</f>
        <v>74.609</v>
      </c>
      <c r="Z26" s="27" t="n">
        <f aca="false">AUGUST!M29</f>
        <v>63.052</v>
      </c>
      <c r="AA26" s="27" t="n">
        <f aca="false">AUGUST!N29</f>
        <v>-171.283</v>
      </c>
      <c r="AB26" s="27" t="n">
        <f aca="false">AUGUST!O29</f>
        <v>-108.231</v>
      </c>
      <c r="AC26" s="27" t="n">
        <f aca="false">AUGUST!P29</f>
        <v>-33.622</v>
      </c>
      <c r="AD26" s="27" t="n">
        <f aca="false">AUGUST!Q29</f>
        <v>255.12</v>
      </c>
      <c r="AE26" s="27" t="n">
        <f aca="false">AUGUST!AA29</f>
        <v>365.7</v>
      </c>
      <c r="AF26" s="27" t="n">
        <f aca="false">AUGUST!AC29</f>
        <v>160.603</v>
      </c>
      <c r="AG26" s="27" t="n">
        <f aca="false">V26-F26</f>
        <v>-44.24</v>
      </c>
      <c r="AH26" s="417" t="n">
        <f aca="false">ABS((V26-F26)/V26)</f>
        <v>0.153216366167721</v>
      </c>
      <c r="AI26" s="27" t="n">
        <f aca="false">Y26-I26</f>
        <v>-5.81200000000001</v>
      </c>
      <c r="AJ26" s="417" t="n">
        <f aca="false">ABS((Y26-I26)/Y26)</f>
        <v>0.0778994491281215</v>
      </c>
      <c r="AK26" s="27" t="n">
        <f aca="false">AB26-L26</f>
        <v>9.384</v>
      </c>
      <c r="AL26" s="417" t="n">
        <f aca="false">ABS((AB26-L26)/AB26)</f>
        <v>0.0867034398647338</v>
      </c>
      <c r="AM26" s="27" t="n">
        <f aca="false">AE26-O26</f>
        <v>-13.3</v>
      </c>
      <c r="AN26" s="417" t="n">
        <f aca="false">ABS((AE26-O26)/AE26)</f>
        <v>0.0363686081487558</v>
      </c>
      <c r="AO26" s="27" t="n">
        <f aca="false">AF26-P26</f>
        <v>27.368</v>
      </c>
      <c r="AP26" s="417" t="n">
        <f aca="false">ABS((AF26-P26)/AF26)</f>
        <v>0.170407775695348</v>
      </c>
      <c r="AQ26" s="27" t="n">
        <f aca="false">AD26-N26</f>
        <v>-40.668</v>
      </c>
      <c r="AR26" s="417" t="n">
        <f aca="false">ABS((AD26-N26)/AD26)</f>
        <v>0.159407337723424</v>
      </c>
      <c r="AS26" s="27"/>
      <c r="AT26" s="0" t="n">
        <v>12</v>
      </c>
      <c r="AU26" s="384" t="n">
        <f aca="false">Sheet1!AG15</f>
        <v>73</v>
      </c>
      <c r="AV26" s="384" t="n">
        <f aca="false">Sheet1!AH15</f>
        <v>69</v>
      </c>
      <c r="AW26" s="384"/>
      <c r="AZ26" s="384"/>
      <c r="BA26" s="384" t="n">
        <v>133.235</v>
      </c>
      <c r="BB26" s="384" t="n">
        <v>160.941</v>
      </c>
      <c r="BC26" s="384"/>
      <c r="BD26" s="384" t="n">
        <v>22</v>
      </c>
      <c r="BE26" s="407"/>
    </row>
    <row r="27" customFormat="false" ht="12.75" hidden="false" customHeight="false" outlineLevel="0" collapsed="false">
      <c r="C27" s="383" t="n">
        <f aca="false">C26+1</f>
        <v>13</v>
      </c>
      <c r="D27" s="27" t="n">
        <v>347.172</v>
      </c>
      <c r="E27" s="27" t="n">
        <v>-43.827</v>
      </c>
      <c r="F27" s="27" t="n">
        <v>303.345</v>
      </c>
      <c r="G27" s="27" t="n">
        <v>234.801</v>
      </c>
      <c r="H27" s="27" t="n">
        <v>-145.959</v>
      </c>
      <c r="I27" s="27" t="n">
        <v>88.842</v>
      </c>
      <c r="J27" s="27" t="n">
        <v>62.615</v>
      </c>
      <c r="K27" s="27" t="n">
        <v>-136.393</v>
      </c>
      <c r="L27" s="27" t="n">
        <v>-73.778</v>
      </c>
      <c r="M27" s="27" t="n">
        <v>15.064</v>
      </c>
      <c r="N27" s="27" t="n">
        <v>318.409</v>
      </c>
      <c r="O27" s="27" t="n">
        <v>253</v>
      </c>
      <c r="P27" s="27" t="n">
        <v>-15.386</v>
      </c>
      <c r="R27" s="407"/>
      <c r="S27" s="383" t="n">
        <f aca="false">S26+1</f>
        <v>13</v>
      </c>
      <c r="T27" s="27" t="n">
        <f aca="false">AUGUST!F30</f>
        <v>274.513</v>
      </c>
      <c r="U27" s="27" t="n">
        <f aca="false">AUGUST!G30</f>
        <v>-14.185</v>
      </c>
      <c r="V27" s="27" t="n">
        <f aca="false">AUGUST!H30</f>
        <v>260.328</v>
      </c>
      <c r="W27" s="27" t="n">
        <f aca="false">AUGUST!J30</f>
        <v>234.801</v>
      </c>
      <c r="X27" s="27" t="n">
        <f aca="false">AUGUST!K30</f>
        <v>-169.839</v>
      </c>
      <c r="Y27" s="27" t="n">
        <f aca="false">AUGUST!L30</f>
        <v>64.962</v>
      </c>
      <c r="Z27" s="27" t="n">
        <f aca="false">AUGUST!M30</f>
        <v>80.569</v>
      </c>
      <c r="AA27" s="27" t="n">
        <f aca="false">AUGUST!N30</f>
        <v>-140.637</v>
      </c>
      <c r="AB27" s="27" t="n">
        <f aca="false">AUGUST!O30</f>
        <v>-60.068</v>
      </c>
      <c r="AC27" s="27" t="n">
        <f aca="false">AUGUST!P30</f>
        <v>4.89399999999999</v>
      </c>
      <c r="AD27" s="27" t="n">
        <f aca="false">AUGUST!Q30</f>
        <v>265.222</v>
      </c>
      <c r="AE27" s="27" t="n">
        <f aca="false">AUGUST!AA30</f>
        <v>246</v>
      </c>
      <c r="AF27" s="27" t="n">
        <f aca="false">AUGUST!AC30</f>
        <v>30.801</v>
      </c>
      <c r="AG27" s="27" t="n">
        <f aca="false">V27-F27</f>
        <v>-43.0170000000001</v>
      </c>
      <c r="AH27" s="417" t="n">
        <f aca="false">ABS((V27-F27)/V27)</f>
        <v>0.16524154144003</v>
      </c>
      <c r="AI27" s="27" t="n">
        <f aca="false">Y27-I27</f>
        <v>-23.88</v>
      </c>
      <c r="AJ27" s="417" t="n">
        <f aca="false">ABS((Y27-I27)/Y27)</f>
        <v>0.36759951971922</v>
      </c>
      <c r="AK27" s="27" t="n">
        <f aca="false">AB27-L27</f>
        <v>13.71</v>
      </c>
      <c r="AL27" s="417" t="n">
        <f aca="false">ABS((AB27-L27)/AB27)</f>
        <v>0.228241326496637</v>
      </c>
      <c r="AM27" s="27" t="n">
        <f aca="false">AE27-O27</f>
        <v>-7</v>
      </c>
      <c r="AN27" s="417" t="n">
        <f aca="false">ABS((AE27-O27)/AE27)</f>
        <v>0.0284552845528455</v>
      </c>
      <c r="AO27" s="27" t="n">
        <f aca="false">AF27-P27</f>
        <v>46.187</v>
      </c>
      <c r="AP27" s="417" t="n">
        <f aca="false">ABS((AF27-P27)/AF27)</f>
        <v>1.49952923606376</v>
      </c>
      <c r="AQ27" s="27" t="n">
        <f aca="false">AD27-N27</f>
        <v>-53.187</v>
      </c>
      <c r="AR27" s="417" t="n">
        <f aca="false">ABS((AD27-N27)/AD27)</f>
        <v>0.200537662788155</v>
      </c>
      <c r="AS27" s="27"/>
      <c r="AT27" s="0" t="n">
        <v>13</v>
      </c>
      <c r="AU27" s="0" t="n">
        <f aca="false">Sheet1!AG16</f>
        <v>73</v>
      </c>
      <c r="AV27" s="384" t="n">
        <f aca="false">Sheet1!AH16</f>
        <v>67</v>
      </c>
      <c r="AZ27" s="384"/>
      <c r="BA27" s="384" t="n">
        <v>-15.386</v>
      </c>
      <c r="BB27" s="384" t="n">
        <v>32.015</v>
      </c>
      <c r="BC27" s="384" t="n">
        <v>38</v>
      </c>
      <c r="BD27" s="384" t="n">
        <v>-115</v>
      </c>
      <c r="BE27" s="384"/>
    </row>
    <row r="28" customFormat="false" ht="12.75" hidden="false" customHeight="false" outlineLevel="0" collapsed="false">
      <c r="C28" s="383" t="n">
        <f aca="false">C27+1</f>
        <v>14</v>
      </c>
      <c r="D28" s="27" t="n">
        <v>316.754</v>
      </c>
      <c r="E28" s="27" t="n">
        <v>-7.859</v>
      </c>
      <c r="F28" s="27" t="n">
        <v>308.895</v>
      </c>
      <c r="G28" s="27" t="n">
        <v>254.801</v>
      </c>
      <c r="H28" s="27" t="n">
        <v>-124.589</v>
      </c>
      <c r="I28" s="27" t="n">
        <v>130.212</v>
      </c>
      <c r="J28" s="27" t="n">
        <v>92.054</v>
      </c>
      <c r="K28" s="27" t="n">
        <v>-111.577</v>
      </c>
      <c r="L28" s="27" t="n">
        <v>-19.523</v>
      </c>
      <c r="M28" s="27" t="n">
        <v>110.689</v>
      </c>
      <c r="N28" s="27" t="n">
        <v>419.584</v>
      </c>
      <c r="O28" s="27" t="n">
        <v>148</v>
      </c>
      <c r="P28" s="27" t="n">
        <v>-221.561</v>
      </c>
      <c r="R28" s="407"/>
      <c r="S28" s="383" t="n">
        <f aca="false">S27+1</f>
        <v>14</v>
      </c>
      <c r="T28" s="27" t="n">
        <f aca="false">AUGUST!F31</f>
        <v>309.043</v>
      </c>
      <c r="U28" s="27" t="n">
        <f aca="false">AUGUST!G31</f>
        <v>0</v>
      </c>
      <c r="V28" s="27" t="n">
        <f aca="false">AUGUST!H31</f>
        <v>309.043</v>
      </c>
      <c r="W28" s="27" t="n">
        <f aca="false">AUGUST!J31</f>
        <v>254.801</v>
      </c>
      <c r="X28" s="27" t="n">
        <f aca="false">AUGUST!K31</f>
        <v>-149.857</v>
      </c>
      <c r="Y28" s="27" t="n">
        <f aca="false">AUGUST!L31</f>
        <v>104.944</v>
      </c>
      <c r="Z28" s="27" t="n">
        <f aca="false">AUGUST!M31</f>
        <v>55.389</v>
      </c>
      <c r="AA28" s="27" t="n">
        <f aca="false">AUGUST!N31</f>
        <v>-141.281</v>
      </c>
      <c r="AB28" s="27" t="n">
        <f aca="false">AUGUST!O31</f>
        <v>-85.892</v>
      </c>
      <c r="AC28" s="27" t="n">
        <f aca="false">AUGUST!P31</f>
        <v>19.052</v>
      </c>
      <c r="AD28" s="27" t="n">
        <f aca="false">AUGUST!Q31</f>
        <v>328.095</v>
      </c>
      <c r="AE28" s="27" t="n">
        <f aca="false">AUGUST!AA31</f>
        <v>289.8</v>
      </c>
      <c r="AF28" s="27" t="n">
        <f aca="false">AUGUST!AC31</f>
        <v>11.728</v>
      </c>
      <c r="AG28" s="27" t="n">
        <f aca="false">V28-F28</f>
        <v>0.148000000000025</v>
      </c>
      <c r="AH28" s="417" t="n">
        <f aca="false">ABS((V28-F28)/V28)</f>
        <v>0.000478897758564422</v>
      </c>
      <c r="AI28" s="27" t="n">
        <f aca="false">Y28-I28</f>
        <v>-25.268</v>
      </c>
      <c r="AJ28" s="417" t="n">
        <f aca="false">ABS((Y28-I28)/Y28)</f>
        <v>0.240776032931849</v>
      </c>
      <c r="AK28" s="27" t="n">
        <f aca="false">AB28-L28</f>
        <v>-66.369</v>
      </c>
      <c r="AL28" s="417" t="n">
        <f aca="false">ABS((AB28-L28)/AB28)</f>
        <v>0.772702929260001</v>
      </c>
      <c r="AM28" s="27" t="n">
        <f aca="false">AE28-O28</f>
        <v>141.8</v>
      </c>
      <c r="AN28" s="417" t="n">
        <f aca="false">ABS((AE28-O28)/AE28)</f>
        <v>0.489302967563837</v>
      </c>
      <c r="AO28" s="27" t="n">
        <f aca="false">AF28-P28</f>
        <v>233.289</v>
      </c>
      <c r="AP28" s="417" t="n">
        <f aca="false">ABS((AF28-P28)/AF28)</f>
        <v>19.8916268758527</v>
      </c>
      <c r="AQ28" s="27" t="n">
        <f aca="false">AD28-N28</f>
        <v>-91.489</v>
      </c>
      <c r="AR28" s="417" t="n">
        <f aca="false">ABS((AD28-N28)/AD28)</f>
        <v>0.27884911382374</v>
      </c>
      <c r="AS28" s="27"/>
      <c r="AT28" s="0" t="n">
        <v>14</v>
      </c>
      <c r="AU28" s="0" t="n">
        <f aca="false">Sheet1!AG17</f>
        <v>73</v>
      </c>
      <c r="AV28" s="384" t="n">
        <f aca="false">Sheet1!AH17</f>
        <v>69</v>
      </c>
      <c r="AW28" s="384"/>
      <c r="AX28" s="384"/>
      <c r="AY28" s="384"/>
      <c r="AZ28" s="384"/>
      <c r="BA28" s="384" t="n">
        <v>-221.561</v>
      </c>
      <c r="BB28" s="384" t="n">
        <v>11.728</v>
      </c>
      <c r="BC28" s="384" t="n">
        <v>-203</v>
      </c>
      <c r="BD28" s="384" t="n">
        <v>10</v>
      </c>
      <c r="BE28" s="407"/>
    </row>
    <row r="29" customFormat="false" ht="12.75" hidden="false" customHeight="false" outlineLevel="0" collapsed="false">
      <c r="C29" s="383" t="n">
        <f aca="false">C28+1</f>
        <v>15</v>
      </c>
      <c r="D29" s="416" t="n">
        <v>341.554</v>
      </c>
      <c r="E29" s="416" t="n">
        <v>-20.303</v>
      </c>
      <c r="F29" s="416" t="n">
        <v>321.251</v>
      </c>
      <c r="G29" s="416" t="n">
        <v>254.801</v>
      </c>
      <c r="H29" s="416" t="n">
        <v>-94.589</v>
      </c>
      <c r="I29" s="416" t="n">
        <v>160.212</v>
      </c>
      <c r="J29" s="416" t="n">
        <v>96.007</v>
      </c>
      <c r="K29" s="416" t="n">
        <v>-87.641</v>
      </c>
      <c r="L29" s="416" t="n">
        <v>8.366</v>
      </c>
      <c r="M29" s="416" t="n">
        <v>168.578</v>
      </c>
      <c r="N29" s="416" t="n">
        <v>489.829</v>
      </c>
      <c r="O29" s="416" t="n">
        <v>370</v>
      </c>
      <c r="P29" s="416" t="n">
        <v>-69.806</v>
      </c>
      <c r="Q29" s="407"/>
      <c r="R29" s="407"/>
      <c r="S29" s="383" t="n">
        <f aca="false">S28+1</f>
        <v>15</v>
      </c>
      <c r="T29" s="27" t="n">
        <f aca="false">AUGUST!F32</f>
        <v>354.149</v>
      </c>
      <c r="U29" s="27" t="n">
        <f aca="false">AUGUST!G32</f>
        <v>0</v>
      </c>
      <c r="V29" s="27" t="n">
        <f aca="false">AUGUST!H32</f>
        <v>354.149</v>
      </c>
      <c r="W29" s="27" t="n">
        <f aca="false">AUGUST!J32</f>
        <v>254.801</v>
      </c>
      <c r="X29" s="27" t="n">
        <f aca="false">AUGUST!K32</f>
        <v>-94.74</v>
      </c>
      <c r="Y29" s="27" t="n">
        <f aca="false">AUGUST!L32</f>
        <v>160.061</v>
      </c>
      <c r="Z29" s="27" t="n">
        <f aca="false">AUGUST!M32</f>
        <v>79.36</v>
      </c>
      <c r="AA29" s="27" t="n">
        <f aca="false">AUGUST!N32</f>
        <v>-155.201</v>
      </c>
      <c r="AB29" s="27" t="n">
        <f aca="false">AUGUST!O32</f>
        <v>-75.841</v>
      </c>
      <c r="AC29" s="27" t="n">
        <f aca="false">AUGUST!P32</f>
        <v>84.22</v>
      </c>
      <c r="AD29" s="27" t="n">
        <f aca="false">AUGUST!Q32</f>
        <v>438.369</v>
      </c>
      <c r="AE29" s="27" t="n">
        <f aca="false">AUGUST!AA32</f>
        <v>337.7</v>
      </c>
      <c r="AF29" s="27" t="n">
        <f aca="false">AUGUST!AC32</f>
        <v>-50.646</v>
      </c>
      <c r="AG29" s="27" t="n">
        <f aca="false">V29-F29</f>
        <v>32.898</v>
      </c>
      <c r="AH29" s="417" t="n">
        <f aca="false">ABS((V29-F29)/V29)</f>
        <v>0.0928931043148506</v>
      </c>
      <c r="AI29" s="27" t="n">
        <f aca="false">Y29-I29</f>
        <v>-0.15100000000001</v>
      </c>
      <c r="AJ29" s="417" t="n">
        <f aca="false">ABS((Y29-I29)/Y29)</f>
        <v>0.000943390332435824</v>
      </c>
      <c r="AK29" s="27" t="n">
        <f aca="false">AB29-L29</f>
        <v>-84.207</v>
      </c>
      <c r="AL29" s="417" t="n">
        <f aca="false">ABS((AB29-L29)/AB29)</f>
        <v>1.11030972692871</v>
      </c>
      <c r="AM29" s="27" t="n">
        <f aca="false">AE29-O29</f>
        <v>-32.3</v>
      </c>
      <c r="AN29" s="417" t="n">
        <f aca="false">ABS((AE29-O29)/AE29)</f>
        <v>0.0956470239857862</v>
      </c>
      <c r="AO29" s="27" t="n">
        <f aca="false">AF29-P29</f>
        <v>19.16</v>
      </c>
      <c r="AP29" s="417" t="n">
        <f aca="false">ABS((AF29-P29)/AF29)</f>
        <v>0.378312206294672</v>
      </c>
      <c r="AQ29" s="27" t="n">
        <f aca="false">AD29-N29</f>
        <v>-51.46</v>
      </c>
      <c r="AR29" s="417" t="n">
        <f aca="false">ABS((AD29-N29)/AD29)</f>
        <v>0.117389687683207</v>
      </c>
      <c r="AS29" s="27"/>
      <c r="AT29" s="0" t="n">
        <v>15</v>
      </c>
      <c r="AU29" s="0" t="n">
        <f aca="false">Sheet1!AG18</f>
        <v>72</v>
      </c>
      <c r="AV29" s="384" t="n">
        <f aca="false">Sheet1!AH18</f>
        <v>64</v>
      </c>
      <c r="AW29" s="384"/>
      <c r="AX29" s="384"/>
      <c r="AY29" s="384"/>
      <c r="AZ29" s="384"/>
      <c r="BA29" s="384" t="n">
        <v>-69.806</v>
      </c>
      <c r="BB29" s="384" t="n">
        <v>-50.646</v>
      </c>
      <c r="BC29" s="384" t="n">
        <v>-19</v>
      </c>
      <c r="BD29" s="384" t="n">
        <v>10</v>
      </c>
      <c r="BE29" s="384"/>
    </row>
    <row r="30" customFormat="false" ht="12.75" hidden="false" customHeight="false" outlineLevel="0" collapsed="false">
      <c r="C30" s="383" t="n">
        <f aca="false">C29+1</f>
        <v>16</v>
      </c>
      <c r="D30" s="416" t="n">
        <v>331.953</v>
      </c>
      <c r="E30" s="416" t="n">
        <v>-12.533</v>
      </c>
      <c r="F30" s="416" t="n">
        <v>319.42</v>
      </c>
      <c r="G30" s="416" t="n">
        <v>254.801</v>
      </c>
      <c r="H30" s="416" t="n">
        <v>-94.65</v>
      </c>
      <c r="I30" s="416" t="n">
        <v>160.151</v>
      </c>
      <c r="J30" s="416" t="n">
        <v>57.505</v>
      </c>
      <c r="K30" s="416" t="n">
        <v>-57.916</v>
      </c>
      <c r="L30" s="416" t="n">
        <v>-0.410999999999994</v>
      </c>
      <c r="M30" s="416" t="n">
        <v>159.74</v>
      </c>
      <c r="N30" s="416" t="n">
        <v>479.16</v>
      </c>
      <c r="O30" s="416" t="n">
        <v>373</v>
      </c>
      <c r="P30" s="416" t="n">
        <v>-56.137</v>
      </c>
      <c r="Q30" s="407"/>
      <c r="R30" s="407"/>
      <c r="S30" s="383" t="n">
        <f aca="false">S29+1</f>
        <v>16</v>
      </c>
      <c r="T30" s="27" t="n">
        <f aca="false">AUGUST!F33</f>
        <v>343.176</v>
      </c>
      <c r="U30" s="27" t="n">
        <f aca="false">AUGUST!G33</f>
        <v>-10.183</v>
      </c>
      <c r="V30" s="27" t="n">
        <f aca="false">AUGUST!H33</f>
        <v>332.993</v>
      </c>
      <c r="W30" s="27" t="n">
        <f aca="false">AUGUST!J33</f>
        <v>274.801</v>
      </c>
      <c r="X30" s="27" t="n">
        <f aca="false">AUGUST!K33</f>
        <v>-94.65</v>
      </c>
      <c r="Y30" s="27" t="n">
        <f aca="false">AUGUST!L33</f>
        <v>180.151</v>
      </c>
      <c r="Z30" s="27" t="n">
        <f aca="false">AUGUST!M33</f>
        <v>46.992</v>
      </c>
      <c r="AA30" s="27" t="n">
        <f aca="false">AUGUST!N33</f>
        <v>-101.496</v>
      </c>
      <c r="AB30" s="27" t="n">
        <f aca="false">AUGUST!O33</f>
        <v>-54.504</v>
      </c>
      <c r="AC30" s="27" t="n">
        <f aca="false">AUGUST!P33</f>
        <v>125.647</v>
      </c>
      <c r="AD30" s="27" t="n">
        <f aca="false">AUGUST!Q33</f>
        <v>458.64</v>
      </c>
      <c r="AE30" s="27" t="n">
        <f aca="false">AUGUST!AA33</f>
        <v>435.4</v>
      </c>
      <c r="AF30" s="27" t="n">
        <f aca="false">AUGUST!AC33</f>
        <v>26.783</v>
      </c>
      <c r="AG30" s="27" t="n">
        <f aca="false">V30-F30</f>
        <v>13.573</v>
      </c>
      <c r="AH30" s="417" t="n">
        <f aca="false">ABS((V30-F30)/V30)</f>
        <v>0.0407606165895379</v>
      </c>
      <c r="AI30" s="27" t="n">
        <f aca="false">Y30-I30</f>
        <v>20</v>
      </c>
      <c r="AJ30" s="417" t="n">
        <f aca="false">ABS((Y30-I30)/Y30)</f>
        <v>0.111017979361758</v>
      </c>
      <c r="AK30" s="27" t="n">
        <f aca="false">AB30-L30</f>
        <v>-54.093</v>
      </c>
      <c r="AL30" s="417" t="n">
        <f aca="false">ABS((AB30-L30)/AB30)</f>
        <v>0.992459269044474</v>
      </c>
      <c r="AM30" s="27" t="n">
        <f aca="false">AE30-O30</f>
        <v>62.4</v>
      </c>
      <c r="AN30" s="417" t="n">
        <f aca="false">ABS((AE30-O30)/AE30)</f>
        <v>0.143316490583372</v>
      </c>
      <c r="AO30" s="27" t="n">
        <f aca="false">AF30-P30</f>
        <v>82.92</v>
      </c>
      <c r="AP30" s="417" t="n">
        <f aca="false">ABS((AF30-P30)/AF30)</f>
        <v>3.09599372736438</v>
      </c>
      <c r="AQ30" s="27" t="n">
        <f aca="false">AD30-N30</f>
        <v>-20.52</v>
      </c>
      <c r="AR30" s="417" t="n">
        <f aca="false">ABS((AD30-N30)/AD30)</f>
        <v>0.044740973312402</v>
      </c>
      <c r="AS30" s="27"/>
      <c r="AT30" s="0" t="n">
        <v>16</v>
      </c>
      <c r="AU30" s="0" t="n">
        <f aca="false">Sheet1!AG19</f>
        <v>72</v>
      </c>
      <c r="AV30" s="384" t="n">
        <f aca="false">Sheet1!AH19</f>
        <v>64</v>
      </c>
      <c r="AW30" s="384"/>
      <c r="AX30" s="384"/>
      <c r="AY30" s="384"/>
      <c r="AZ30" s="384"/>
      <c r="BA30" s="384" t="n">
        <v>-56.137</v>
      </c>
      <c r="BB30" s="384" t="n">
        <v>26.783</v>
      </c>
      <c r="BC30" s="384" t="n">
        <v>-83</v>
      </c>
      <c r="BD30" s="384" t="n">
        <v>39</v>
      </c>
      <c r="BE30" s="384"/>
    </row>
    <row r="31" customFormat="false" ht="12.75" hidden="false" customHeight="false" outlineLevel="0" collapsed="false">
      <c r="C31" s="383" t="n">
        <f aca="false">C30+1</f>
        <v>17</v>
      </c>
      <c r="D31" s="416" t="n">
        <v>343.943</v>
      </c>
      <c r="E31" s="416" t="n">
        <v>-14.172</v>
      </c>
      <c r="F31" s="416" t="n">
        <v>329.771</v>
      </c>
      <c r="G31" s="416" t="n">
        <v>352.933</v>
      </c>
      <c r="H31" s="416" t="n">
        <v>-94.335</v>
      </c>
      <c r="I31" s="416" t="n">
        <v>258.598</v>
      </c>
      <c r="J31" s="416" t="n">
        <v>55.507</v>
      </c>
      <c r="K31" s="416" t="n">
        <v>-70.133</v>
      </c>
      <c r="L31" s="416" t="n">
        <v>-14.626</v>
      </c>
      <c r="M31" s="416" t="n">
        <v>243.972</v>
      </c>
      <c r="N31" s="416" t="n">
        <v>573.743</v>
      </c>
      <c r="O31" s="416" t="n">
        <v>384</v>
      </c>
      <c r="P31" s="416" t="n">
        <v>-139.72</v>
      </c>
      <c r="Q31" s="407"/>
      <c r="R31" s="407"/>
      <c r="S31" s="383" t="n">
        <f aca="false">S30+1</f>
        <v>17</v>
      </c>
      <c r="T31" s="27" t="n">
        <f aca="false">AUGUST!F34</f>
        <v>331.511</v>
      </c>
      <c r="U31" s="27" t="n">
        <f aca="false">AUGUST!G34</f>
        <v>0</v>
      </c>
      <c r="V31" s="27" t="n">
        <f aca="false">AUGUST!H34</f>
        <v>331.511</v>
      </c>
      <c r="W31" s="27" t="n">
        <f aca="false">AUGUST!J34</f>
        <v>354.855</v>
      </c>
      <c r="X31" s="27" t="n">
        <f aca="false">AUGUST!K34</f>
        <v>-99.018</v>
      </c>
      <c r="Y31" s="27" t="n">
        <f aca="false">AUGUST!L34</f>
        <v>255.837</v>
      </c>
      <c r="Z31" s="27" t="n">
        <f aca="false">AUGUST!M34</f>
        <v>28.684</v>
      </c>
      <c r="AA31" s="27" t="n">
        <f aca="false">AUGUST!N34</f>
        <v>-114.737</v>
      </c>
      <c r="AB31" s="27" t="n">
        <f aca="false">AUGUST!O34</f>
        <v>-86.053</v>
      </c>
      <c r="AC31" s="27" t="n">
        <f aca="false">AUGUST!P34</f>
        <v>169.784</v>
      </c>
      <c r="AD31" s="27" t="n">
        <f aca="false">AUGUST!Q34</f>
        <v>501.295</v>
      </c>
      <c r="AE31" s="27" t="n">
        <f aca="false">AUGUST!AA34</f>
        <v>482.7</v>
      </c>
      <c r="AF31" s="27" t="n">
        <f aca="false">AUGUST!AC34</f>
        <v>31.3219999999999</v>
      </c>
      <c r="AG31" s="27" t="n">
        <f aca="false">V31-F31</f>
        <v>1.74000000000007</v>
      </c>
      <c r="AH31" s="417" t="n">
        <f aca="false">ABS((V31-F31)/V31)</f>
        <v>0.00524869461345194</v>
      </c>
      <c r="AI31" s="27" t="n">
        <f aca="false">Y31-I31</f>
        <v>-2.761</v>
      </c>
      <c r="AJ31" s="417" t="n">
        <f aca="false">ABS((Y31-I31)/Y31)</f>
        <v>0.0107920277364103</v>
      </c>
      <c r="AK31" s="27" t="n">
        <f aca="false">AB31-L31</f>
        <v>-71.427</v>
      </c>
      <c r="AL31" s="417" t="n">
        <f aca="false">ABS((AB31-L31)/AB31)</f>
        <v>0.830034978443517</v>
      </c>
      <c r="AM31" s="27" t="n">
        <f aca="false">AE31-O31</f>
        <v>98.7</v>
      </c>
      <c r="AN31" s="417" t="n">
        <f aca="false">ABS((AE31-O31)/AE31)</f>
        <v>0.204474829086389</v>
      </c>
      <c r="AO31" s="27" t="n">
        <f aca="false">AF31-P31</f>
        <v>171.042</v>
      </c>
      <c r="AP31" s="417" t="n">
        <f aca="false">ABS((AF31-P31)/AF31)</f>
        <v>5.46076240342253</v>
      </c>
      <c r="AQ31" s="27" t="n">
        <f aca="false">AD31-N31</f>
        <v>-72.4479999999999</v>
      </c>
      <c r="AR31" s="417" t="n">
        <f aca="false">ABS((AD31-N31)/AD31)</f>
        <v>0.144521688825941</v>
      </c>
      <c r="AS31" s="27"/>
      <c r="AT31" s="0" t="n">
        <v>17</v>
      </c>
      <c r="AU31" s="0" t="n">
        <f aca="false">Sheet1!AG20</f>
        <v>72</v>
      </c>
      <c r="AV31" s="384" t="n">
        <f aca="false">Sheet1!AH20</f>
        <v>69</v>
      </c>
      <c r="AW31" s="384"/>
      <c r="AX31" s="384"/>
      <c r="AY31" s="384"/>
      <c r="AZ31" s="384"/>
      <c r="BA31" s="384" t="n">
        <v>-139.72</v>
      </c>
      <c r="BB31" s="384" t="n">
        <v>30.2349999999999</v>
      </c>
      <c r="BC31" s="384" t="n">
        <v>-153</v>
      </c>
      <c r="BD31" s="384"/>
      <c r="BE31" s="384"/>
    </row>
    <row r="32" customFormat="false" ht="12.75" hidden="false" customHeight="false" outlineLevel="0" collapsed="false">
      <c r="C32" s="383" t="n">
        <f aca="false">C31+1</f>
        <v>18</v>
      </c>
      <c r="D32" s="416" t="n">
        <v>384.201</v>
      </c>
      <c r="E32" s="416" t="n">
        <v>-22.894</v>
      </c>
      <c r="F32" s="416" t="n">
        <v>361.307</v>
      </c>
      <c r="G32" s="416" t="n">
        <v>329.801</v>
      </c>
      <c r="H32" s="416" t="n">
        <v>-94.65</v>
      </c>
      <c r="I32" s="416" t="n">
        <v>235.151</v>
      </c>
      <c r="J32" s="416" t="n">
        <v>34.271</v>
      </c>
      <c r="K32" s="416" t="n">
        <v>-63.691</v>
      </c>
      <c r="L32" s="416" t="n">
        <v>-29.42</v>
      </c>
      <c r="M32" s="416" t="n">
        <v>205.731</v>
      </c>
      <c r="N32" s="416" t="n">
        <v>567.038</v>
      </c>
      <c r="O32" s="416" t="n">
        <v>483.7</v>
      </c>
      <c r="P32" s="416" t="n">
        <v>-33.315</v>
      </c>
      <c r="Q32" s="407"/>
      <c r="R32" s="407"/>
      <c r="S32" s="383" t="n">
        <f aca="false">S31+1</f>
        <v>18</v>
      </c>
      <c r="T32" s="27" t="n">
        <f aca="false">AUGUST!F35</f>
        <v>384.201</v>
      </c>
      <c r="U32" s="27" t="n">
        <f aca="false">AUGUST!G35</f>
        <v>0</v>
      </c>
      <c r="V32" s="27" t="n">
        <f aca="false">AUGUST!H35</f>
        <v>384.201</v>
      </c>
      <c r="W32" s="27" t="n">
        <f aca="false">AUGUST!J35</f>
        <v>329.801</v>
      </c>
      <c r="X32" s="27" t="n">
        <f aca="false">AUGUST!K35</f>
        <v>-94.65</v>
      </c>
      <c r="Y32" s="27" t="n">
        <f aca="false">AUGUST!L35</f>
        <v>235.151</v>
      </c>
      <c r="Z32" s="27" t="n">
        <f aca="false">AUGUST!M35</f>
        <v>34.271</v>
      </c>
      <c r="AA32" s="27" t="n">
        <f aca="false">AUGUST!N35</f>
        <v>-63.691</v>
      </c>
      <c r="AB32" s="27" t="n">
        <f aca="false">AUGUST!O35</f>
        <v>-29.42</v>
      </c>
      <c r="AC32" s="27" t="n">
        <f aca="false">AUGUST!P35</f>
        <v>205.731</v>
      </c>
      <c r="AD32" s="27" t="n">
        <f aca="false">AUGUST!Q35</f>
        <v>589.932</v>
      </c>
      <c r="AE32" s="27" t="n">
        <f aca="false">AUGUST!AA35</f>
        <v>483.7</v>
      </c>
      <c r="AF32" s="27" t="n">
        <f aca="false">AUGUST!AC35</f>
        <v>-56.209</v>
      </c>
      <c r="AG32" s="27" t="n">
        <f aca="false">V32-F32</f>
        <v>22.894</v>
      </c>
      <c r="AH32" s="417" t="n">
        <f aca="false">ABS((V32-F32)/V32)</f>
        <v>0.0595886007584572</v>
      </c>
      <c r="AI32" s="27" t="n">
        <f aca="false">Y32-I32</f>
        <v>0</v>
      </c>
      <c r="AJ32" s="417" t="n">
        <f aca="false">ABS((Y32-I32)/Y32)</f>
        <v>0</v>
      </c>
      <c r="AK32" s="27" t="n">
        <f aca="false">AB32-L32</f>
        <v>0</v>
      </c>
      <c r="AL32" s="417" t="n">
        <f aca="false">ABS((AB32-L32)/AB32)</f>
        <v>0</v>
      </c>
      <c r="AM32" s="27" t="n">
        <f aca="false">AE32-O32</f>
        <v>0</v>
      </c>
      <c r="AN32" s="417" t="n">
        <f aca="false">ABS((AE32-O32)/AE32)</f>
        <v>0</v>
      </c>
      <c r="AO32" s="27" t="n">
        <f aca="false">AF32-P32</f>
        <v>-22.894</v>
      </c>
      <c r="AP32" s="417" t="n">
        <f aca="false">ABS((AF32-P32)/AF32)</f>
        <v>0.407301321852372</v>
      </c>
      <c r="AQ32" s="27" t="n">
        <f aca="false">AD32-N32</f>
        <v>22.894</v>
      </c>
      <c r="AR32" s="417" t="n">
        <f aca="false">ABS((AD32-N32)/AD32)</f>
        <v>0.0388078626011134</v>
      </c>
      <c r="AS32" s="27"/>
      <c r="AT32" s="0" t="n">
        <v>18</v>
      </c>
      <c r="AU32" s="0" t="n">
        <f aca="false">Sheet1!AG21</f>
        <v>72</v>
      </c>
      <c r="AV32" s="384" t="n">
        <f aca="false">Sheet1!AH21</f>
        <v>64</v>
      </c>
      <c r="AW32" s="384"/>
      <c r="AX32" s="384"/>
      <c r="AY32" s="384"/>
      <c r="AZ32" s="0" t="s">
        <v>149</v>
      </c>
      <c r="BA32" s="0" t="n">
        <v>-33.315</v>
      </c>
      <c r="BB32" s="0" t="n">
        <v>-56.209</v>
      </c>
    </row>
    <row r="33" customFormat="false" ht="12.75" hidden="false" customHeight="false" outlineLevel="0" collapsed="false">
      <c r="C33" s="383" t="n">
        <f aca="false">C32+1</f>
        <v>19</v>
      </c>
      <c r="D33" s="416" t="n">
        <v>371.829</v>
      </c>
      <c r="E33" s="416" t="n">
        <v>-8.629</v>
      </c>
      <c r="F33" s="416" t="n">
        <v>363.2</v>
      </c>
      <c r="G33" s="416" t="n">
        <v>329.8</v>
      </c>
      <c r="H33" s="416" t="n">
        <v>-94.65</v>
      </c>
      <c r="I33" s="416" t="n">
        <v>235.15</v>
      </c>
      <c r="J33" s="416" t="n">
        <v>54.849</v>
      </c>
      <c r="K33" s="416" t="n">
        <v>-117.749</v>
      </c>
      <c r="L33" s="416" t="n">
        <v>-62.9</v>
      </c>
      <c r="M33" s="416" t="n">
        <v>172.25</v>
      </c>
      <c r="N33" s="416" t="n">
        <v>535.45</v>
      </c>
      <c r="O33" s="416" t="n">
        <v>493</v>
      </c>
      <c r="P33" s="416" t="n">
        <v>7.57299999999992</v>
      </c>
      <c r="Q33" s="407"/>
      <c r="R33" s="407"/>
      <c r="S33" s="383" t="n">
        <f aca="false">S32+1</f>
        <v>19</v>
      </c>
      <c r="T33" s="27" t="n">
        <f aca="false">AUGUST!F36</f>
        <v>386.622</v>
      </c>
      <c r="U33" s="27" t="n">
        <f aca="false">AUGUST!G36</f>
        <v>0</v>
      </c>
      <c r="V33" s="27" t="n">
        <f aca="false">AUGUST!H36</f>
        <v>386.622</v>
      </c>
      <c r="W33" s="27" t="n">
        <f aca="false">AUGUST!J36</f>
        <v>329.8</v>
      </c>
      <c r="X33" s="27" t="n">
        <f aca="false">AUGUST!K36</f>
        <v>-94.65</v>
      </c>
      <c r="Y33" s="27" t="n">
        <f aca="false">AUGUST!L36</f>
        <v>235.15</v>
      </c>
      <c r="Z33" s="27" t="n">
        <f aca="false">AUGUST!M36</f>
        <v>27.96</v>
      </c>
      <c r="AA33" s="27" t="n">
        <f aca="false">AUGUST!N36</f>
        <v>-103.456</v>
      </c>
      <c r="AB33" s="27" t="n">
        <f aca="false">AUGUST!O36</f>
        <v>-75.496</v>
      </c>
      <c r="AC33" s="27" t="n">
        <f aca="false">AUGUST!P36</f>
        <v>159.654</v>
      </c>
      <c r="AD33" s="27" t="n">
        <f aca="false">AUGUST!Q36</f>
        <v>546.276</v>
      </c>
      <c r="AE33" s="27" t="n">
        <f aca="false">AUGUST!AA36</f>
        <v>492.6</v>
      </c>
      <c r="AF33" s="27" t="n">
        <f aca="false">AUGUST!AC36</f>
        <v>-3.65300000000008</v>
      </c>
      <c r="AG33" s="27" t="n">
        <f aca="false">V33-F33</f>
        <v>23.422</v>
      </c>
      <c r="AH33" s="417" t="n">
        <f aca="false">ABS((V33-F33)/V33)</f>
        <v>0.0605811360967561</v>
      </c>
      <c r="AI33" s="27" t="n">
        <f aca="false">Y33-I33</f>
        <v>0</v>
      </c>
      <c r="AJ33" s="417" t="n">
        <f aca="false">ABS((Y33-I33)/Y33)</f>
        <v>0</v>
      </c>
      <c r="AK33" s="27" t="n">
        <f aca="false">AB33-L33</f>
        <v>-12.596</v>
      </c>
      <c r="AL33" s="417" t="n">
        <f aca="false">ABS((AB33-L33)/AB33)</f>
        <v>0.166843276464978</v>
      </c>
      <c r="AM33" s="27" t="n">
        <f aca="false">AE33-O33</f>
        <v>-0.399999999999977</v>
      </c>
      <c r="AN33" s="417" t="n">
        <f aca="false">ABS((AE33-O33)/AE33)</f>
        <v>0.000812017864392971</v>
      </c>
      <c r="AO33" s="27" t="n">
        <f aca="false">AF33-P33</f>
        <v>-11.226</v>
      </c>
      <c r="AP33" s="417" t="n">
        <f aca="false">ABS((AF33-P33)/AF33)</f>
        <v>3.07309061045709</v>
      </c>
      <c r="AQ33" s="27" t="n">
        <f aca="false">AD33-N33</f>
        <v>10.826</v>
      </c>
      <c r="AR33" s="417" t="n">
        <f aca="false">ABS((AD33-N33)/AD33)</f>
        <v>0.0198178210281982</v>
      </c>
      <c r="AS33" s="27"/>
      <c r="AT33" s="0" t="n">
        <v>19</v>
      </c>
      <c r="AU33" s="0" t="n">
        <f aca="false">Sheet1!AG22</f>
        <v>71</v>
      </c>
      <c r="AV33" s="384" t="n">
        <f aca="false">Sheet1!AH22</f>
        <v>66</v>
      </c>
      <c r="AW33" s="384"/>
      <c r="AX33" s="384"/>
      <c r="AY33" s="384"/>
      <c r="AZ33" s="0" t="s">
        <v>149</v>
      </c>
      <c r="BA33" s="0" t="n">
        <v>7.57299999999992</v>
      </c>
      <c r="BB33" s="0" t="n">
        <v>-3.44499999999999</v>
      </c>
      <c r="BD33" s="0" t="n">
        <v>0</v>
      </c>
    </row>
    <row r="34" customFormat="false" ht="12.75" hidden="false" customHeight="false" outlineLevel="0" collapsed="false">
      <c r="C34" s="383" t="n">
        <f aca="false">C33+1</f>
        <v>20</v>
      </c>
      <c r="D34" s="416" t="n">
        <v>328.406</v>
      </c>
      <c r="E34" s="416" t="n">
        <v>-32.349</v>
      </c>
      <c r="F34" s="416" t="n">
        <v>296.057</v>
      </c>
      <c r="G34" s="416" t="n">
        <v>329.8</v>
      </c>
      <c r="H34" s="416" t="n">
        <v>-94.65</v>
      </c>
      <c r="I34" s="416" t="n">
        <v>235.15</v>
      </c>
      <c r="J34" s="416" t="n">
        <v>56.215</v>
      </c>
      <c r="K34" s="416" t="n">
        <v>-100.063</v>
      </c>
      <c r="L34" s="416" t="n">
        <v>-43.848</v>
      </c>
      <c r="M34" s="416" t="n">
        <v>191.302</v>
      </c>
      <c r="N34" s="416" t="n">
        <v>487.359</v>
      </c>
      <c r="O34" s="416" t="n">
        <v>288</v>
      </c>
      <c r="P34" s="416" t="n">
        <v>-149.336</v>
      </c>
      <c r="Q34" s="407"/>
      <c r="S34" s="383" t="n">
        <f aca="false">S33+1</f>
        <v>20</v>
      </c>
      <c r="T34" s="27" t="n">
        <f aca="false">AUGUST!F37</f>
        <v>315.05</v>
      </c>
      <c r="U34" s="27" t="n">
        <f aca="false">AUGUST!G37</f>
        <v>-20.988</v>
      </c>
      <c r="V34" s="27" t="n">
        <f aca="false">AUGUST!H37</f>
        <v>294.062</v>
      </c>
      <c r="W34" s="27" t="n">
        <f aca="false">AUGUST!J37</f>
        <v>329.8</v>
      </c>
      <c r="X34" s="27" t="n">
        <f aca="false">AUGUST!K37</f>
        <v>-101.534</v>
      </c>
      <c r="Y34" s="27" t="n">
        <f aca="false">AUGUST!L37</f>
        <v>228.266</v>
      </c>
      <c r="Z34" s="27" t="n">
        <f aca="false">AUGUST!M37</f>
        <v>36.454</v>
      </c>
      <c r="AA34" s="27" t="n">
        <f aca="false">AUGUST!N37</f>
        <v>-76.09</v>
      </c>
      <c r="AB34" s="27" t="n">
        <f aca="false">AUGUST!O37</f>
        <v>-39.636</v>
      </c>
      <c r="AC34" s="27" t="n">
        <f aca="false">AUGUST!P37</f>
        <v>188.63</v>
      </c>
      <c r="AD34" s="27" t="n">
        <f aca="false">AUGUST!Q37</f>
        <v>482.692</v>
      </c>
      <c r="AE34" s="27" t="n">
        <f aca="false">AUGUST!AA37</f>
        <v>281.9</v>
      </c>
      <c r="AF34" s="27" t="n">
        <f aca="false">AUGUST!AC37</f>
        <v>-150.769</v>
      </c>
      <c r="AG34" s="27" t="n">
        <f aca="false">V34-F34</f>
        <v>-1.995</v>
      </c>
      <c r="AH34" s="417" t="n">
        <f aca="false">ABS((V34-F34)/V34)</f>
        <v>0.00678428358645457</v>
      </c>
      <c r="AI34" s="27" t="n">
        <f aca="false">Y34-I34</f>
        <v>-6.88399999999999</v>
      </c>
      <c r="AJ34" s="417" t="n">
        <f aca="false">ABS((Y34-I34)/Y34)</f>
        <v>0.0301577983580559</v>
      </c>
      <c r="AK34" s="27" t="n">
        <f aca="false">AB34-L34</f>
        <v>4.212</v>
      </c>
      <c r="AL34" s="417" t="n">
        <f aca="false">ABS((AB34-L34)/AB34)</f>
        <v>0.106267029972752</v>
      </c>
      <c r="AM34" s="27" t="n">
        <f aca="false">AE34-O34</f>
        <v>-6.10000000000002</v>
      </c>
      <c r="AN34" s="417" t="n">
        <f aca="false">ABS((AE34-O34)/AE34)</f>
        <v>0.0216388790351189</v>
      </c>
      <c r="AO34" s="27" t="n">
        <f aca="false">AF34-P34</f>
        <v>-1.43299999999999</v>
      </c>
      <c r="AP34" s="417" t="n">
        <f aca="false">ABS((AF34-P34)/AF34)</f>
        <v>0.00950460638460156</v>
      </c>
      <c r="AQ34" s="27" t="n">
        <f aca="false">AD34-N34</f>
        <v>-4.66700000000003</v>
      </c>
      <c r="AR34" s="417" t="n">
        <f aca="false">ABS((AD34-N34)/AD34)</f>
        <v>0.00966869142227348</v>
      </c>
      <c r="AS34" s="27"/>
      <c r="AT34" s="0" t="n">
        <v>20</v>
      </c>
      <c r="AU34" s="0" t="n">
        <f aca="false">Sheet1!AG23</f>
        <v>71</v>
      </c>
      <c r="AV34" s="384" t="n">
        <f aca="false">Sheet1!AH23</f>
        <v>70</v>
      </c>
      <c r="AW34" s="384"/>
      <c r="AX34" s="384"/>
      <c r="AY34" s="384"/>
      <c r="BA34" s="0" t="n">
        <v>-149.336</v>
      </c>
      <c r="BB34" s="0" t="n">
        <v>-161.678</v>
      </c>
      <c r="BC34" s="0" t="n">
        <v>-130</v>
      </c>
      <c r="BD34" s="0" t="n">
        <v>-97</v>
      </c>
    </row>
    <row r="35" customFormat="false" ht="12.75" hidden="false" customHeight="false" outlineLevel="0" collapsed="false">
      <c r="C35" s="383" t="n">
        <f aca="false">C34+1</f>
        <v>21</v>
      </c>
      <c r="D35" s="416" t="n">
        <v>323.683</v>
      </c>
      <c r="E35" s="416" t="n">
        <v>-12.947</v>
      </c>
      <c r="F35" s="416" t="n">
        <v>310.736</v>
      </c>
      <c r="G35" s="416" t="n">
        <v>254.8</v>
      </c>
      <c r="H35" s="416" t="n">
        <v>-92.857</v>
      </c>
      <c r="I35" s="416" t="n">
        <v>161.943</v>
      </c>
      <c r="J35" s="416" t="n">
        <v>53.827</v>
      </c>
      <c r="K35" s="416" t="n">
        <v>-53.094</v>
      </c>
      <c r="L35" s="416" t="n">
        <v>0.732999999999997</v>
      </c>
      <c r="M35" s="416" t="n">
        <v>162.676</v>
      </c>
      <c r="N35" s="416" t="n">
        <v>473.412</v>
      </c>
      <c r="O35" s="416" t="n">
        <v>153</v>
      </c>
      <c r="P35" s="416" t="n">
        <v>-270.389</v>
      </c>
      <c r="Q35" s="407"/>
      <c r="S35" s="383" t="n">
        <f aca="false">S34+1</f>
        <v>21</v>
      </c>
      <c r="T35" s="27" t="n">
        <f aca="false">AUGUST!F38</f>
        <v>253.498</v>
      </c>
      <c r="U35" s="27" t="n">
        <f aca="false">AUGUST!G38</f>
        <v>-6.424</v>
      </c>
      <c r="V35" s="27" t="n">
        <f aca="false">AUGUST!H38</f>
        <v>247.074</v>
      </c>
      <c r="W35" s="27" t="n">
        <f aca="false">AUGUST!J38</f>
        <v>254.799</v>
      </c>
      <c r="X35" s="27" t="n">
        <f aca="false">AUGUST!K38</f>
        <v>-93.46</v>
      </c>
      <c r="Y35" s="27" t="n">
        <f aca="false">AUGUST!L38</f>
        <v>161.339</v>
      </c>
      <c r="Z35" s="27" t="n">
        <f aca="false">AUGUST!M38</f>
        <v>50.68</v>
      </c>
      <c r="AA35" s="27" t="n">
        <f aca="false">AUGUST!N38</f>
        <v>-43.814</v>
      </c>
      <c r="AB35" s="27" t="n">
        <f aca="false">AUGUST!O38</f>
        <v>6.866</v>
      </c>
      <c r="AC35" s="27" t="n">
        <f aca="false">AUGUST!P38</f>
        <v>168.205</v>
      </c>
      <c r="AD35" s="27" t="n">
        <f aca="false">AUGUST!Q38</f>
        <v>415.279</v>
      </c>
      <c r="AE35" s="27" t="n">
        <f aca="false">AUGUST!AA38</f>
        <v>62.4</v>
      </c>
      <c r="AF35" s="27" t="n">
        <f aca="false">AUGUST!AC38</f>
        <v>-302.856</v>
      </c>
      <c r="AG35" s="27" t="n">
        <f aca="false">V35-F35</f>
        <v>-63.662</v>
      </c>
      <c r="AH35" s="417" t="n">
        <f aca="false">ABS((V35-F35)/V35)</f>
        <v>0.257663695896776</v>
      </c>
      <c r="AI35" s="27" t="n">
        <f aca="false">Y35-I35</f>
        <v>-0.604000000000013</v>
      </c>
      <c r="AJ35" s="417" t="n">
        <f aca="false">ABS((Y35-I35)/Y35)</f>
        <v>0.00374367016034569</v>
      </c>
      <c r="AK35" s="27" t="n">
        <f aca="false">AB35-L35</f>
        <v>6.133</v>
      </c>
      <c r="AL35" s="417" t="n">
        <f aca="false">ABS((AB35-L35)/AB35)</f>
        <v>0.89324206233615</v>
      </c>
      <c r="AM35" s="27" t="n">
        <f aca="false">AE35-O35</f>
        <v>-90.6</v>
      </c>
      <c r="AN35" s="417" t="n">
        <f aca="false">ABS((AE35-O35)/AE35)</f>
        <v>1.45192307692308</v>
      </c>
      <c r="AO35" s="27" t="n">
        <f aca="false">AF35-P35</f>
        <v>-32.467</v>
      </c>
      <c r="AP35" s="417" t="n">
        <f aca="false">ABS((AF35-P35)/AF35)</f>
        <v>0.107202763029294</v>
      </c>
      <c r="AQ35" s="27" t="n">
        <f aca="false">AD35-N35</f>
        <v>-58.133</v>
      </c>
      <c r="AR35" s="417" t="n">
        <f aca="false">ABS((AD35-N35)/AD35)</f>
        <v>0.139985407400808</v>
      </c>
      <c r="AS35" s="27"/>
      <c r="AT35" s="0" t="n">
        <v>21</v>
      </c>
      <c r="AU35" s="0" t="n">
        <f aca="false">Sheet1!AG24</f>
        <v>71</v>
      </c>
      <c r="AV35" s="384" t="n">
        <f aca="false">Sheet1!AH24</f>
        <v>74</v>
      </c>
      <c r="AW35" s="384"/>
      <c r="AX35" s="384"/>
      <c r="AY35" s="384"/>
      <c r="BA35" s="0" t="n">
        <v>-270.389</v>
      </c>
      <c r="BB35" s="0" t="n">
        <v>-372.688</v>
      </c>
      <c r="BC35" s="0" t="n">
        <v>-150</v>
      </c>
      <c r="BD35" s="0" t="n">
        <v>-124</v>
      </c>
    </row>
    <row r="36" customFormat="false" ht="12.75" hidden="false" customHeight="false" outlineLevel="0" collapsed="false">
      <c r="C36" s="383" t="n">
        <f aca="false">C35+1</f>
        <v>22</v>
      </c>
      <c r="D36" s="416" t="n">
        <v>303.862</v>
      </c>
      <c r="E36" s="416" t="n">
        <v>-8.651</v>
      </c>
      <c r="F36" s="416" t="n">
        <v>295.211</v>
      </c>
      <c r="G36" s="416" t="n">
        <v>254.799</v>
      </c>
      <c r="H36" s="416" t="n">
        <v>-91.201</v>
      </c>
      <c r="I36" s="416" t="n">
        <v>163.598</v>
      </c>
      <c r="J36" s="416" t="n">
        <v>41.844</v>
      </c>
      <c r="K36" s="416" t="n">
        <v>-68.457</v>
      </c>
      <c r="L36" s="416" t="n">
        <v>-26.613</v>
      </c>
      <c r="M36" s="416" t="n">
        <v>136.985</v>
      </c>
      <c r="N36" s="416" t="n">
        <v>432.196</v>
      </c>
      <c r="O36" s="416" t="n">
        <v>251</v>
      </c>
      <c r="P36" s="416" t="n">
        <v>-131.173</v>
      </c>
      <c r="Q36" s="407"/>
      <c r="S36" s="383" t="n">
        <f aca="false">S35+1</f>
        <v>22</v>
      </c>
      <c r="T36" s="27" t="n">
        <f aca="false">AUGUST!F39</f>
        <v>260.809</v>
      </c>
      <c r="U36" s="27" t="n">
        <f aca="false">AUGUST!G39</f>
        <v>-34.021</v>
      </c>
      <c r="V36" s="27" t="n">
        <f aca="false">AUGUST!H39</f>
        <v>226.788</v>
      </c>
      <c r="W36" s="27" t="n">
        <f aca="false">AUGUST!J39</f>
        <v>254.799</v>
      </c>
      <c r="X36" s="27" t="n">
        <f aca="false">AUGUST!K39</f>
        <v>-154.524</v>
      </c>
      <c r="Y36" s="27" t="n">
        <f aca="false">AUGUST!L39</f>
        <v>100.275</v>
      </c>
      <c r="Z36" s="27" t="n">
        <f aca="false">AUGUST!M39</f>
        <v>19.993</v>
      </c>
      <c r="AA36" s="27" t="n">
        <f aca="false">AUGUST!N39</f>
        <v>-83.937</v>
      </c>
      <c r="AB36" s="27" t="n">
        <f aca="false">AUGUST!O39</f>
        <v>-63.944</v>
      </c>
      <c r="AC36" s="27" t="n">
        <f aca="false">AUGUST!P39</f>
        <v>36.331</v>
      </c>
      <c r="AD36" s="27" t="n">
        <f aca="false">AUGUST!Q39</f>
        <v>263.119</v>
      </c>
      <c r="AE36" s="27" t="n">
        <f aca="false">AUGUST!AA39</f>
        <v>130.5</v>
      </c>
      <c r="AF36" s="27" t="n">
        <f aca="false">AUGUST!AC39</f>
        <v>-82.596</v>
      </c>
      <c r="AG36" s="27" t="n">
        <f aca="false">V36-F36</f>
        <v>-68.423</v>
      </c>
      <c r="AH36" s="417" t="n">
        <f aca="false">ABS((V36-F36)/V36)</f>
        <v>0.301704675732402</v>
      </c>
      <c r="AI36" s="27" t="n">
        <f aca="false">Y36-I36</f>
        <v>-63.323</v>
      </c>
      <c r="AJ36" s="417" t="n">
        <f aca="false">ABS((Y36-I36)/Y36)</f>
        <v>0.631493393168786</v>
      </c>
      <c r="AK36" s="27" t="n">
        <f aca="false">AB36-L36</f>
        <v>-37.331</v>
      </c>
      <c r="AL36" s="417" t="n">
        <f aca="false">ABS((AB36-L36)/AB36)</f>
        <v>0.583807706743401</v>
      </c>
      <c r="AM36" s="27" t="n">
        <f aca="false">AE36-O36</f>
        <v>-120.5</v>
      </c>
      <c r="AN36" s="417" t="n">
        <f aca="false">ABS((AE36-O36)/AE36)</f>
        <v>0.923371647509579</v>
      </c>
      <c r="AO36" s="27" t="n">
        <f aca="false">AF36-P36</f>
        <v>48.577</v>
      </c>
      <c r="AP36" s="417" t="n">
        <f aca="false">ABS((AF36-P36)/AF36)</f>
        <v>0.588127754370672</v>
      </c>
      <c r="AQ36" s="27" t="n">
        <f aca="false">AD36-N36</f>
        <v>-169.077</v>
      </c>
      <c r="AR36" s="417" t="n">
        <f aca="false">ABS((AD36-N36)/AD36)</f>
        <v>0.642587574443503</v>
      </c>
      <c r="AS36" s="27"/>
      <c r="AT36" s="0" t="n">
        <v>22</v>
      </c>
      <c r="AU36" s="0" t="n">
        <f aca="false">Sheet1!AG25</f>
        <v>70</v>
      </c>
      <c r="AV36" s="384" t="n">
        <f aca="false">Sheet1!AH25</f>
        <v>75</v>
      </c>
      <c r="AW36" s="384"/>
      <c r="AX36" s="384"/>
      <c r="AY36" s="384"/>
      <c r="BA36" s="0" t="n">
        <v>-131.173</v>
      </c>
      <c r="BB36" s="0" t="n">
        <v>-131.173</v>
      </c>
      <c r="BC36" s="0" t="n">
        <v>-140</v>
      </c>
    </row>
    <row r="37" customFormat="false" ht="12.75" hidden="false" customHeight="false" outlineLevel="0" collapsed="false">
      <c r="C37" s="383" t="n">
        <f aca="false">C36+1</f>
        <v>23</v>
      </c>
      <c r="D37" s="416" t="n">
        <v>300.568</v>
      </c>
      <c r="E37" s="416" t="n">
        <v>-0.372</v>
      </c>
      <c r="F37" s="416" t="n">
        <v>300.196</v>
      </c>
      <c r="G37" s="416" t="n">
        <v>254.798</v>
      </c>
      <c r="H37" s="416" t="n">
        <v>-94.462</v>
      </c>
      <c r="I37" s="416" t="n">
        <v>160.336</v>
      </c>
      <c r="J37" s="416" t="n">
        <v>102.326</v>
      </c>
      <c r="K37" s="416" t="n">
        <v>-120.628</v>
      </c>
      <c r="L37" s="416" t="n">
        <v>-18.302</v>
      </c>
      <c r="M37" s="416" t="n">
        <v>142.034</v>
      </c>
      <c r="N37" s="416" t="n">
        <v>442.23</v>
      </c>
      <c r="O37" s="416" t="n">
        <v>68</v>
      </c>
      <c r="P37" s="416" t="n">
        <v>-324.207</v>
      </c>
      <c r="Q37" s="407"/>
      <c r="R37" s="407"/>
      <c r="S37" s="383" t="n">
        <f aca="false">S36+1</f>
        <v>23</v>
      </c>
      <c r="T37" s="27" t="n">
        <f aca="false">AUGUST!F40</f>
        <v>245.304</v>
      </c>
      <c r="U37" s="27" t="n">
        <f aca="false">AUGUST!G40</f>
        <v>-6.751</v>
      </c>
      <c r="V37" s="27" t="n">
        <f aca="false">AUGUST!H40</f>
        <v>238.553</v>
      </c>
      <c r="W37" s="27" t="n">
        <f aca="false">AUGUST!J40</f>
        <v>254.798</v>
      </c>
      <c r="X37" s="27" t="n">
        <f aca="false">AUGUST!K40</f>
        <v>-157.483</v>
      </c>
      <c r="Y37" s="27" t="n">
        <f aca="false">AUGUST!L40</f>
        <v>97.315</v>
      </c>
      <c r="Z37" s="27" t="n">
        <f aca="false">AUGUST!M40</f>
        <v>71.759</v>
      </c>
      <c r="AA37" s="27" t="n">
        <f aca="false">AUGUST!N40</f>
        <v>-95.136</v>
      </c>
      <c r="AB37" s="27" t="n">
        <f aca="false">AUGUST!O40</f>
        <v>-23.377</v>
      </c>
      <c r="AC37" s="27" t="n">
        <f aca="false">AUGUST!P40</f>
        <v>73.938</v>
      </c>
      <c r="AD37" s="27" t="n">
        <f aca="false">AUGUST!Q40</f>
        <v>312.491</v>
      </c>
      <c r="AE37" s="27" t="n">
        <f aca="false">AUGUST!AA40</f>
        <v>63.7</v>
      </c>
      <c r="AF37" s="27" t="n">
        <f aca="false">AUGUST!AC40</f>
        <v>-198.768</v>
      </c>
      <c r="AG37" s="27" t="n">
        <f aca="false">V37-F37</f>
        <v>-61.643</v>
      </c>
      <c r="AH37" s="417" t="n">
        <f aca="false">ABS((V37-F37)/V37)</f>
        <v>0.258403792867832</v>
      </c>
      <c r="AI37" s="27" t="n">
        <f aca="false">Y37-I37</f>
        <v>-63.021</v>
      </c>
      <c r="AJ37" s="417" t="n">
        <f aca="false">ABS((Y37-I37)/Y37)</f>
        <v>0.647598006473822</v>
      </c>
      <c r="AK37" s="27" t="n">
        <f aca="false">AB37-L37</f>
        <v>-5.075</v>
      </c>
      <c r="AL37" s="417" t="n">
        <f aca="false">ABS((AB37-L37)/AB37)</f>
        <v>0.217093724601104</v>
      </c>
      <c r="AM37" s="27" t="n">
        <f aca="false">AE37-O37</f>
        <v>-4.3</v>
      </c>
      <c r="AN37" s="417" t="n">
        <f aca="false">ABS((AE37-O37)/AE37)</f>
        <v>0.0675039246467818</v>
      </c>
      <c r="AO37" s="27" t="n">
        <f aca="false">AF37-P37</f>
        <v>125.439</v>
      </c>
      <c r="AP37" s="417" t="n">
        <f aca="false">ABS((AF37-P37)/AF37)</f>
        <v>0.631082468002898</v>
      </c>
      <c r="AQ37" s="27" t="n">
        <f aca="false">AD37-N37</f>
        <v>-129.739</v>
      </c>
      <c r="AR37" s="417" t="n">
        <f aca="false">ABS((AD37-N37)/AD37)</f>
        <v>0.415176757090604</v>
      </c>
      <c r="AS37" s="27"/>
      <c r="AT37" s="0" t="n">
        <v>23</v>
      </c>
      <c r="AU37" s="0" t="n">
        <f aca="false">Sheet1!AG26</f>
        <v>70</v>
      </c>
      <c r="AV37" s="384" t="n">
        <f aca="false">Sheet1!AH26</f>
        <v>74</v>
      </c>
      <c r="AW37" s="384"/>
      <c r="AX37" s="384"/>
      <c r="AY37" s="384"/>
      <c r="BB37" s="0" t="n">
        <v>0</v>
      </c>
    </row>
    <row r="38" customFormat="false" ht="12.75" hidden="false" customHeight="false" outlineLevel="0" collapsed="false">
      <c r="C38" s="383" t="n">
        <f aca="false">C37+1</f>
        <v>24</v>
      </c>
      <c r="D38" s="416" t="n">
        <v>324.298</v>
      </c>
      <c r="E38" s="416" t="n">
        <v>-13.996</v>
      </c>
      <c r="F38" s="416" t="n">
        <v>310.332</v>
      </c>
      <c r="G38" s="416" t="n">
        <v>254.08</v>
      </c>
      <c r="H38" s="416" t="n">
        <v>-170.241</v>
      </c>
      <c r="I38" s="416" t="n">
        <v>83.839</v>
      </c>
      <c r="J38" s="416" t="n">
        <v>117.638</v>
      </c>
      <c r="K38" s="416" t="n">
        <v>-69.019</v>
      </c>
      <c r="L38" s="416" t="n">
        <v>48.619</v>
      </c>
      <c r="M38" s="416" t="n">
        <v>132.458</v>
      </c>
      <c r="N38" s="416" t="n">
        <v>442.79</v>
      </c>
      <c r="O38" s="416" t="n">
        <v>373.9</v>
      </c>
      <c r="P38" s="416" t="n">
        <v>-18.867</v>
      </c>
      <c r="Q38" s="407"/>
      <c r="R38" s="407"/>
      <c r="S38" s="383" t="n">
        <f aca="false">S37+1</f>
        <v>24</v>
      </c>
      <c r="T38" s="27" t="n">
        <f aca="false">AUGUST!F41</f>
        <v>326.604</v>
      </c>
      <c r="U38" s="27" t="n">
        <f aca="false">AUGUST!G41</f>
        <v>-7.68</v>
      </c>
      <c r="V38" s="27" t="n">
        <f aca="false">AUGUST!H41</f>
        <v>318.924</v>
      </c>
      <c r="W38" s="27" t="n">
        <f aca="false">AUGUST!J41</f>
        <v>254.797</v>
      </c>
      <c r="X38" s="27" t="n">
        <f aca="false">AUGUST!K41</f>
        <v>-224.479</v>
      </c>
      <c r="Y38" s="27" t="n">
        <f aca="false">AUGUST!L41</f>
        <v>30.318</v>
      </c>
      <c r="Z38" s="27" t="n">
        <f aca="false">AUGUST!M41</f>
        <v>63.003</v>
      </c>
      <c r="AA38" s="27" t="n">
        <f aca="false">AUGUST!N41</f>
        <v>-37.544</v>
      </c>
      <c r="AB38" s="27" t="n">
        <f aca="false">AUGUST!O41</f>
        <v>25.459</v>
      </c>
      <c r="AC38" s="27" t="n">
        <f aca="false">AUGUST!P41</f>
        <v>55.777</v>
      </c>
      <c r="AD38" s="27" t="n">
        <f aca="false">AUGUST!Q41</f>
        <v>374.701</v>
      </c>
      <c r="AE38" s="27" t="n">
        <f aca="false">AUGUST!AA41</f>
        <v>360.2</v>
      </c>
      <c r="AF38" s="27" t="n">
        <f aca="false">AUGUST!AC41</f>
        <v>35.523</v>
      </c>
      <c r="AG38" s="27" t="n">
        <f aca="false">V38-F38</f>
        <v>8.59199999999999</v>
      </c>
      <c r="AH38" s="417" t="n">
        <f aca="false">ABS((V38-F38)/V38)</f>
        <v>0.0269405877262294</v>
      </c>
      <c r="AI38" s="27" t="n">
        <f aca="false">Y38-I38</f>
        <v>-53.521</v>
      </c>
      <c r="AJ38" s="417" t="n">
        <f aca="false">ABS((Y38-I38)/Y38)</f>
        <v>1.76532093145986</v>
      </c>
      <c r="AK38" s="27" t="n">
        <f aca="false">AB38-L38</f>
        <v>-23.16</v>
      </c>
      <c r="AL38" s="417" t="n">
        <f aca="false">ABS((AB38-L38)/AB38)</f>
        <v>0.909697945716642</v>
      </c>
      <c r="AM38" s="27" t="n">
        <f aca="false">AE38-O38</f>
        <v>-13.7</v>
      </c>
      <c r="AN38" s="417" t="n">
        <f aca="false">ABS((AE38-O38)/AE38)</f>
        <v>0.038034425319267</v>
      </c>
      <c r="AO38" s="27" t="n">
        <f aca="false">AF38-P38</f>
        <v>54.39</v>
      </c>
      <c r="AP38" s="417" t="n">
        <f aca="false">ABS((AF38-P38)/AF38)</f>
        <v>1.5311206823748</v>
      </c>
      <c r="AQ38" s="27" t="n">
        <f aca="false">AD38-N38</f>
        <v>-68.0890000000001</v>
      </c>
      <c r="AR38" s="417" t="n">
        <f aca="false">ABS((AD38-N38)/AD38)</f>
        <v>0.181715554535483</v>
      </c>
      <c r="AS38" s="27"/>
      <c r="AT38" s="0" t="n">
        <v>24</v>
      </c>
      <c r="AU38" s="0" t="n">
        <f aca="false">Sheet1!AG27</f>
        <v>70</v>
      </c>
      <c r="AV38" s="384" t="n">
        <f aca="false">Sheet1!AH27</f>
        <v>71</v>
      </c>
      <c r="AW38" s="384"/>
      <c r="AX38" s="384"/>
      <c r="AY38" s="384"/>
      <c r="BB38" s="0" t="n">
        <v>0</v>
      </c>
    </row>
    <row r="39" customFormat="false" ht="12.75" hidden="false" customHeight="false" outlineLevel="0" collapsed="false">
      <c r="C39" s="383" t="n">
        <f aca="false">C38+1</f>
        <v>25</v>
      </c>
      <c r="D39" s="416" t="n">
        <v>400.685</v>
      </c>
      <c r="E39" s="416" t="n">
        <v>-24.95</v>
      </c>
      <c r="F39" s="416" t="n">
        <v>375.735</v>
      </c>
      <c r="G39" s="416" t="n">
        <v>254.799</v>
      </c>
      <c r="H39" s="416" t="n">
        <v>-110.225</v>
      </c>
      <c r="I39" s="416" t="n">
        <v>144.574</v>
      </c>
      <c r="J39" s="416" t="n">
        <v>103.352</v>
      </c>
      <c r="K39" s="416" t="n">
        <v>-67.994</v>
      </c>
      <c r="L39" s="416" t="n">
        <v>35.358</v>
      </c>
      <c r="M39" s="416" t="n">
        <v>179.932</v>
      </c>
      <c r="N39" s="416" t="n">
        <v>555.667</v>
      </c>
      <c r="O39" s="416" t="n">
        <v>608.8</v>
      </c>
      <c r="P39" s="416" t="n">
        <v>103.157</v>
      </c>
      <c r="Q39" s="407"/>
      <c r="R39" s="407"/>
      <c r="S39" s="383" t="n">
        <f aca="false">S38+1</f>
        <v>25</v>
      </c>
      <c r="T39" s="27" t="n">
        <f aca="false">AUGUST!F42</f>
        <v>400.685</v>
      </c>
      <c r="U39" s="27" t="n">
        <f aca="false">AUGUST!G42</f>
        <v>-24.95</v>
      </c>
      <c r="V39" s="27" t="n">
        <f aca="false">AUGUST!H42</f>
        <v>375.735</v>
      </c>
      <c r="W39" s="27" t="n">
        <f aca="false">AUGUST!J42</f>
        <v>254.799</v>
      </c>
      <c r="X39" s="27" t="n">
        <f aca="false">AUGUST!K42</f>
        <v>-111.41</v>
      </c>
      <c r="Y39" s="27" t="n">
        <f aca="false">AUGUST!L42</f>
        <v>143.389</v>
      </c>
      <c r="Z39" s="27" t="n">
        <f aca="false">AUGUST!M42</f>
        <v>103.352</v>
      </c>
      <c r="AA39" s="27" t="n">
        <f aca="false">AUGUST!N42</f>
        <v>-67.994</v>
      </c>
      <c r="AB39" s="27" t="n">
        <f aca="false">AUGUST!O42</f>
        <v>35.358</v>
      </c>
      <c r="AC39" s="27" t="n">
        <f aca="false">AUGUST!P42</f>
        <v>178.747</v>
      </c>
      <c r="AD39" s="27" t="n">
        <f aca="false">AUGUST!Q42</f>
        <v>554.482</v>
      </c>
      <c r="AE39" s="27" t="n">
        <f aca="false">AUGUST!AA42</f>
        <v>608.8</v>
      </c>
      <c r="AF39" s="27" t="n">
        <f aca="false">AUGUST!AC42</f>
        <v>104.342</v>
      </c>
      <c r="AG39" s="27" t="n">
        <f aca="false">V39-F39</f>
        <v>0</v>
      </c>
      <c r="AH39" s="417" t="n">
        <f aca="false">ABS((V39-F39)/V39)</f>
        <v>0</v>
      </c>
      <c r="AI39" s="27" t="n">
        <f aca="false">Y39-I39</f>
        <v>-1.185</v>
      </c>
      <c r="AJ39" s="417" t="n">
        <f aca="false">ABS((Y39-I39)/Y39)</f>
        <v>0.00826423226328381</v>
      </c>
      <c r="AK39" s="27" t="n">
        <f aca="false">AB39-L39</f>
        <v>0</v>
      </c>
      <c r="AL39" s="417" t="n">
        <f aca="false">ABS((AB39-L39)/AB39)</f>
        <v>0</v>
      </c>
      <c r="AM39" s="27" t="n">
        <f aca="false">AE39-O39</f>
        <v>0</v>
      </c>
      <c r="AN39" s="417" t="n">
        <f aca="false">ABS((AE39-O39)/AE39)</f>
        <v>0</v>
      </c>
      <c r="AO39" s="27" t="n">
        <f aca="false">AF39-P39</f>
        <v>1.18500000000006</v>
      </c>
      <c r="AP39" s="417" t="n">
        <f aca="false">ABS((AF39-P39)/AF39)</f>
        <v>0.0113568840926957</v>
      </c>
      <c r="AQ39" s="27" t="n">
        <f aca="false">AD39-N39</f>
        <v>-1.18500000000006</v>
      </c>
      <c r="AR39" s="417" t="n">
        <f aca="false">ABS((AD39-N39)/AD39)</f>
        <v>0.00213712978960554</v>
      </c>
      <c r="AS39" s="27"/>
      <c r="AT39" s="0" t="n">
        <v>25</v>
      </c>
      <c r="AU39" s="0" t="n">
        <f aca="false">Sheet1!AG28</f>
        <v>70</v>
      </c>
      <c r="AV39" s="384" t="n">
        <f aca="false">Sheet1!AH28</f>
        <v>70</v>
      </c>
      <c r="AW39" s="384"/>
      <c r="AX39" s="384"/>
      <c r="AY39" s="384"/>
      <c r="BB39" s="0" t="n">
        <v>0</v>
      </c>
      <c r="BM39" s="0" t="n">
        <f aca="false">0</f>
        <v>0</v>
      </c>
    </row>
    <row r="40" customFormat="false" ht="12.75" hidden="false" customHeight="false" outlineLevel="0" collapsed="false">
      <c r="C40" s="383" t="n">
        <f aca="false">C39+1</f>
        <v>26</v>
      </c>
      <c r="D40" s="416" t="n">
        <v>411.014</v>
      </c>
      <c r="E40" s="416" t="n">
        <v>-10.114</v>
      </c>
      <c r="F40" s="416" t="n">
        <v>400.9</v>
      </c>
      <c r="G40" s="416" t="n">
        <v>254.799</v>
      </c>
      <c r="H40" s="416" t="n">
        <v>-95.659</v>
      </c>
      <c r="I40" s="416" t="n">
        <v>159.14</v>
      </c>
      <c r="J40" s="416" t="n">
        <v>117.388</v>
      </c>
      <c r="K40" s="416" t="n">
        <v>-87.988</v>
      </c>
      <c r="L40" s="416" t="n">
        <v>29.4</v>
      </c>
      <c r="M40" s="416" t="n">
        <v>188.54</v>
      </c>
      <c r="N40" s="416" t="n">
        <v>589.44</v>
      </c>
      <c r="O40" s="416" t="n">
        <v>589</v>
      </c>
      <c r="P40" s="416" t="n">
        <v>49.5839999999999</v>
      </c>
      <c r="Q40" s="407"/>
      <c r="R40" s="407"/>
      <c r="S40" s="383" t="n">
        <f aca="false">S39+1</f>
        <v>26</v>
      </c>
      <c r="T40" s="27" t="n">
        <f aca="false">AUGUST!F43</f>
        <v>383.178</v>
      </c>
      <c r="U40" s="27" t="n">
        <f aca="false">AUGUST!G43</f>
        <v>-32.329</v>
      </c>
      <c r="V40" s="27" t="n">
        <f aca="false">AUGUST!H43</f>
        <v>350.849</v>
      </c>
      <c r="W40" s="27" t="n">
        <f aca="false">AUGUST!J43</f>
        <v>254.799</v>
      </c>
      <c r="X40" s="27" t="n">
        <f aca="false">AUGUST!K43</f>
        <v>-113.233</v>
      </c>
      <c r="Y40" s="27" t="n">
        <f aca="false">AUGUST!L43</f>
        <v>141.566</v>
      </c>
      <c r="Z40" s="27" t="n">
        <f aca="false">AUGUST!M43</f>
        <v>124.999</v>
      </c>
      <c r="AA40" s="27" t="n">
        <f aca="false">AUGUST!N43</f>
        <v>-77.988</v>
      </c>
      <c r="AB40" s="27" t="n">
        <f aca="false">AUGUST!O43</f>
        <v>47.011</v>
      </c>
      <c r="AC40" s="27" t="n">
        <f aca="false">AUGUST!P43</f>
        <v>188.577</v>
      </c>
      <c r="AD40" s="27" t="n">
        <f aca="false">AUGUST!Q43</f>
        <v>539.426</v>
      </c>
      <c r="AE40" s="27" t="n">
        <f aca="false">AUGUST!AA43</f>
        <v>593.6</v>
      </c>
      <c r="AF40" s="27" t="n">
        <f aca="false">AUGUST!AC43</f>
        <v>104.198</v>
      </c>
      <c r="AG40" s="27" t="n">
        <f aca="false">V40-F40</f>
        <v>-50.051</v>
      </c>
      <c r="AH40" s="417" t="n">
        <f aca="false">ABS((V40-F40)/V40)</f>
        <v>0.142656812474882</v>
      </c>
      <c r="AI40" s="27" t="n">
        <f aca="false">Y40-I40</f>
        <v>-17.574</v>
      </c>
      <c r="AJ40" s="417" t="n">
        <f aca="false">ABS((Y40-I40)/Y40)</f>
        <v>0.124139977113149</v>
      </c>
      <c r="AK40" s="27" t="n">
        <f aca="false">AB40-L40</f>
        <v>17.611</v>
      </c>
      <c r="AL40" s="417" t="n">
        <f aca="false">ABS((AB40-L40)/AB40)</f>
        <v>0.374614451936781</v>
      </c>
      <c r="AM40" s="27" t="n">
        <f aca="false">AE40-O40</f>
        <v>4.60000000000002</v>
      </c>
      <c r="AN40" s="417" t="n">
        <f aca="false">ABS((AE40-O40)/AE40)</f>
        <v>0.0077493261455526</v>
      </c>
      <c r="AO40" s="27" t="n">
        <f aca="false">AF40-P40</f>
        <v>54.6140000000001</v>
      </c>
      <c r="AP40" s="417" t="n">
        <f aca="false">ABS((AF40-P40)/AF40)</f>
        <v>0.524136739668709</v>
      </c>
      <c r="AQ40" s="27" t="n">
        <f aca="false">AD40-N40</f>
        <v>-50.0140000000001</v>
      </c>
      <c r="AR40" s="417" t="n">
        <f aca="false">ABS((AD40-N40)/AD40)</f>
        <v>0.0927170733335066</v>
      </c>
      <c r="AS40" s="27"/>
      <c r="AT40" s="0" t="n">
        <v>26</v>
      </c>
      <c r="AU40" s="0" t="n">
        <f aca="false">Sheet1!AG29</f>
        <v>69</v>
      </c>
      <c r="AV40" s="384" t="n">
        <f aca="false">Sheet1!AH29</f>
        <v>73</v>
      </c>
      <c r="AW40" s="384"/>
      <c r="AX40" s="384"/>
      <c r="AY40" s="384"/>
      <c r="BB40" s="0" t="n">
        <v>0</v>
      </c>
    </row>
    <row r="41" customFormat="false" ht="12.75" hidden="false" customHeight="false" outlineLevel="0" collapsed="false">
      <c r="C41" s="383" t="n">
        <f aca="false">C40+1</f>
        <v>27</v>
      </c>
      <c r="D41" s="416" t="n">
        <v>366.79</v>
      </c>
      <c r="E41" s="416" t="n">
        <v>-13.104</v>
      </c>
      <c r="F41" s="416" t="n">
        <v>353.686</v>
      </c>
      <c r="G41" s="416" t="n">
        <v>254.799</v>
      </c>
      <c r="H41" s="416" t="n">
        <v>-95.711</v>
      </c>
      <c r="I41" s="416" t="n">
        <v>159.088</v>
      </c>
      <c r="J41" s="416" t="n">
        <v>99.609</v>
      </c>
      <c r="K41" s="416" t="n">
        <v>-151.028</v>
      </c>
      <c r="L41" s="416" t="n">
        <v>-51.419</v>
      </c>
      <c r="M41" s="416" t="n">
        <v>107.669</v>
      </c>
      <c r="N41" s="416" t="n">
        <v>461.355</v>
      </c>
      <c r="O41" s="416" t="n">
        <v>407</v>
      </c>
      <c r="P41" s="416" t="n">
        <v>-4.33100000000007</v>
      </c>
      <c r="Q41" s="407"/>
      <c r="R41" s="407"/>
      <c r="S41" s="383" t="n">
        <f aca="false">S40+1</f>
        <v>27</v>
      </c>
      <c r="T41" s="27" t="n">
        <f aca="false">AUGUST!F44</f>
        <v>288.367</v>
      </c>
      <c r="U41" s="27" t="n">
        <f aca="false">AUGUST!G44</f>
        <v>-12.478</v>
      </c>
      <c r="V41" s="27" t="n">
        <f aca="false">AUGUST!H44</f>
        <v>275.889</v>
      </c>
      <c r="W41" s="27" t="n">
        <f aca="false">AUGUST!J44</f>
        <v>254.799</v>
      </c>
      <c r="X41" s="27" t="n">
        <f aca="false">AUGUST!K44</f>
        <v>-148.011</v>
      </c>
      <c r="Y41" s="27" t="n">
        <f aca="false">AUGUST!L44</f>
        <v>106.788</v>
      </c>
      <c r="Z41" s="27" t="n">
        <f aca="false">AUGUST!M44</f>
        <v>122.194</v>
      </c>
      <c r="AA41" s="27" t="n">
        <f aca="false">AUGUST!N44</f>
        <v>-165.219</v>
      </c>
      <c r="AB41" s="27" t="n">
        <f aca="false">AUGUST!O44</f>
        <v>-43.025</v>
      </c>
      <c r="AC41" s="27" t="n">
        <f aca="false">AUGUST!P44</f>
        <v>63.763</v>
      </c>
      <c r="AD41" s="27" t="n">
        <f aca="false">AUGUST!Q44</f>
        <v>339.652</v>
      </c>
      <c r="AE41" s="27" t="n">
        <f aca="false">AUGUST!AA44</f>
        <v>380.8</v>
      </c>
      <c r="AF41" s="27" t="n">
        <f aca="false">AUGUST!AC44</f>
        <v>91.172</v>
      </c>
      <c r="AG41" s="27" t="n">
        <f aca="false">V41-F41</f>
        <v>-77.797</v>
      </c>
      <c r="AH41" s="417" t="n">
        <f aca="false">ABS((V41-F41)/V41)</f>
        <v>0.28198659605856</v>
      </c>
      <c r="AI41" s="27" t="n">
        <f aca="false">Y41-I41</f>
        <v>-52.3</v>
      </c>
      <c r="AJ41" s="417" t="n">
        <f aca="false">ABS((Y41-I41)/Y41)</f>
        <v>0.489755403228827</v>
      </c>
      <c r="AK41" s="27" t="n">
        <f aca="false">AB41-L41</f>
        <v>8.39400000000001</v>
      </c>
      <c r="AL41" s="417" t="n">
        <f aca="false">ABS((AB41-L41)/AB41)</f>
        <v>0.195095874491575</v>
      </c>
      <c r="AM41" s="27" t="n">
        <f aca="false">AE41-O41</f>
        <v>-26.2</v>
      </c>
      <c r="AN41" s="417" t="n">
        <f aca="false">ABS((AE41-O41)/AE41)</f>
        <v>0.0688025210084033</v>
      </c>
      <c r="AO41" s="27" t="n">
        <f aca="false">AF41-P41</f>
        <v>95.503</v>
      </c>
      <c r="AP41" s="417" t="n">
        <f aca="false">ABS((AF41-P41)/AF41)</f>
        <v>1.04750361953231</v>
      </c>
      <c r="AQ41" s="27" t="n">
        <f aca="false">AD41-N41</f>
        <v>-121.703</v>
      </c>
      <c r="AR41" s="417" t="n">
        <f aca="false">ABS((AD41-N41)/AD41)</f>
        <v>0.358316747730029</v>
      </c>
      <c r="AS41" s="27"/>
      <c r="AT41" s="0" t="n">
        <v>27</v>
      </c>
      <c r="AU41" s="0" t="n">
        <f aca="false">Sheet1!AG30</f>
        <v>69</v>
      </c>
      <c r="AV41" s="384" t="n">
        <f aca="false">Sheet1!AH30</f>
        <v>70</v>
      </c>
      <c r="BB41" s="0" t="n">
        <v>0</v>
      </c>
    </row>
    <row r="42" customFormat="false" ht="12.75" hidden="false" customHeight="false" outlineLevel="0" collapsed="false">
      <c r="C42" s="383" t="n">
        <f aca="false">C41+1</f>
        <v>28</v>
      </c>
      <c r="D42" s="416" t="n">
        <v>321.89</v>
      </c>
      <c r="E42" s="416" t="n">
        <v>-19.94</v>
      </c>
      <c r="F42" s="416" t="n">
        <v>301.95</v>
      </c>
      <c r="G42" s="416" t="n">
        <v>254.799</v>
      </c>
      <c r="H42" s="416" t="n">
        <v>-118.87</v>
      </c>
      <c r="I42" s="416" t="n">
        <v>135.929</v>
      </c>
      <c r="J42" s="416" t="n">
        <v>54.42</v>
      </c>
      <c r="K42" s="416" t="n">
        <v>-44.164</v>
      </c>
      <c r="L42" s="416" t="n">
        <v>10.256</v>
      </c>
      <c r="M42" s="416" t="n">
        <v>146.185</v>
      </c>
      <c r="N42" s="416" t="n">
        <v>448.135</v>
      </c>
      <c r="O42" s="416" t="n">
        <v>398</v>
      </c>
      <c r="P42" s="416" t="n">
        <v>-0.11099999999999</v>
      </c>
      <c r="Q42" s="407"/>
      <c r="R42" s="407"/>
      <c r="S42" s="383" t="n">
        <f aca="false">S41+1</f>
        <v>28</v>
      </c>
      <c r="T42" s="27" t="n">
        <f aca="false">AUGUST!F45</f>
        <v>287.668</v>
      </c>
      <c r="U42" s="27" t="n">
        <f aca="false">AUGUST!G45</f>
        <v>-2.335</v>
      </c>
      <c r="V42" s="27" t="n">
        <f aca="false">AUGUST!H45</f>
        <v>285.333</v>
      </c>
      <c r="W42" s="27" t="n">
        <f aca="false">AUGUST!J45</f>
        <v>254.799</v>
      </c>
      <c r="X42" s="27" t="n">
        <f aca="false">AUGUST!K45</f>
        <v>-154.781</v>
      </c>
      <c r="Y42" s="27" t="n">
        <f aca="false">AUGUST!L45</f>
        <v>100.018</v>
      </c>
      <c r="Z42" s="27" t="n">
        <f aca="false">AUGUST!M45</f>
        <v>67.584</v>
      </c>
      <c r="AA42" s="27" t="n">
        <f aca="false">AUGUST!N45</f>
        <v>-35.207</v>
      </c>
      <c r="AB42" s="27" t="n">
        <f aca="false">AUGUST!O45</f>
        <v>32.377</v>
      </c>
      <c r="AC42" s="27" t="n">
        <f aca="false">AUGUST!P45</f>
        <v>132.395</v>
      </c>
      <c r="AD42" s="27" t="n">
        <f aca="false">AUGUST!Q45</f>
        <v>417.728</v>
      </c>
      <c r="AE42" s="27" t="n">
        <f aca="false">AUGUST!AA45</f>
        <v>379.5</v>
      </c>
      <c r="AF42" s="27" t="n">
        <f aca="false">AUGUST!AC45</f>
        <v>11.7959999999999</v>
      </c>
      <c r="AG42" s="27" t="n">
        <f aca="false">V42-F42</f>
        <v>-16.617</v>
      </c>
      <c r="AH42" s="417" t="n">
        <f aca="false">ABS((V42-F42)/V42)</f>
        <v>0.0582372175668428</v>
      </c>
      <c r="AI42" s="27" t="n">
        <f aca="false">Y42-I42</f>
        <v>-35.911</v>
      </c>
      <c r="AJ42" s="417" t="n">
        <f aca="false">ABS((Y42-I42)/Y42)</f>
        <v>0.35904537183307</v>
      </c>
      <c r="AK42" s="27" t="n">
        <f aca="false">AB42-L42</f>
        <v>22.121</v>
      </c>
      <c r="AL42" s="417" t="n">
        <f aca="false">ABS((AB42-L42)/AB42)</f>
        <v>0.683231923896593</v>
      </c>
      <c r="AM42" s="27" t="n">
        <f aca="false">AE42-O42</f>
        <v>-18.5</v>
      </c>
      <c r="AN42" s="417" t="n">
        <f aca="false">ABS((AE42-O42)/AE42)</f>
        <v>0.0487483530961792</v>
      </c>
      <c r="AO42" s="27" t="n">
        <f aca="false">AF42-P42</f>
        <v>11.9069999999999</v>
      </c>
      <c r="AP42" s="417" t="n">
        <f aca="false">ABS((AF42-P42)/AF42)</f>
        <v>1.00940996948118</v>
      </c>
      <c r="AQ42" s="27" t="n">
        <f aca="false">AD42-N42</f>
        <v>-30.4069999999999</v>
      </c>
      <c r="AR42" s="417" t="n">
        <f aca="false">ABS((AD42-N42)/AD42)</f>
        <v>0.0727913857821356</v>
      </c>
      <c r="AS42" s="27"/>
      <c r="AT42" s="0" t="n">
        <v>28</v>
      </c>
      <c r="AU42" s="0" t="n">
        <f aca="false">Sheet1!AG31</f>
        <v>68</v>
      </c>
      <c r="AV42" s="384" t="n">
        <f aca="false">Sheet1!AH31</f>
        <v>71</v>
      </c>
      <c r="BB42" s="0" t="n">
        <v>0</v>
      </c>
    </row>
    <row r="43" customFormat="false" ht="12.75" hidden="false" customHeight="false" outlineLevel="0" collapsed="false">
      <c r="C43" s="383" t="n">
        <f aca="false">C42+1</f>
        <v>29</v>
      </c>
      <c r="D43" s="416" t="n">
        <v>226.008</v>
      </c>
      <c r="E43" s="416" t="n">
        <v>-21.025</v>
      </c>
      <c r="F43" s="416" t="n">
        <v>204.983</v>
      </c>
      <c r="G43" s="416" t="n">
        <v>254.799</v>
      </c>
      <c r="H43" s="416" t="n">
        <v>-151.28</v>
      </c>
      <c r="I43" s="416" t="n">
        <v>103.519</v>
      </c>
      <c r="J43" s="27" t="n">
        <v>65.641</v>
      </c>
      <c r="K43" s="416" t="n">
        <v>-85.137</v>
      </c>
      <c r="L43" s="416" t="n">
        <v>-19.496</v>
      </c>
      <c r="M43" s="416" t="n">
        <v>84.023</v>
      </c>
      <c r="N43" s="416" t="n">
        <v>289.006</v>
      </c>
      <c r="O43" s="416" t="n">
        <v>298</v>
      </c>
      <c r="P43" s="416" t="n">
        <v>59.018</v>
      </c>
      <c r="Q43" s="407"/>
      <c r="R43" s="407"/>
      <c r="S43" s="383" t="n">
        <f aca="false">S42+1</f>
        <v>29</v>
      </c>
      <c r="T43" s="27" t="n">
        <f aca="false">AUGUST!F46</f>
        <v>235.968</v>
      </c>
      <c r="U43" s="27" t="n">
        <f aca="false">AUGUST!G46</f>
        <v>-9.203</v>
      </c>
      <c r="V43" s="27" t="n">
        <f aca="false">AUGUST!H46</f>
        <v>226.765</v>
      </c>
      <c r="W43" s="27" t="n">
        <f aca="false">AUGUST!J46</f>
        <v>254.799</v>
      </c>
      <c r="X43" s="27" t="n">
        <f aca="false">AUGUST!K46</f>
        <v>-178.016</v>
      </c>
      <c r="Y43" s="27" t="n">
        <f aca="false">AUGUST!L46</f>
        <v>76.783</v>
      </c>
      <c r="Z43" s="27" t="n">
        <f aca="false">AUGUST!M46</f>
        <v>102.98</v>
      </c>
      <c r="AA43" s="27" t="n">
        <f aca="false">AUGUST!N46</f>
        <v>-113.369</v>
      </c>
      <c r="AB43" s="27" t="n">
        <f aca="false">AUGUST!O46</f>
        <v>-10.389</v>
      </c>
      <c r="AC43" s="27" t="n">
        <f aca="false">AUGUST!P46</f>
        <v>66.394</v>
      </c>
      <c r="AD43" s="27" t="n">
        <f aca="false">AUGUST!Q46</f>
        <v>293.159</v>
      </c>
      <c r="AE43" s="27" t="n">
        <f aca="false">AUGUST!AA46</f>
        <v>395.6</v>
      </c>
      <c r="AF43" s="27" t="n">
        <f aca="false">AUGUST!AC46</f>
        <v>152.465</v>
      </c>
      <c r="AG43" s="27" t="n">
        <f aca="false">V43-F43</f>
        <v>21.782</v>
      </c>
      <c r="AH43" s="417" t="n">
        <f aca="false">ABS((V43-F43)/V43)</f>
        <v>0.0960553877362026</v>
      </c>
      <c r="AI43" s="27" t="n">
        <f aca="false">Y43-I43</f>
        <v>-26.736</v>
      </c>
      <c r="AJ43" s="417" t="n">
        <f aca="false">ABS((Y43-I43)/Y43)</f>
        <v>0.34820207598036</v>
      </c>
      <c r="AK43" s="27" t="n">
        <f aca="false">AB43-L43</f>
        <v>9.107</v>
      </c>
      <c r="AL43" s="417" t="n">
        <f aca="false">ABS((AB43-L43)/AB43)</f>
        <v>0.876600250264703</v>
      </c>
      <c r="AM43" s="27" t="n">
        <f aca="false">AE43-O43</f>
        <v>97.6</v>
      </c>
      <c r="AN43" s="417" t="n">
        <f aca="false">ABS((AE43-O43)/AE43)</f>
        <v>0.246713852376138</v>
      </c>
      <c r="AO43" s="27" t="n">
        <f aca="false">AF43-P43</f>
        <v>93.4470000000001</v>
      </c>
      <c r="AP43" s="417" t="n">
        <f aca="false">ABS((AF43-P43)/AF43)</f>
        <v>0.612907880497164</v>
      </c>
      <c r="AQ43" s="27" t="n">
        <f aca="false">AD43-N43</f>
        <v>4.15299999999996</v>
      </c>
      <c r="AR43" s="417" t="n">
        <f aca="false">ABS((AD43-N43)/AD43)</f>
        <v>0.0141663738790212</v>
      </c>
      <c r="AS43" s="27"/>
      <c r="AT43" s="0" t="n">
        <v>29</v>
      </c>
      <c r="AU43" s="384"/>
      <c r="AV43" s="384"/>
      <c r="AW43" s="384"/>
      <c r="AX43" s="384"/>
      <c r="AY43" s="384"/>
      <c r="BB43" s="0" t="n">
        <v>0</v>
      </c>
    </row>
    <row r="44" customFormat="false" ht="12.75" hidden="false" customHeight="false" outlineLevel="0" collapsed="false">
      <c r="C44" s="383" t="n">
        <f aca="false">C43+1</f>
        <v>30</v>
      </c>
      <c r="D44" s="416" t="n">
        <v>276.047</v>
      </c>
      <c r="E44" s="416" t="n">
        <v>-36.049</v>
      </c>
      <c r="F44" s="416" t="n">
        <v>239.998</v>
      </c>
      <c r="G44" s="416" t="n">
        <v>254.8</v>
      </c>
      <c r="H44" s="416" t="n">
        <v>-207.203</v>
      </c>
      <c r="I44" s="416" t="n">
        <v>47.597</v>
      </c>
      <c r="J44" s="27" t="n">
        <v>41.042</v>
      </c>
      <c r="K44" s="416" t="n">
        <v>-125.724</v>
      </c>
      <c r="L44" s="416" t="n">
        <v>-84.682</v>
      </c>
      <c r="M44" s="416" t="n">
        <v>-37.085</v>
      </c>
      <c r="N44" s="416" t="n">
        <v>202.913</v>
      </c>
      <c r="O44" s="416" t="n">
        <v>435</v>
      </c>
      <c r="P44" s="416" t="n">
        <v>282.111</v>
      </c>
      <c r="Q44" s="407"/>
      <c r="R44" s="407"/>
      <c r="S44" s="383" t="n">
        <f aca="false">S43+1</f>
        <v>30</v>
      </c>
      <c r="T44" s="27" t="n">
        <f aca="false">AUGUST!F47</f>
        <v>256.394</v>
      </c>
      <c r="U44" s="27" t="n">
        <f aca="false">AUGUST!G47</f>
        <v>-26.735</v>
      </c>
      <c r="V44" s="27" t="n">
        <f aca="false">AUGUST!H47</f>
        <v>229.659</v>
      </c>
      <c r="W44" s="27" t="n">
        <f aca="false">AUGUST!J47</f>
        <v>254.8</v>
      </c>
      <c r="X44" s="27" t="n">
        <f aca="false">AUGUST!K47</f>
        <v>-229.355</v>
      </c>
      <c r="Y44" s="27" t="n">
        <f aca="false">AUGUST!L47</f>
        <v>25.445</v>
      </c>
      <c r="Z44" s="27" t="n">
        <f aca="false">AUGUST!M47</f>
        <v>51.508</v>
      </c>
      <c r="AA44" s="27" t="n">
        <f aca="false">AUGUST!N47</f>
        <v>-123.368</v>
      </c>
      <c r="AB44" s="27" t="n">
        <f aca="false">AUGUST!O47</f>
        <v>-71.86</v>
      </c>
      <c r="AC44" s="27" t="n">
        <f aca="false">AUGUST!P47</f>
        <v>-46.415</v>
      </c>
      <c r="AD44" s="27" t="n">
        <f aca="false">AUGUST!Q47</f>
        <v>183.244</v>
      </c>
      <c r="AE44" s="27" t="n">
        <f aca="false">AUGUST!AA47</f>
        <v>396.7</v>
      </c>
      <c r="AF44" s="27" t="n">
        <f aca="false">AUGUST!AC47</f>
        <v>263.48</v>
      </c>
      <c r="AG44" s="27" t="n">
        <f aca="false">V44-F44</f>
        <v>-10.339</v>
      </c>
      <c r="AH44" s="417" t="n">
        <f aca="false">ABS((V44-F44)/V44)</f>
        <v>0.0450189193543472</v>
      </c>
      <c r="AI44" s="27" t="n">
        <f aca="false">Y44-I44</f>
        <v>-22.152</v>
      </c>
      <c r="AJ44" s="417" t="n">
        <f aca="false">ABS((Y44-I44)/Y44)</f>
        <v>0.870583611711533</v>
      </c>
      <c r="AK44" s="27" t="n">
        <f aca="false">AB44-L44</f>
        <v>12.822</v>
      </c>
      <c r="AL44" s="417" t="n">
        <f aca="false">ABS((AB44-L44)/AB44)</f>
        <v>0.178430281102143</v>
      </c>
      <c r="AM44" s="27" t="n">
        <f aca="false">AE44-O44</f>
        <v>-38.3</v>
      </c>
      <c r="AN44" s="417" t="n">
        <f aca="false">ABS((AE44-O44)/AE44)</f>
        <v>0.0965465086967482</v>
      </c>
      <c r="AO44" s="27" t="n">
        <f aca="false">AF44-P44</f>
        <v>-18.631</v>
      </c>
      <c r="AP44" s="417" t="n">
        <f aca="false">ABS((AF44-P44)/AF44)</f>
        <v>0.0707112494306969</v>
      </c>
      <c r="AQ44" s="27" t="n">
        <f aca="false">AD44-N44</f>
        <v>-19.669</v>
      </c>
      <c r="AR44" s="417" t="n">
        <f aca="false">ABS((AD44-N44)/AD44)</f>
        <v>0.107337757307197</v>
      </c>
      <c r="AS44" s="27"/>
      <c r="AT44" s="0" t="n">
        <v>30</v>
      </c>
      <c r="BB44" s="0" t="n">
        <v>0</v>
      </c>
    </row>
    <row r="45" customFormat="false" ht="12.75" hidden="false" customHeight="false" outlineLevel="0" collapsed="false">
      <c r="C45" s="383" t="n">
        <f aca="false">C44+1</f>
        <v>31</v>
      </c>
      <c r="D45" s="416" t="n">
        <v>296.898</v>
      </c>
      <c r="E45" s="416" t="n">
        <v>-17.334</v>
      </c>
      <c r="F45" s="416" t="n">
        <v>279.564</v>
      </c>
      <c r="G45" s="416" t="n">
        <v>254.768</v>
      </c>
      <c r="H45" s="416" t="n">
        <v>-89.917</v>
      </c>
      <c r="I45" s="416" t="n">
        <v>164.851</v>
      </c>
      <c r="J45" s="416" t="n">
        <v>65.164</v>
      </c>
      <c r="K45" s="416" t="n">
        <v>-89.192</v>
      </c>
      <c r="L45" s="416" t="n">
        <v>-24.028</v>
      </c>
      <c r="M45" s="416" t="n">
        <v>140.823</v>
      </c>
      <c r="N45" s="416" t="n">
        <v>420.387</v>
      </c>
      <c r="O45" s="416" t="n">
        <v>474</v>
      </c>
      <c r="P45" s="416" t="n">
        <v>103.743</v>
      </c>
      <c r="Q45" s="407"/>
      <c r="R45" s="407"/>
      <c r="S45" s="383" t="n">
        <f aca="false">S44+1</f>
        <v>31</v>
      </c>
      <c r="T45" s="27" t="n">
        <f aca="false">AUGUST!F48</f>
        <v>311.409</v>
      </c>
      <c r="U45" s="27" t="n">
        <f aca="false">AUGUST!G48</f>
        <v>0</v>
      </c>
      <c r="V45" s="27" t="n">
        <f aca="false">AUGUST!H48</f>
        <v>311.409</v>
      </c>
      <c r="W45" s="27" t="n">
        <f aca="false">AUGUST!J48</f>
        <v>254.768</v>
      </c>
      <c r="X45" s="27" t="n">
        <f aca="false">AUGUST!K48</f>
        <v>-89.917</v>
      </c>
      <c r="Y45" s="27" t="n">
        <f aca="false">AUGUST!L48</f>
        <v>164.851</v>
      </c>
      <c r="Z45" s="27" t="n">
        <f aca="false">AUGUST!M48</f>
        <v>68.692</v>
      </c>
      <c r="AA45" s="27" t="n">
        <f aca="false">AUGUST!N48</f>
        <v>-70.111</v>
      </c>
      <c r="AB45" s="27" t="n">
        <f aca="false">AUGUST!O48</f>
        <v>-1.41900000000001</v>
      </c>
      <c r="AC45" s="27" t="n">
        <f aca="false">AUGUST!P48</f>
        <v>163.432</v>
      </c>
      <c r="AD45" s="27" t="n">
        <f aca="false">AUGUST!Q48</f>
        <v>474.841</v>
      </c>
      <c r="AE45" s="27" t="n">
        <f aca="false">AUGUST!AA48</f>
        <v>517.7</v>
      </c>
      <c r="AF45" s="27" t="n">
        <f aca="false">AUGUST!AC48</f>
        <v>92.989</v>
      </c>
      <c r="AG45" s="27" t="n">
        <f aca="false">V45-F45</f>
        <v>31.845</v>
      </c>
      <c r="AH45" s="417" t="n">
        <f aca="false">ABS((V45-F45)/V45)</f>
        <v>0.102261013650858</v>
      </c>
      <c r="AI45" s="27" t="n">
        <f aca="false">Y45-I45</f>
        <v>0</v>
      </c>
      <c r="AJ45" s="417" t="n">
        <f aca="false">ABS((Y45-I45)/Y45)</f>
        <v>0</v>
      </c>
      <c r="AK45" s="27" t="n">
        <f aca="false">AB45-L45</f>
        <v>22.609</v>
      </c>
      <c r="AL45" s="417" t="n">
        <f aca="false">ABS((AB45-L45)/AB45)</f>
        <v>15.9330514446792</v>
      </c>
      <c r="AM45" s="27" t="n">
        <f aca="false">AE45-O45</f>
        <v>43.7</v>
      </c>
      <c r="AN45" s="417" t="n">
        <f aca="false">ABS((AE45-O45)/AE45)</f>
        <v>0.0844118215182539</v>
      </c>
      <c r="AO45" s="27" t="n">
        <f aca="false">AF45-P45</f>
        <v>-10.7539999999999</v>
      </c>
      <c r="AP45" s="417" t="n">
        <f aca="false">ABS((AF45-P45)/AF45)</f>
        <v>0.115648087408187</v>
      </c>
      <c r="AQ45" s="27" t="n">
        <f aca="false">AD45-N45</f>
        <v>54.454</v>
      </c>
      <c r="AR45" s="417" t="n">
        <f aca="false">ABS((AD45-N45)/AD45)</f>
        <v>0.114678387081149</v>
      </c>
      <c r="AS45" s="27"/>
      <c r="AT45" s="0" t="n">
        <v>31</v>
      </c>
      <c r="BB45" s="0" t="n">
        <v>0</v>
      </c>
    </row>
    <row r="46" customFormat="false" ht="12.75" hidden="false" customHeight="false" outlineLevel="0" collapsed="false">
      <c r="C46" s="384"/>
      <c r="D46" s="407"/>
      <c r="E46" s="407"/>
      <c r="F46" s="407"/>
      <c r="G46" s="407"/>
      <c r="H46" s="407"/>
      <c r="I46" s="407"/>
      <c r="J46" s="407"/>
      <c r="K46" s="407" t="n">
        <f aca="false">SUM(K15:K45)</f>
        <v>-3233.97</v>
      </c>
      <c r="L46" s="407"/>
      <c r="M46" s="407"/>
      <c r="N46" s="407"/>
      <c r="O46" s="407"/>
      <c r="P46" s="407"/>
      <c r="Q46" s="407"/>
      <c r="R46" s="407"/>
      <c r="S46" s="401"/>
      <c r="T46" s="0"/>
      <c r="U46" s="0"/>
      <c r="V46" s="0"/>
      <c r="X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</row>
    <row r="47" customFormat="false" ht="12.75" hidden="false" customHeight="false" outlineLevel="0" collapsed="false">
      <c r="C47" s="384"/>
      <c r="D47" s="407"/>
      <c r="E47" s="407"/>
      <c r="F47" s="384"/>
      <c r="G47" s="407"/>
      <c r="H47" s="407"/>
      <c r="I47" s="384"/>
      <c r="J47" s="407"/>
      <c r="K47" s="407"/>
      <c r="L47" s="407"/>
      <c r="M47" s="407"/>
      <c r="N47" s="407"/>
      <c r="O47" s="407"/>
      <c r="P47" s="407"/>
      <c r="Q47" s="407"/>
      <c r="R47" s="407"/>
      <c r="S47" s="401"/>
      <c r="V47" s="0"/>
      <c r="X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</row>
    <row r="48" customFormat="false" ht="12.75" hidden="false" customHeight="false" outlineLevel="0" collapsed="false">
      <c r="A48" s="384"/>
      <c r="B48" s="384"/>
      <c r="C48" s="384"/>
      <c r="D48" s="419"/>
      <c r="E48" s="407"/>
      <c r="F48" s="384"/>
      <c r="G48" s="407"/>
      <c r="H48" s="419"/>
      <c r="I48" s="384"/>
      <c r="J48" s="407"/>
      <c r="K48" s="407"/>
      <c r="L48" s="407"/>
      <c r="M48" s="407"/>
      <c r="N48" s="407"/>
      <c r="O48" s="407"/>
      <c r="P48" s="407"/>
      <c r="Q48" s="407"/>
      <c r="R48" s="407"/>
      <c r="S48" s="401"/>
      <c r="V48" s="0"/>
      <c r="X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384"/>
      <c r="AU48" s="384"/>
      <c r="AV48" s="384"/>
      <c r="AW48" s="384"/>
      <c r="AX48" s="384"/>
      <c r="AY48" s="384"/>
      <c r="AZ48" s="384"/>
      <c r="BA48" s="384"/>
      <c r="BB48" s="384"/>
      <c r="BC48" s="384"/>
      <c r="BD48" s="384"/>
      <c r="BE48" s="384"/>
      <c r="BF48" s="384"/>
      <c r="BG48" s="384"/>
      <c r="BH48" s="384"/>
      <c r="BI48" s="384"/>
      <c r="BJ48" s="384"/>
      <c r="BK48" s="384"/>
      <c r="BL48" s="384"/>
      <c r="BM48" s="384"/>
      <c r="BN48" s="384"/>
      <c r="BO48" s="384"/>
    </row>
    <row r="49" customFormat="false" ht="12.75" hidden="false" customHeight="false" outlineLevel="0" collapsed="false">
      <c r="A49" s="384"/>
      <c r="B49" s="384"/>
      <c r="C49" s="387"/>
      <c r="D49" s="420"/>
      <c r="E49" s="420"/>
      <c r="F49" s="384"/>
      <c r="G49" s="420"/>
      <c r="H49" s="420"/>
      <c r="I49" s="384"/>
      <c r="J49" s="420"/>
      <c r="K49" s="420"/>
      <c r="L49" s="420"/>
      <c r="M49" s="420"/>
      <c r="N49" s="420"/>
      <c r="O49" s="420"/>
      <c r="P49" s="420"/>
      <c r="Q49" s="420"/>
      <c r="R49" s="420"/>
      <c r="S49" s="421"/>
      <c r="V49" s="0"/>
      <c r="X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384"/>
      <c r="AU49" s="384"/>
      <c r="AV49" s="384"/>
      <c r="AW49" s="384"/>
      <c r="AX49" s="384"/>
      <c r="AY49" s="384"/>
      <c r="AZ49" s="384"/>
      <c r="BA49" s="384"/>
      <c r="BB49" s="384"/>
      <c r="BC49" s="384"/>
      <c r="BD49" s="384"/>
      <c r="BE49" s="384"/>
      <c r="BF49" s="384"/>
      <c r="BG49" s="384"/>
      <c r="BH49" s="384"/>
      <c r="BI49" s="384"/>
      <c r="BJ49" s="384"/>
      <c r="BK49" s="384"/>
      <c r="BL49" s="384"/>
      <c r="BM49" s="384"/>
      <c r="BN49" s="384"/>
      <c r="BO49" s="384"/>
    </row>
    <row r="50" customFormat="false" ht="12.75" hidden="false" customHeight="false" outlineLevel="0" collapsed="false">
      <c r="A50" s="384"/>
      <c r="B50" s="384"/>
      <c r="C50" s="391"/>
      <c r="D50" s="407"/>
      <c r="E50" s="407"/>
      <c r="F50" s="407"/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407"/>
      <c r="R50" s="407"/>
      <c r="S50" s="401"/>
      <c r="T50" s="385"/>
      <c r="U50" s="385"/>
      <c r="V50" s="385"/>
      <c r="W50" s="407"/>
      <c r="X50" s="385"/>
      <c r="Y50" s="407"/>
      <c r="Z50" s="385"/>
      <c r="AA50" s="385"/>
      <c r="AB50" s="385"/>
      <c r="AC50" s="385"/>
      <c r="AD50" s="385"/>
      <c r="AE50" s="385"/>
      <c r="AF50" s="385"/>
      <c r="AG50" s="385"/>
      <c r="AH50" s="385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4"/>
      <c r="AU50" s="384"/>
      <c r="AV50" s="384"/>
      <c r="AW50" s="384"/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384"/>
      <c r="BN50" s="384"/>
      <c r="BO50" s="384"/>
    </row>
    <row r="52" customFormat="false" ht="12.75" hidden="false" customHeight="false" outlineLevel="0" collapsed="false">
      <c r="A52" s="384"/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401"/>
      <c r="T52" s="385"/>
      <c r="U52" s="385"/>
      <c r="V52" s="385"/>
      <c r="W52" s="384"/>
      <c r="X52" s="385"/>
      <c r="Y52" s="384"/>
      <c r="Z52" s="385"/>
      <c r="AA52" s="385"/>
      <c r="AB52" s="385"/>
      <c r="AC52" s="385"/>
      <c r="AD52" s="385"/>
      <c r="AE52" s="385"/>
      <c r="AF52" s="385"/>
      <c r="AG52" s="385"/>
      <c r="AH52" s="385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4"/>
      <c r="AU52" s="384"/>
      <c r="AV52" s="384"/>
      <c r="AW52" s="384"/>
      <c r="AX52" s="384"/>
      <c r="AY52" s="384"/>
      <c r="AZ52" s="384"/>
      <c r="BA52" s="384"/>
      <c r="BB52" s="384"/>
      <c r="BC52" s="384"/>
      <c r="BD52" s="384"/>
      <c r="BE52" s="384"/>
      <c r="BF52" s="384"/>
      <c r="BG52" s="384"/>
      <c r="BH52" s="384"/>
      <c r="BI52" s="384"/>
      <c r="BJ52" s="384"/>
      <c r="BK52" s="384"/>
      <c r="BL52" s="384"/>
      <c r="BM52" s="384"/>
      <c r="BN52" s="384"/>
      <c r="BO52" s="384"/>
    </row>
    <row r="53" customFormat="false" ht="12.75" hidden="false" customHeight="false" outlineLevel="0" collapsed="false">
      <c r="A53" s="384"/>
      <c r="B53" s="384"/>
      <c r="C53" s="384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401"/>
      <c r="T53" s="385"/>
      <c r="U53" s="385"/>
      <c r="V53" s="385"/>
      <c r="W53" s="407"/>
      <c r="X53" s="385"/>
      <c r="Y53" s="407"/>
      <c r="Z53" s="385"/>
      <c r="AA53" s="385"/>
      <c r="AB53" s="385"/>
      <c r="AC53" s="385"/>
      <c r="AD53" s="385"/>
      <c r="AE53" s="385"/>
      <c r="AF53" s="385"/>
      <c r="AG53" s="385"/>
      <c r="AH53" s="385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</row>
    <row r="54" customFormat="false" ht="12.75" hidden="false" customHeight="false" outlineLevel="0" collapsed="false">
      <c r="A54" s="384"/>
      <c r="B54" s="384"/>
      <c r="I54" s="384"/>
      <c r="J54" s="422"/>
      <c r="K54" s="422"/>
      <c r="L54" s="422"/>
      <c r="M54" s="422"/>
      <c r="N54" s="422"/>
      <c r="O54" s="422"/>
      <c r="P54" s="422"/>
      <c r="Q54" s="422"/>
      <c r="R54" s="384"/>
      <c r="S54" s="401"/>
      <c r="T54" s="385"/>
      <c r="U54" s="385"/>
      <c r="V54" s="385"/>
      <c r="W54" s="407"/>
      <c r="X54" s="385"/>
      <c r="Y54" s="407"/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4"/>
      <c r="AU54" s="384"/>
      <c r="AV54" s="384"/>
      <c r="AW54" s="384"/>
      <c r="AX54" s="384"/>
      <c r="AY54" s="384"/>
      <c r="AZ54" s="384"/>
      <c r="BA54" s="384"/>
      <c r="BB54" s="384"/>
      <c r="BC54" s="384"/>
      <c r="BD54" s="384"/>
      <c r="BE54" s="384"/>
      <c r="BF54" s="384"/>
      <c r="BG54" s="384"/>
      <c r="BH54" s="384"/>
      <c r="BI54" s="384"/>
      <c r="BJ54" s="384"/>
      <c r="BK54" s="384"/>
      <c r="BL54" s="384"/>
      <c r="BM54" s="384"/>
      <c r="BN54" s="384"/>
      <c r="BO54" s="384"/>
    </row>
    <row r="55" customFormat="false" ht="12.75" hidden="false" customHeight="false" outlineLevel="0" collapsed="false">
      <c r="A55" s="384"/>
      <c r="B55" s="384"/>
      <c r="I55" s="384"/>
      <c r="J55" s="391"/>
      <c r="K55" s="391"/>
      <c r="L55" s="391"/>
      <c r="M55" s="391"/>
      <c r="N55" s="391"/>
      <c r="O55" s="391"/>
      <c r="P55" s="391"/>
      <c r="Q55" s="391"/>
      <c r="R55" s="384"/>
      <c r="S55" s="401"/>
      <c r="T55" s="423"/>
      <c r="U55" s="385"/>
      <c r="V55" s="385"/>
      <c r="W55" s="384"/>
      <c r="X55" s="385"/>
      <c r="Y55" s="407"/>
      <c r="Z55" s="385"/>
      <c r="AA55" s="385"/>
      <c r="AB55" s="385"/>
      <c r="AC55" s="385"/>
      <c r="AD55" s="385"/>
      <c r="AE55" s="385"/>
      <c r="AF55" s="385"/>
      <c r="AG55" s="385"/>
      <c r="AH55" s="385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4"/>
      <c r="AU55" s="384"/>
      <c r="AV55" s="384"/>
      <c r="AW55" s="384"/>
      <c r="AX55" s="384"/>
      <c r="AY55" s="384"/>
      <c r="AZ55" s="384"/>
      <c r="BA55" s="384"/>
      <c r="BB55" s="384"/>
      <c r="BC55" s="384"/>
      <c r="BD55" s="384"/>
      <c r="BE55" s="384"/>
      <c r="BF55" s="384"/>
      <c r="BG55" s="384"/>
      <c r="BH55" s="384"/>
      <c r="BI55" s="384"/>
      <c r="BJ55" s="384"/>
      <c r="BK55" s="384"/>
      <c r="BL55" s="384"/>
      <c r="BM55" s="384"/>
      <c r="BN55" s="384"/>
      <c r="BO55" s="384"/>
    </row>
    <row r="56" customFormat="false" ht="12.75" hidden="false" customHeight="false" outlineLevel="0" collapsed="false">
      <c r="A56" s="384"/>
      <c r="B56" s="384"/>
      <c r="I56" s="384"/>
      <c r="J56" s="384"/>
      <c r="K56" s="384"/>
      <c r="L56" s="384"/>
      <c r="M56" s="384"/>
      <c r="N56" s="384"/>
      <c r="O56" s="384"/>
      <c r="P56" s="384"/>
      <c r="Q56" s="384"/>
      <c r="R56" s="424"/>
      <c r="S56" s="401"/>
      <c r="T56" s="385"/>
      <c r="U56" s="385"/>
      <c r="V56" s="385"/>
      <c r="W56" s="384"/>
      <c r="X56" s="385"/>
      <c r="Y56" s="407"/>
      <c r="Z56" s="385"/>
      <c r="AA56" s="385"/>
      <c r="AB56" s="385"/>
      <c r="AC56" s="385"/>
      <c r="AD56" s="385"/>
      <c r="AE56" s="385"/>
      <c r="AF56" s="385"/>
      <c r="AG56" s="385"/>
      <c r="AH56" s="385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4"/>
      <c r="AU56" s="384"/>
      <c r="AV56" s="384"/>
      <c r="AW56" s="384"/>
      <c r="AX56" s="384"/>
      <c r="AY56" s="384"/>
      <c r="AZ56" s="384"/>
      <c r="BA56" s="384"/>
      <c r="BB56" s="384"/>
      <c r="BC56" s="384"/>
      <c r="BD56" s="384"/>
      <c r="BE56" s="384"/>
      <c r="BF56" s="384"/>
      <c r="BG56" s="384"/>
      <c r="BH56" s="384"/>
      <c r="BI56" s="384"/>
      <c r="BJ56" s="384"/>
      <c r="BK56" s="384"/>
      <c r="BL56" s="384"/>
      <c r="BM56" s="384"/>
      <c r="BN56" s="384"/>
      <c r="BO56" s="384"/>
    </row>
    <row r="57" customFormat="false" ht="12.75" hidden="false" customHeight="false" outlineLevel="0" collapsed="false">
      <c r="A57" s="384"/>
      <c r="B57" s="384"/>
      <c r="I57" s="384"/>
      <c r="J57" s="384"/>
      <c r="K57" s="384"/>
      <c r="L57" s="384"/>
      <c r="M57" s="384"/>
      <c r="N57" s="384"/>
      <c r="O57" s="384"/>
      <c r="P57" s="384"/>
      <c r="Q57" s="384"/>
      <c r="R57" s="424"/>
      <c r="S57" s="401"/>
      <c r="T57" s="385"/>
      <c r="U57" s="385"/>
      <c r="V57" s="385"/>
      <c r="W57" s="384"/>
      <c r="X57" s="385"/>
      <c r="Y57" s="407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4"/>
      <c r="AU57" s="384"/>
      <c r="AV57" s="384"/>
      <c r="AW57" s="384"/>
      <c r="AX57" s="384"/>
      <c r="AY57" s="384"/>
      <c r="AZ57" s="384"/>
      <c r="BA57" s="384"/>
      <c r="BB57" s="384"/>
      <c r="BC57" s="384"/>
      <c r="BD57" s="384"/>
      <c r="BE57" s="384"/>
      <c r="BF57" s="384"/>
      <c r="BG57" s="384"/>
      <c r="BH57" s="384"/>
      <c r="BI57" s="384"/>
      <c r="BJ57" s="384"/>
      <c r="BK57" s="384"/>
      <c r="BL57" s="384"/>
      <c r="BM57" s="384"/>
      <c r="BN57" s="384"/>
      <c r="BO57" s="384"/>
    </row>
    <row r="58" customFormat="false" ht="12.75" hidden="false" customHeight="false" outlineLevel="0" collapsed="false">
      <c r="A58" s="384"/>
      <c r="B58" s="384"/>
      <c r="I58" s="384"/>
      <c r="J58" s="384"/>
      <c r="K58" s="384"/>
      <c r="L58" s="384"/>
      <c r="M58" s="384"/>
      <c r="N58" s="384"/>
      <c r="O58" s="384"/>
      <c r="P58" s="384"/>
      <c r="Q58" s="384"/>
      <c r="R58" s="424"/>
      <c r="S58" s="401"/>
      <c r="T58" s="385"/>
      <c r="U58" s="385"/>
      <c r="V58" s="385"/>
      <c r="W58" s="384"/>
      <c r="X58" s="385"/>
      <c r="Y58" s="407"/>
      <c r="Z58" s="385"/>
      <c r="AA58" s="385"/>
      <c r="AB58" s="385"/>
      <c r="AC58" s="385"/>
      <c r="AD58" s="385"/>
      <c r="AE58" s="385"/>
      <c r="AF58" s="385"/>
      <c r="AG58" s="385"/>
      <c r="AH58" s="385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4"/>
      <c r="AU58" s="384"/>
      <c r="AV58" s="384"/>
      <c r="AW58" s="384"/>
      <c r="AX58" s="384"/>
      <c r="AY58" s="384"/>
      <c r="AZ58" s="384"/>
      <c r="BA58" s="384"/>
      <c r="BB58" s="384"/>
      <c r="BC58" s="384"/>
      <c r="BD58" s="384"/>
      <c r="BE58" s="384"/>
      <c r="BF58" s="384"/>
      <c r="BG58" s="384"/>
      <c r="BH58" s="384"/>
      <c r="BI58" s="384"/>
      <c r="BJ58" s="384"/>
      <c r="BK58" s="384"/>
      <c r="BL58" s="384"/>
      <c r="BM58" s="384"/>
      <c r="BN58" s="384"/>
      <c r="BO58" s="384"/>
    </row>
    <row r="59" customFormat="false" ht="12.75" hidden="false" customHeight="false" outlineLevel="0" collapsed="false">
      <c r="A59" s="384"/>
      <c r="B59" s="384"/>
      <c r="I59" s="384"/>
      <c r="J59" s="384"/>
      <c r="K59" s="384"/>
      <c r="L59" s="384"/>
      <c r="M59" s="384"/>
      <c r="N59" s="384"/>
      <c r="O59" s="384"/>
      <c r="P59" s="384"/>
      <c r="Q59" s="384"/>
      <c r="R59" s="424"/>
      <c r="S59" s="401"/>
      <c r="T59" s="385"/>
      <c r="U59" s="385"/>
      <c r="V59" s="385"/>
      <c r="W59" s="384"/>
      <c r="X59" s="385"/>
      <c r="Y59" s="384"/>
      <c r="Z59" s="385"/>
      <c r="AA59" s="385"/>
      <c r="AB59" s="385"/>
      <c r="AC59" s="385"/>
      <c r="AD59" s="385"/>
      <c r="AE59" s="385"/>
      <c r="AF59" s="385"/>
      <c r="AG59" s="385"/>
      <c r="AH59" s="385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</row>
    <row r="60" customFormat="false" ht="12.75" hidden="false" customHeight="false" outlineLevel="0" collapsed="false">
      <c r="A60" s="384"/>
      <c r="B60" s="384"/>
      <c r="I60" s="384"/>
      <c r="S60" s="0"/>
      <c r="T60" s="0"/>
      <c r="U60" s="0"/>
      <c r="V60" s="0"/>
      <c r="X60" s="385"/>
      <c r="Y60" s="384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4"/>
      <c r="AU60" s="384"/>
      <c r="AV60" s="384"/>
      <c r="AW60" s="384"/>
      <c r="AX60" s="384"/>
      <c r="AY60" s="384"/>
      <c r="AZ60" s="384"/>
      <c r="BA60" s="384"/>
      <c r="BB60" s="384"/>
      <c r="BC60" s="384"/>
      <c r="BD60" s="384"/>
      <c r="BE60" s="384"/>
      <c r="BF60" s="384"/>
      <c r="BG60" s="384"/>
      <c r="BH60" s="384"/>
      <c r="BI60" s="384"/>
      <c r="BJ60" s="384"/>
      <c r="BK60" s="384"/>
      <c r="BL60" s="384"/>
      <c r="BM60" s="384"/>
      <c r="BN60" s="384"/>
      <c r="BO60" s="384"/>
    </row>
    <row r="61" customFormat="false" ht="12.75" hidden="false" customHeight="false" outlineLevel="0" collapsed="false">
      <c r="A61" s="384"/>
      <c r="B61" s="384"/>
      <c r="I61" s="384"/>
      <c r="S61" s="0"/>
      <c r="T61" s="0"/>
      <c r="U61" s="0"/>
      <c r="V61" s="0"/>
      <c r="X61" s="385"/>
      <c r="Y61" s="384"/>
      <c r="Z61" s="385"/>
      <c r="AA61" s="385"/>
      <c r="AB61" s="385"/>
      <c r="AC61" s="385"/>
      <c r="AD61" s="385"/>
      <c r="AE61" s="385"/>
      <c r="AF61" s="385"/>
      <c r="AG61" s="385"/>
      <c r="AH61" s="385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4"/>
      <c r="AU61" s="384"/>
      <c r="AV61" s="384"/>
      <c r="AW61" s="384"/>
      <c r="AX61" s="384"/>
      <c r="AY61" s="384"/>
      <c r="AZ61" s="384"/>
      <c r="BA61" s="384"/>
      <c r="BB61" s="384"/>
      <c r="BC61" s="384"/>
      <c r="BD61" s="384"/>
      <c r="BE61" s="384"/>
      <c r="BF61" s="384"/>
      <c r="BG61" s="384"/>
      <c r="BH61" s="384"/>
      <c r="BI61" s="384"/>
      <c r="BJ61" s="384"/>
      <c r="BK61" s="384"/>
      <c r="BL61" s="384"/>
      <c r="BM61" s="384"/>
      <c r="BN61" s="384"/>
      <c r="BO61" s="384"/>
    </row>
    <row r="62" customFormat="false" ht="12.75" hidden="false" customHeight="false" outlineLevel="0" collapsed="false">
      <c r="A62" s="384"/>
      <c r="B62" s="384"/>
      <c r="I62" s="384"/>
      <c r="S62" s="0"/>
      <c r="T62" s="0"/>
      <c r="U62" s="0"/>
      <c r="V62" s="0"/>
      <c r="X62" s="385"/>
      <c r="Y62" s="384"/>
      <c r="Z62" s="385"/>
      <c r="AA62" s="385"/>
      <c r="AB62" s="385"/>
      <c r="AC62" s="385"/>
      <c r="AD62" s="385"/>
      <c r="AE62" s="385"/>
      <c r="AF62" s="385"/>
      <c r="AG62" s="385"/>
      <c r="AH62" s="385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4"/>
      <c r="AU62" s="384"/>
      <c r="AV62" s="384"/>
      <c r="AW62" s="384"/>
      <c r="AX62" s="384"/>
      <c r="AY62" s="384"/>
      <c r="AZ62" s="384"/>
      <c r="BA62" s="384"/>
      <c r="BB62" s="384"/>
      <c r="BC62" s="384"/>
      <c r="BD62" s="384"/>
      <c r="BE62" s="384"/>
      <c r="BF62" s="384"/>
      <c r="BG62" s="384"/>
      <c r="BH62" s="384"/>
      <c r="BI62" s="384"/>
      <c r="BJ62" s="384"/>
      <c r="BK62" s="384"/>
      <c r="BL62" s="384"/>
      <c r="BM62" s="384"/>
      <c r="BN62" s="384"/>
      <c r="BO62" s="384"/>
    </row>
    <row r="63" customFormat="false" ht="12.75" hidden="false" customHeight="false" outlineLevel="0" collapsed="false">
      <c r="A63" s="425" t="s">
        <v>27</v>
      </c>
      <c r="B63" s="425" t="s">
        <v>27</v>
      </c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424"/>
      <c r="S63" s="401"/>
      <c r="T63" s="385"/>
      <c r="U63" s="385"/>
      <c r="V63" s="385"/>
      <c r="W63" s="384"/>
      <c r="X63" s="385"/>
      <c r="Y63" s="384"/>
      <c r="Z63" s="385"/>
      <c r="AA63" s="385"/>
      <c r="AB63" s="385"/>
      <c r="AC63" s="385"/>
      <c r="AD63" s="385"/>
      <c r="AE63" s="385"/>
      <c r="AF63" s="385"/>
      <c r="AG63" s="385"/>
      <c r="AH63" s="385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4"/>
      <c r="AU63" s="384"/>
      <c r="AV63" s="384"/>
      <c r="AW63" s="384"/>
      <c r="AX63" s="384"/>
      <c r="AY63" s="384"/>
      <c r="AZ63" s="384"/>
      <c r="BA63" s="384"/>
      <c r="BB63" s="384"/>
      <c r="BC63" s="384"/>
      <c r="BD63" s="384"/>
      <c r="BE63" s="384"/>
      <c r="BF63" s="384"/>
      <c r="BG63" s="384"/>
      <c r="BH63" s="384"/>
      <c r="BI63" s="384"/>
      <c r="BJ63" s="384"/>
      <c r="BK63" s="384"/>
      <c r="BL63" s="384"/>
      <c r="BM63" s="384"/>
      <c r="BN63" s="384"/>
      <c r="BO63" s="384"/>
    </row>
    <row r="64" customFormat="false" ht="12.75" hidden="false" customHeight="false" outlineLevel="0" collapsed="false">
      <c r="A64" s="384"/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424"/>
      <c r="S64" s="401"/>
      <c r="T64" s="385"/>
      <c r="U64" s="385"/>
      <c r="V64" s="385"/>
      <c r="W64" s="384"/>
      <c r="X64" s="385"/>
      <c r="Y64" s="384"/>
    </row>
    <row r="65" customFormat="false" ht="12.75" hidden="false" customHeight="false" outlineLevel="0" collapsed="false">
      <c r="A65" s="384"/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424"/>
      <c r="S65" s="401"/>
      <c r="T65" s="385"/>
      <c r="U65" s="385"/>
      <c r="V65" s="385"/>
      <c r="W65" s="384"/>
      <c r="X65" s="385"/>
      <c r="Y65" s="384"/>
    </row>
    <row r="66" customFormat="false" ht="12.75" hidden="false" customHeight="false" outlineLevel="0" collapsed="false">
      <c r="A66" s="384"/>
      <c r="B66" s="384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384"/>
      <c r="N66" s="384"/>
      <c r="O66" s="384"/>
      <c r="P66" s="384"/>
      <c r="Q66" s="384"/>
      <c r="R66" s="424"/>
      <c r="S66" s="401"/>
      <c r="T66" s="385"/>
      <c r="U66" s="385"/>
      <c r="V66" s="385"/>
      <c r="W66" s="384"/>
      <c r="X66" s="385"/>
      <c r="Y66" s="384"/>
    </row>
    <row r="67" customFormat="false" ht="12.75" hidden="false" customHeight="false" outlineLevel="0" collapsed="false">
      <c r="A67" s="391"/>
      <c r="B67" s="384"/>
      <c r="C67" s="422"/>
      <c r="D67" s="407"/>
      <c r="E67" s="407"/>
      <c r="F67" s="407"/>
      <c r="G67" s="407"/>
      <c r="H67" s="407"/>
      <c r="I67" s="384"/>
      <c r="J67" s="384"/>
      <c r="K67" s="384"/>
      <c r="L67" s="384"/>
      <c r="M67" s="384"/>
      <c r="N67" s="384"/>
      <c r="O67" s="384"/>
      <c r="P67" s="384"/>
      <c r="Q67" s="384"/>
      <c r="R67" s="424"/>
      <c r="S67" s="401"/>
      <c r="T67" s="385"/>
      <c r="U67" s="385"/>
      <c r="V67" s="385"/>
      <c r="W67" s="384"/>
      <c r="X67" s="385"/>
      <c r="Y67" s="384"/>
    </row>
    <row r="68" customFormat="false" ht="12.75" hidden="false" customHeight="false" outlineLevel="0" collapsed="false">
      <c r="A68" s="391"/>
      <c r="B68" s="384"/>
      <c r="C68" s="426"/>
      <c r="D68" s="419"/>
      <c r="E68" s="426"/>
      <c r="F68" s="426"/>
      <c r="G68" s="426"/>
      <c r="H68" s="407"/>
      <c r="I68" s="384"/>
      <c r="J68" s="384"/>
      <c r="K68" s="384"/>
      <c r="L68" s="384"/>
      <c r="M68" s="384"/>
      <c r="N68" s="384"/>
      <c r="O68" s="384"/>
      <c r="P68" s="384"/>
      <c r="Q68" s="384"/>
      <c r="R68" s="424"/>
      <c r="S68" s="401"/>
      <c r="T68" s="385"/>
      <c r="U68" s="385"/>
      <c r="V68" s="385"/>
      <c r="W68" s="407"/>
      <c r="X68" s="385"/>
      <c r="Y68" s="384"/>
    </row>
    <row r="69" customFormat="false" ht="12.75" hidden="false" customHeight="false" outlineLevel="0" collapsed="false">
      <c r="A69" s="391"/>
      <c r="B69" s="384"/>
      <c r="C69" s="407"/>
      <c r="D69" s="407"/>
      <c r="E69" s="427"/>
      <c r="F69" s="426"/>
      <c r="G69" s="426"/>
      <c r="H69" s="407"/>
      <c r="I69" s="384"/>
      <c r="J69" s="384"/>
      <c r="K69" s="384"/>
      <c r="L69" s="384"/>
      <c r="M69" s="384"/>
      <c r="N69" s="384"/>
      <c r="O69" s="384"/>
      <c r="P69" s="384"/>
      <c r="Q69" s="384"/>
      <c r="R69" s="424"/>
      <c r="S69" s="401"/>
      <c r="T69" s="385"/>
      <c r="U69" s="385"/>
      <c r="V69" s="385"/>
      <c r="W69" s="407"/>
      <c r="X69" s="385"/>
      <c r="Y69" s="384"/>
    </row>
    <row r="70" customFormat="false" ht="12.75" hidden="false" customHeight="false" outlineLevel="0" collapsed="false">
      <c r="A70" s="384"/>
      <c r="B70" s="384"/>
      <c r="C70" s="419"/>
      <c r="D70" s="407"/>
      <c r="E70" s="407"/>
      <c r="F70" s="407"/>
      <c r="G70" s="407"/>
      <c r="H70" s="407"/>
      <c r="I70" s="384"/>
      <c r="J70" s="384"/>
      <c r="K70" s="384"/>
      <c r="L70" s="384"/>
      <c r="M70" s="384"/>
      <c r="N70" s="384"/>
      <c r="O70" s="384"/>
      <c r="P70" s="384"/>
      <c r="Q70" s="384"/>
      <c r="R70" s="424"/>
      <c r="S70" s="401"/>
      <c r="T70" s="385"/>
      <c r="U70" s="385"/>
      <c r="V70" s="385"/>
      <c r="W70" s="407"/>
      <c r="X70" s="385"/>
      <c r="Y70" s="384"/>
    </row>
    <row r="71" customFormat="false" ht="12.75" hidden="false" customHeight="false" outlineLevel="0" collapsed="false">
      <c r="A71" s="384"/>
      <c r="B71" s="384"/>
      <c r="C71" s="391"/>
      <c r="D71" s="407"/>
      <c r="E71" s="407"/>
      <c r="F71" s="407"/>
      <c r="G71" s="407"/>
      <c r="H71" s="407"/>
      <c r="I71" s="384"/>
      <c r="J71" s="384"/>
      <c r="K71" s="384"/>
      <c r="L71" s="384"/>
      <c r="M71" s="384"/>
      <c r="N71" s="384"/>
      <c r="O71" s="384"/>
      <c r="P71" s="384"/>
      <c r="Q71" s="384"/>
      <c r="R71" s="424"/>
      <c r="S71" s="401"/>
      <c r="T71" s="385"/>
      <c r="U71" s="385"/>
      <c r="V71" s="385"/>
      <c r="W71" s="384"/>
      <c r="X71" s="385"/>
      <c r="Y71" s="384"/>
    </row>
    <row r="72" customFormat="false" ht="12.75" hidden="false" customHeight="false" outlineLevel="0" collapsed="false">
      <c r="A72" s="384"/>
      <c r="B72" s="384"/>
      <c r="C72" s="419"/>
      <c r="D72" s="407"/>
      <c r="E72" s="407"/>
      <c r="F72" s="407"/>
      <c r="G72" s="407"/>
      <c r="H72" s="407"/>
      <c r="I72" s="384"/>
      <c r="J72" s="384"/>
      <c r="K72" s="384"/>
      <c r="L72" s="384"/>
      <c r="M72" s="384"/>
      <c r="N72" s="384"/>
      <c r="O72" s="384"/>
      <c r="P72" s="384"/>
      <c r="Q72" s="384"/>
      <c r="R72" s="424"/>
      <c r="S72" s="401"/>
      <c r="T72" s="385"/>
      <c r="U72" s="385"/>
      <c r="V72" s="385"/>
      <c r="W72" s="407"/>
      <c r="X72" s="385"/>
      <c r="Y72" s="384"/>
    </row>
    <row r="73" customFormat="false" ht="12.75" hidden="false" customHeight="false" outlineLevel="0" collapsed="false">
      <c r="A73" s="384"/>
      <c r="B73" s="384"/>
      <c r="C73" s="419"/>
      <c r="D73" s="407"/>
      <c r="E73" s="407"/>
      <c r="F73" s="407"/>
      <c r="G73" s="407"/>
      <c r="H73" s="407"/>
      <c r="I73" s="384"/>
      <c r="J73" s="384"/>
      <c r="K73" s="384"/>
      <c r="L73" s="384"/>
      <c r="M73" s="384"/>
      <c r="N73" s="384"/>
      <c r="O73" s="384"/>
      <c r="P73" s="384"/>
      <c r="Q73" s="384"/>
      <c r="R73" s="384"/>
      <c r="S73" s="428"/>
      <c r="T73" s="385"/>
      <c r="U73" s="385"/>
      <c r="V73" s="385"/>
      <c r="W73" s="407"/>
      <c r="X73" s="385"/>
      <c r="Y73" s="384"/>
    </row>
    <row r="74" customFormat="false" ht="12.75" hidden="false" customHeight="false" outlineLevel="0" collapsed="false">
      <c r="A74" s="384"/>
      <c r="B74" s="384"/>
      <c r="C74" s="419"/>
      <c r="D74" s="407"/>
      <c r="E74" s="407"/>
      <c r="F74" s="407"/>
      <c r="G74" s="407"/>
      <c r="H74" s="407"/>
      <c r="I74" s="384"/>
      <c r="J74" s="384"/>
      <c r="K74" s="384"/>
      <c r="L74" s="384"/>
      <c r="M74" s="384"/>
      <c r="N74" s="384"/>
      <c r="O74" s="384"/>
      <c r="P74" s="384"/>
      <c r="Q74" s="384"/>
      <c r="R74" s="384"/>
      <c r="S74" s="401"/>
      <c r="T74" s="385"/>
      <c r="U74" s="385"/>
      <c r="V74" s="385"/>
      <c r="W74" s="407"/>
      <c r="X74" s="385"/>
      <c r="Y74" s="384"/>
    </row>
    <row r="75" customFormat="false" ht="12.75" hidden="false" customHeight="false" outlineLevel="0" collapsed="false">
      <c r="A75" s="384"/>
      <c r="B75" s="384"/>
      <c r="C75" s="419"/>
      <c r="D75" s="407"/>
      <c r="E75" s="407"/>
      <c r="F75" s="407"/>
      <c r="G75" s="407"/>
      <c r="H75" s="407"/>
      <c r="I75" s="384"/>
      <c r="J75" s="384"/>
      <c r="K75" s="384"/>
      <c r="L75" s="384"/>
      <c r="M75" s="384"/>
      <c r="N75" s="384"/>
      <c r="O75" s="384"/>
      <c r="P75" s="384"/>
      <c r="Q75" s="384"/>
      <c r="R75" s="384"/>
      <c r="S75" s="401"/>
      <c r="T75" s="385"/>
      <c r="U75" s="385"/>
      <c r="V75" s="385"/>
      <c r="W75" s="384"/>
      <c r="X75" s="385"/>
      <c r="Y75" s="384"/>
    </row>
    <row r="76" customFormat="false" ht="12.75" hidden="false" customHeight="false" outlineLevel="0" collapsed="false">
      <c r="A76" s="384"/>
      <c r="B76" s="384"/>
      <c r="C76" s="419"/>
      <c r="D76" s="407"/>
      <c r="E76" s="407"/>
      <c r="F76" s="407"/>
      <c r="G76" s="407"/>
      <c r="H76" s="407"/>
      <c r="I76" s="384"/>
      <c r="J76" s="384"/>
      <c r="K76" s="384"/>
      <c r="L76" s="384"/>
      <c r="M76" s="384"/>
      <c r="N76" s="384"/>
      <c r="O76" s="384"/>
      <c r="P76" s="384"/>
      <c r="Q76" s="384"/>
      <c r="R76" s="384"/>
      <c r="S76" s="401"/>
      <c r="T76" s="385"/>
      <c r="U76" s="385"/>
      <c r="V76" s="385"/>
      <c r="W76" s="384"/>
      <c r="X76" s="385"/>
      <c r="Y76" s="384"/>
    </row>
    <row r="77" customFormat="false" ht="12.75" hidden="false" customHeight="false" outlineLevel="0" collapsed="false">
      <c r="A77" s="384"/>
      <c r="B77" s="384"/>
      <c r="C77" s="427"/>
      <c r="D77" s="407"/>
      <c r="E77" s="407"/>
      <c r="F77" s="407"/>
      <c r="G77" s="407"/>
      <c r="H77" s="407"/>
      <c r="I77" s="384"/>
      <c r="J77" s="384"/>
      <c r="K77" s="384"/>
      <c r="L77" s="384"/>
      <c r="M77" s="384"/>
      <c r="N77" s="384"/>
      <c r="O77" s="384"/>
      <c r="P77" s="384"/>
      <c r="Q77" s="384"/>
      <c r="R77" s="384"/>
      <c r="S77" s="401"/>
      <c r="T77" s="385"/>
      <c r="U77" s="385"/>
      <c r="V77" s="385"/>
      <c r="W77" s="407"/>
      <c r="X77" s="385"/>
      <c r="Y77" s="384"/>
    </row>
    <row r="78" customFormat="false" ht="12.75" hidden="false" customHeight="false" outlineLevel="0" collapsed="false">
      <c r="A78" s="384"/>
      <c r="B78" s="384"/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R78" s="384"/>
      <c r="S78" s="401"/>
      <c r="T78" s="385"/>
      <c r="U78" s="385"/>
      <c r="V78" s="385"/>
      <c r="W78" s="407"/>
      <c r="X78" s="385"/>
      <c r="Y78" s="384"/>
    </row>
    <row r="79" customFormat="false" ht="12.75" hidden="false" customHeight="false" outlineLevel="0" collapsed="false">
      <c r="A79" s="384"/>
      <c r="B79" s="384"/>
      <c r="C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R79" s="384"/>
      <c r="S79" s="401"/>
      <c r="T79" s="385"/>
      <c r="U79" s="385"/>
      <c r="V79" s="385"/>
      <c r="W79" s="384"/>
      <c r="X79" s="385"/>
      <c r="Y79" s="384"/>
    </row>
    <row r="81" customFormat="false" ht="12.75" hidden="false" customHeight="false" outlineLevel="0" collapsed="false">
      <c r="A81" s="384"/>
      <c r="B81" s="384"/>
      <c r="C81" s="422"/>
      <c r="D81" s="407"/>
      <c r="E81" s="384"/>
      <c r="F81" s="384"/>
      <c r="G81" s="384"/>
      <c r="H81" s="407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401"/>
      <c r="T81" s="385"/>
      <c r="U81" s="385"/>
      <c r="V81" s="385"/>
      <c r="W81" s="384"/>
      <c r="X81" s="385"/>
    </row>
    <row r="82" customFormat="false" ht="12.75" hidden="false" customHeight="false" outlineLevel="0" collapsed="false">
      <c r="A82" s="384"/>
      <c r="B82" s="384"/>
      <c r="C82" s="407"/>
      <c r="D82" s="407"/>
      <c r="E82" s="426"/>
      <c r="F82" s="426"/>
      <c r="G82" s="384"/>
      <c r="H82" s="384"/>
      <c r="I82" s="384"/>
      <c r="J82" s="384"/>
      <c r="K82" s="384"/>
      <c r="L82" s="384"/>
      <c r="M82" s="384"/>
      <c r="N82" s="384"/>
      <c r="O82" s="384"/>
      <c r="P82" s="384"/>
      <c r="Q82" s="384"/>
      <c r="R82" s="384"/>
      <c r="S82" s="401"/>
      <c r="T82" s="385"/>
      <c r="U82" s="385"/>
      <c r="V82" s="385"/>
      <c r="W82" s="384"/>
      <c r="X82" s="385"/>
    </row>
    <row r="83" customFormat="false" ht="12.75" hidden="false" customHeight="false" outlineLevel="0" collapsed="false">
      <c r="A83" s="384"/>
      <c r="B83" s="384"/>
      <c r="C83" s="407"/>
      <c r="D83" s="419"/>
      <c r="E83" s="426"/>
      <c r="F83" s="426"/>
      <c r="G83" s="384"/>
      <c r="H83" s="384"/>
      <c r="I83" s="384"/>
      <c r="J83" s="384"/>
      <c r="K83" s="384"/>
      <c r="L83" s="384"/>
      <c r="M83" s="384"/>
      <c r="N83" s="384"/>
      <c r="O83" s="384"/>
      <c r="P83" s="384"/>
      <c r="Q83" s="384"/>
      <c r="R83" s="384"/>
      <c r="S83" s="401"/>
      <c r="T83" s="385"/>
      <c r="U83" s="385"/>
      <c r="V83" s="385"/>
      <c r="W83" s="384"/>
      <c r="X83" s="385"/>
    </row>
    <row r="84" customFormat="false" ht="12.75" hidden="false" customHeight="false" outlineLevel="0" collapsed="false">
      <c r="A84" s="384"/>
      <c r="B84" s="384"/>
      <c r="C84" s="419"/>
      <c r="D84" s="407"/>
      <c r="E84" s="407"/>
      <c r="F84" s="407"/>
      <c r="G84" s="384"/>
      <c r="H84" s="384"/>
      <c r="I84" s="384"/>
      <c r="J84" s="407"/>
      <c r="K84" s="407"/>
      <c r="L84" s="407"/>
      <c r="M84" s="407"/>
      <c r="N84" s="407"/>
      <c r="O84" s="407"/>
      <c r="P84" s="407"/>
      <c r="Q84" s="407"/>
      <c r="R84" s="407"/>
      <c r="S84" s="401"/>
      <c r="T84" s="385"/>
      <c r="U84" s="385"/>
      <c r="V84" s="385"/>
      <c r="W84" s="407"/>
      <c r="X84" s="385"/>
    </row>
    <row r="85" customFormat="false" ht="12.75" hidden="false" customHeight="false" outlineLevel="0" collapsed="false">
      <c r="A85" s="384"/>
      <c r="B85" s="384"/>
      <c r="C85" s="419"/>
      <c r="D85" s="407"/>
      <c r="E85" s="407"/>
      <c r="F85" s="407"/>
      <c r="G85" s="384"/>
      <c r="H85" s="384"/>
      <c r="I85" s="384"/>
      <c r="J85" s="407"/>
      <c r="K85" s="407"/>
      <c r="L85" s="407"/>
      <c r="M85" s="407"/>
      <c r="N85" s="407"/>
      <c r="O85" s="407"/>
      <c r="P85" s="407"/>
      <c r="Q85" s="407"/>
      <c r="R85" s="407"/>
      <c r="S85" s="401"/>
      <c r="T85" s="385"/>
      <c r="U85" s="385"/>
      <c r="V85" s="385"/>
      <c r="W85" s="407"/>
      <c r="X85" s="385"/>
    </row>
    <row r="86" customFormat="false" ht="12.75" hidden="false" customHeight="false" outlineLevel="0" collapsed="false">
      <c r="A86" s="384"/>
      <c r="B86" s="384"/>
      <c r="C86" s="384"/>
      <c r="D86" s="384"/>
      <c r="E86" s="384"/>
      <c r="F86" s="384"/>
      <c r="G86" s="384"/>
      <c r="H86" s="384"/>
      <c r="I86" s="407"/>
      <c r="J86" s="407"/>
      <c r="K86" s="407"/>
      <c r="L86" s="407"/>
      <c r="M86" s="407"/>
      <c r="N86" s="407"/>
      <c r="O86" s="407"/>
      <c r="P86" s="407"/>
      <c r="Q86" s="407"/>
      <c r="R86" s="407"/>
      <c r="S86" s="401"/>
      <c r="T86" s="385"/>
      <c r="U86" s="385"/>
      <c r="V86" s="385"/>
      <c r="W86" s="407"/>
      <c r="X86" s="385"/>
    </row>
    <row r="87" customFormat="false" ht="12.75" hidden="false" customHeight="false" outlineLevel="0" collapsed="false">
      <c r="A87" s="384"/>
      <c r="B87" s="384"/>
      <c r="C87" s="384"/>
      <c r="D87" s="384"/>
      <c r="E87" s="384"/>
      <c r="F87" s="384"/>
      <c r="G87" s="384"/>
      <c r="H87" s="384"/>
      <c r="I87" s="384"/>
      <c r="J87" s="407"/>
      <c r="K87" s="407"/>
      <c r="L87" s="407"/>
      <c r="M87" s="407"/>
      <c r="N87" s="407"/>
      <c r="O87" s="407"/>
      <c r="P87" s="407"/>
      <c r="Q87" s="407"/>
      <c r="R87" s="407"/>
      <c r="S87" s="401"/>
      <c r="T87" s="385"/>
      <c r="U87" s="385"/>
      <c r="V87" s="385"/>
      <c r="W87" s="407"/>
      <c r="X87" s="385"/>
    </row>
    <row r="88" customFormat="false" ht="12.75" hidden="false" customHeight="false" outlineLevel="0" collapsed="false">
      <c r="A88" s="384"/>
      <c r="B88" s="384"/>
      <c r="C88" s="391"/>
      <c r="D88" s="384"/>
      <c r="E88" s="384"/>
      <c r="F88" s="384"/>
      <c r="G88" s="384"/>
      <c r="H88" s="384"/>
      <c r="I88" s="384"/>
      <c r="J88" s="407"/>
      <c r="K88" s="407"/>
      <c r="L88" s="407"/>
      <c r="M88" s="407"/>
      <c r="N88" s="407"/>
      <c r="O88" s="407"/>
      <c r="P88" s="407"/>
      <c r="Q88" s="407"/>
      <c r="R88" s="407"/>
      <c r="S88" s="401"/>
      <c r="T88" s="385"/>
      <c r="U88" s="385"/>
      <c r="V88" s="385"/>
      <c r="W88" s="407"/>
      <c r="X88" s="385"/>
    </row>
    <row r="89" customFormat="false" ht="12.75" hidden="false" customHeight="false" outlineLevel="0" collapsed="false">
      <c r="A89" s="384"/>
      <c r="B89" s="384"/>
      <c r="C89" s="384"/>
      <c r="D89" s="407"/>
      <c r="E89" s="407"/>
      <c r="F89" s="407"/>
      <c r="G89" s="384"/>
      <c r="H89" s="384"/>
      <c r="I89" s="384"/>
      <c r="J89" s="407"/>
      <c r="K89" s="407"/>
      <c r="L89" s="407"/>
      <c r="M89" s="407"/>
      <c r="N89" s="407"/>
      <c r="O89" s="407"/>
      <c r="P89" s="407"/>
      <c r="Q89" s="407"/>
      <c r="R89" s="407"/>
      <c r="S89" s="401"/>
      <c r="T89" s="385"/>
      <c r="U89" s="385"/>
      <c r="V89" s="385"/>
      <c r="W89" s="407"/>
      <c r="X89" s="385"/>
    </row>
    <row r="90" customFormat="false" ht="12.75" hidden="false" customHeight="false" outlineLevel="0" collapsed="false">
      <c r="A90" s="384"/>
      <c r="B90" s="384"/>
      <c r="C90" s="384"/>
      <c r="D90" s="384"/>
      <c r="E90" s="384"/>
      <c r="F90" s="384"/>
      <c r="G90" s="384"/>
      <c r="H90" s="384"/>
      <c r="I90" s="384"/>
      <c r="J90" s="407"/>
      <c r="K90" s="407"/>
      <c r="L90" s="407"/>
      <c r="M90" s="407"/>
      <c r="N90" s="407"/>
      <c r="O90" s="407"/>
      <c r="P90" s="407"/>
      <c r="Q90" s="407"/>
      <c r="R90" s="407"/>
      <c r="S90" s="401"/>
      <c r="T90" s="385"/>
      <c r="U90" s="385"/>
      <c r="V90" s="385"/>
      <c r="W90" s="407"/>
      <c r="X90" s="385"/>
    </row>
    <row r="91" customFormat="false" ht="12.75" hidden="false" customHeight="false" outlineLevel="0" collapsed="false">
      <c r="A91" s="384"/>
      <c r="B91" s="384"/>
      <c r="C91" s="384"/>
      <c r="D91" s="384"/>
      <c r="E91" s="384"/>
      <c r="F91" s="384"/>
      <c r="G91" s="384"/>
      <c r="H91" s="384"/>
      <c r="I91" s="384"/>
      <c r="J91" s="407"/>
      <c r="K91" s="407"/>
      <c r="L91" s="407"/>
      <c r="M91" s="407"/>
      <c r="N91" s="407"/>
      <c r="O91" s="407"/>
      <c r="P91" s="407"/>
      <c r="Q91" s="407"/>
      <c r="R91" s="407"/>
      <c r="S91" s="401"/>
      <c r="T91" s="385"/>
      <c r="U91" s="385"/>
      <c r="V91" s="385"/>
      <c r="W91" s="407"/>
      <c r="X91" s="385"/>
    </row>
    <row r="93" customFormat="false" ht="12.75" hidden="false" customHeight="false" outlineLevel="0" collapsed="false">
      <c r="A93" s="384"/>
      <c r="B93" s="384"/>
      <c r="C93" s="384"/>
      <c r="D93" s="384"/>
      <c r="E93" s="384"/>
      <c r="F93" s="407"/>
      <c r="G93" s="407"/>
      <c r="H93" s="407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401"/>
      <c r="T93" s="385"/>
      <c r="U93" s="385"/>
      <c r="V93" s="385"/>
      <c r="W93" s="384"/>
      <c r="X93" s="3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29" width="42.7"/>
    <col collapsed="false" customWidth="true" hidden="false" outlineLevel="0" max="2" min="2" style="429" width="82.85"/>
    <col collapsed="false" customWidth="false" hidden="false" outlineLevel="0" max="257" min="3" style="429" width="9.14"/>
  </cols>
  <sheetData>
    <row r="1" customFormat="false" ht="12" hidden="false" customHeight="false" outlineLevel="0" collapsed="false">
      <c r="A1" s="430" t="s">
        <v>276</v>
      </c>
      <c r="B1" s="431" t="s">
        <v>277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  <c r="AW1" s="432"/>
      <c r="AX1" s="432"/>
      <c r="AY1" s="432"/>
      <c r="AZ1" s="432"/>
      <c r="BA1" s="432"/>
      <c r="BB1" s="432"/>
      <c r="BC1" s="432"/>
      <c r="BD1" s="432"/>
      <c r="BE1" s="432"/>
      <c r="BF1" s="432"/>
      <c r="BG1" s="432"/>
      <c r="BH1" s="432"/>
      <c r="BI1" s="432"/>
      <c r="BJ1" s="432"/>
      <c r="BK1" s="432"/>
      <c r="BL1" s="432"/>
      <c r="BM1" s="432"/>
      <c r="BN1" s="432"/>
      <c r="BO1" s="432"/>
      <c r="BP1" s="432"/>
      <c r="BQ1" s="432"/>
      <c r="BR1" s="432"/>
      <c r="BS1" s="432"/>
      <c r="BT1" s="432"/>
      <c r="BU1" s="432"/>
      <c r="BV1" s="432"/>
      <c r="BW1" s="432"/>
      <c r="BX1" s="432"/>
      <c r="BY1" s="432"/>
      <c r="BZ1" s="432"/>
      <c r="CA1" s="432"/>
      <c r="CB1" s="432"/>
      <c r="CC1" s="432"/>
      <c r="CD1" s="432"/>
      <c r="CE1" s="432"/>
      <c r="CF1" s="432"/>
      <c r="CG1" s="432"/>
      <c r="CH1" s="432"/>
      <c r="CI1" s="432"/>
      <c r="CJ1" s="432"/>
      <c r="CK1" s="432"/>
      <c r="CL1" s="432"/>
      <c r="CM1" s="432"/>
      <c r="CN1" s="432"/>
      <c r="CO1" s="432"/>
      <c r="CP1" s="432"/>
      <c r="CQ1" s="432"/>
      <c r="CR1" s="432"/>
      <c r="CS1" s="432"/>
      <c r="CT1" s="432"/>
      <c r="CU1" s="432"/>
      <c r="CV1" s="432"/>
      <c r="CW1" s="432"/>
      <c r="CX1" s="432"/>
      <c r="CY1" s="432"/>
      <c r="CZ1" s="432"/>
      <c r="DA1" s="432"/>
      <c r="DB1" s="432"/>
      <c r="DC1" s="432"/>
      <c r="DD1" s="432"/>
      <c r="DE1" s="432"/>
      <c r="DF1" s="432"/>
      <c r="DG1" s="432"/>
      <c r="DH1" s="432"/>
      <c r="DI1" s="432"/>
      <c r="DJ1" s="432"/>
      <c r="DK1" s="432"/>
      <c r="DL1" s="432"/>
      <c r="DM1" s="432"/>
      <c r="DN1" s="432"/>
      <c r="DO1" s="432"/>
      <c r="DP1" s="432"/>
      <c r="DQ1" s="432"/>
      <c r="DR1" s="432"/>
      <c r="DS1" s="432"/>
      <c r="DT1" s="432"/>
      <c r="DU1" s="432"/>
      <c r="DV1" s="432"/>
      <c r="DW1" s="432"/>
      <c r="DX1" s="432"/>
      <c r="DY1" s="432"/>
      <c r="DZ1" s="432"/>
      <c r="EA1" s="432"/>
      <c r="EB1" s="432"/>
      <c r="EC1" s="432"/>
      <c r="ED1" s="432"/>
      <c r="EE1" s="432"/>
      <c r="EF1" s="432"/>
      <c r="EG1" s="432"/>
      <c r="EH1" s="432"/>
      <c r="EI1" s="432"/>
      <c r="EJ1" s="432"/>
      <c r="EK1" s="432"/>
      <c r="EL1" s="432"/>
      <c r="EM1" s="432"/>
      <c r="EN1" s="432"/>
      <c r="EO1" s="432"/>
      <c r="EP1" s="432"/>
      <c r="EQ1" s="432"/>
      <c r="ER1" s="432"/>
      <c r="ES1" s="432"/>
      <c r="ET1" s="432"/>
      <c r="EU1" s="432"/>
      <c r="EV1" s="432"/>
      <c r="EW1" s="432"/>
      <c r="EX1" s="432"/>
      <c r="EY1" s="432"/>
      <c r="EZ1" s="432"/>
      <c r="FA1" s="432"/>
      <c r="FB1" s="432"/>
      <c r="FC1" s="432"/>
      <c r="FD1" s="432"/>
      <c r="FE1" s="432"/>
      <c r="FF1" s="432"/>
      <c r="FG1" s="432"/>
      <c r="FH1" s="432"/>
      <c r="FI1" s="432"/>
      <c r="FJ1" s="432"/>
      <c r="FK1" s="432"/>
      <c r="FL1" s="432"/>
      <c r="FM1" s="432"/>
      <c r="FN1" s="432"/>
      <c r="FO1" s="432"/>
      <c r="FP1" s="432"/>
      <c r="FQ1" s="432"/>
      <c r="FR1" s="432"/>
      <c r="FS1" s="432"/>
      <c r="FT1" s="432"/>
      <c r="FU1" s="432"/>
      <c r="FV1" s="432"/>
      <c r="FW1" s="432"/>
      <c r="FX1" s="432"/>
      <c r="FY1" s="432"/>
      <c r="FZ1" s="432"/>
      <c r="GA1" s="432"/>
      <c r="GB1" s="432"/>
      <c r="GC1" s="432"/>
      <c r="GD1" s="432"/>
      <c r="GE1" s="432"/>
      <c r="GF1" s="432"/>
      <c r="GG1" s="432"/>
      <c r="GH1" s="432"/>
      <c r="GI1" s="432"/>
      <c r="GJ1" s="432"/>
      <c r="GK1" s="432"/>
      <c r="GL1" s="432"/>
      <c r="GM1" s="432"/>
      <c r="GN1" s="432"/>
      <c r="GO1" s="432"/>
      <c r="GP1" s="432"/>
      <c r="GQ1" s="432"/>
      <c r="GR1" s="432"/>
      <c r="GS1" s="432"/>
      <c r="GT1" s="432"/>
      <c r="GU1" s="432"/>
      <c r="GV1" s="432"/>
      <c r="GW1" s="432"/>
      <c r="GX1" s="432"/>
      <c r="GY1" s="432"/>
      <c r="GZ1" s="432"/>
      <c r="HA1" s="432"/>
      <c r="HB1" s="432"/>
      <c r="HC1" s="432"/>
      <c r="HD1" s="432"/>
      <c r="HE1" s="432"/>
      <c r="HF1" s="432"/>
      <c r="HG1" s="432"/>
      <c r="HH1" s="432"/>
      <c r="HI1" s="432"/>
      <c r="HJ1" s="432"/>
      <c r="HK1" s="432"/>
      <c r="HL1" s="432"/>
      <c r="HM1" s="432"/>
      <c r="HN1" s="432"/>
      <c r="HO1" s="432"/>
      <c r="HP1" s="432"/>
      <c r="HQ1" s="432"/>
      <c r="HR1" s="432"/>
      <c r="HS1" s="432"/>
      <c r="HT1" s="432"/>
      <c r="HU1" s="432"/>
      <c r="HV1" s="432"/>
      <c r="HW1" s="432"/>
      <c r="HX1" s="432"/>
      <c r="HY1" s="432"/>
      <c r="HZ1" s="432"/>
      <c r="IA1" s="432"/>
      <c r="IB1" s="432"/>
      <c r="IC1" s="432"/>
      <c r="ID1" s="432"/>
      <c r="IE1" s="432"/>
      <c r="IF1" s="432"/>
      <c r="IG1" s="432"/>
      <c r="IH1" s="432"/>
      <c r="II1" s="432"/>
      <c r="IJ1" s="432"/>
      <c r="IK1" s="432"/>
      <c r="IL1" s="432"/>
      <c r="IM1" s="432"/>
      <c r="IN1" s="432"/>
      <c r="IO1" s="432"/>
      <c r="IP1" s="432"/>
      <c r="IQ1" s="432"/>
      <c r="IR1" s="432"/>
      <c r="IS1" s="432"/>
      <c r="IT1" s="432"/>
      <c r="IU1" s="432"/>
      <c r="IV1" s="432"/>
      <c r="IW1" s="432"/>
    </row>
    <row r="2" customFormat="false" ht="12" hidden="false" customHeight="false" outlineLevel="0" collapsed="false">
      <c r="A2" s="430" t="s">
        <v>278</v>
      </c>
      <c r="B2" s="431" t="s">
        <v>279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2"/>
      <c r="BE2" s="432"/>
      <c r="BF2" s="432"/>
      <c r="BG2" s="432"/>
      <c r="BH2" s="432"/>
      <c r="BI2" s="432"/>
      <c r="BJ2" s="432"/>
      <c r="BK2" s="432"/>
      <c r="BL2" s="432"/>
      <c r="BM2" s="432"/>
      <c r="BN2" s="432"/>
      <c r="BO2" s="432"/>
      <c r="BP2" s="432"/>
      <c r="BQ2" s="432"/>
      <c r="BR2" s="432"/>
      <c r="BS2" s="432"/>
      <c r="BT2" s="432"/>
      <c r="BU2" s="432"/>
      <c r="BV2" s="432"/>
      <c r="BW2" s="432"/>
      <c r="BX2" s="432"/>
      <c r="BY2" s="432"/>
      <c r="BZ2" s="432"/>
      <c r="CA2" s="432"/>
      <c r="CB2" s="432"/>
      <c r="CC2" s="432"/>
      <c r="CD2" s="432"/>
      <c r="CE2" s="432"/>
      <c r="CF2" s="432"/>
      <c r="CG2" s="432"/>
      <c r="CH2" s="432"/>
      <c r="CI2" s="432"/>
      <c r="CJ2" s="432"/>
      <c r="CK2" s="432"/>
      <c r="CL2" s="432"/>
      <c r="CM2" s="432"/>
      <c r="CN2" s="432"/>
      <c r="CO2" s="432"/>
      <c r="CP2" s="432"/>
      <c r="CQ2" s="432"/>
      <c r="CR2" s="432"/>
      <c r="CS2" s="432"/>
      <c r="CT2" s="432"/>
      <c r="CU2" s="432"/>
      <c r="CV2" s="432"/>
      <c r="CW2" s="432"/>
      <c r="CX2" s="432"/>
      <c r="CY2" s="432"/>
      <c r="CZ2" s="432"/>
      <c r="DA2" s="432"/>
      <c r="DB2" s="432"/>
      <c r="DC2" s="432"/>
      <c r="DD2" s="432"/>
      <c r="DE2" s="432"/>
      <c r="DF2" s="432"/>
      <c r="DG2" s="432"/>
      <c r="DH2" s="432"/>
      <c r="DI2" s="432"/>
      <c r="DJ2" s="432"/>
      <c r="DK2" s="432"/>
      <c r="DL2" s="432"/>
      <c r="DM2" s="432"/>
      <c r="DN2" s="432"/>
      <c r="DO2" s="432"/>
      <c r="DP2" s="432"/>
      <c r="DQ2" s="432"/>
      <c r="DR2" s="432"/>
      <c r="DS2" s="432"/>
      <c r="DT2" s="432"/>
      <c r="DU2" s="432"/>
      <c r="DV2" s="432"/>
      <c r="DW2" s="432"/>
      <c r="DX2" s="432"/>
      <c r="DY2" s="432"/>
      <c r="DZ2" s="432"/>
      <c r="EA2" s="432"/>
      <c r="EB2" s="432"/>
      <c r="EC2" s="432"/>
      <c r="ED2" s="432"/>
      <c r="EE2" s="432"/>
      <c r="EF2" s="432"/>
      <c r="EG2" s="432"/>
      <c r="EH2" s="432"/>
      <c r="EI2" s="432"/>
      <c r="EJ2" s="432"/>
      <c r="EK2" s="432"/>
      <c r="EL2" s="432"/>
      <c r="EM2" s="432"/>
      <c r="EN2" s="432"/>
      <c r="EO2" s="432"/>
      <c r="EP2" s="432"/>
      <c r="EQ2" s="432"/>
      <c r="ER2" s="432"/>
      <c r="ES2" s="432"/>
      <c r="ET2" s="432"/>
      <c r="EU2" s="432"/>
      <c r="EV2" s="432"/>
      <c r="EW2" s="432"/>
      <c r="EX2" s="432"/>
      <c r="EY2" s="432"/>
      <c r="EZ2" s="432"/>
      <c r="FA2" s="432"/>
      <c r="FB2" s="432"/>
      <c r="FC2" s="432"/>
      <c r="FD2" s="432"/>
      <c r="FE2" s="432"/>
      <c r="FF2" s="432"/>
      <c r="FG2" s="432"/>
      <c r="FH2" s="432"/>
      <c r="FI2" s="432"/>
      <c r="FJ2" s="432"/>
      <c r="FK2" s="432"/>
      <c r="FL2" s="432"/>
      <c r="FM2" s="432"/>
      <c r="FN2" s="432"/>
      <c r="FO2" s="432"/>
      <c r="FP2" s="432"/>
      <c r="FQ2" s="432"/>
      <c r="FR2" s="432"/>
      <c r="FS2" s="432"/>
      <c r="FT2" s="432"/>
      <c r="FU2" s="432"/>
      <c r="FV2" s="432"/>
      <c r="FW2" s="432"/>
      <c r="FX2" s="432"/>
      <c r="FY2" s="432"/>
      <c r="FZ2" s="432"/>
      <c r="GA2" s="432"/>
      <c r="GB2" s="432"/>
      <c r="GC2" s="432"/>
      <c r="GD2" s="432"/>
      <c r="GE2" s="432"/>
      <c r="GF2" s="432"/>
      <c r="GG2" s="432"/>
      <c r="GH2" s="432"/>
      <c r="GI2" s="432"/>
      <c r="GJ2" s="432"/>
      <c r="GK2" s="432"/>
      <c r="GL2" s="432"/>
      <c r="GM2" s="432"/>
      <c r="GN2" s="432"/>
      <c r="GO2" s="432"/>
      <c r="GP2" s="432"/>
      <c r="GQ2" s="432"/>
      <c r="GR2" s="432"/>
      <c r="GS2" s="432"/>
      <c r="GT2" s="432"/>
      <c r="GU2" s="432"/>
      <c r="GV2" s="432"/>
      <c r="GW2" s="432"/>
      <c r="GX2" s="432"/>
      <c r="GY2" s="432"/>
      <c r="GZ2" s="432"/>
      <c r="HA2" s="432"/>
      <c r="HB2" s="432"/>
      <c r="HC2" s="432"/>
      <c r="HD2" s="432"/>
      <c r="HE2" s="432"/>
      <c r="HF2" s="432"/>
      <c r="HG2" s="432"/>
      <c r="HH2" s="432"/>
      <c r="HI2" s="432"/>
      <c r="HJ2" s="432"/>
      <c r="HK2" s="432"/>
      <c r="HL2" s="432"/>
      <c r="HM2" s="432"/>
      <c r="HN2" s="432"/>
      <c r="HO2" s="432"/>
      <c r="HP2" s="432"/>
      <c r="HQ2" s="432"/>
      <c r="HR2" s="432"/>
      <c r="HS2" s="432"/>
      <c r="HT2" s="432"/>
      <c r="HU2" s="432"/>
      <c r="HV2" s="432"/>
      <c r="HW2" s="432"/>
      <c r="HX2" s="432"/>
      <c r="HY2" s="432"/>
      <c r="HZ2" s="432"/>
      <c r="IA2" s="432"/>
      <c r="IB2" s="432"/>
      <c r="IC2" s="432"/>
      <c r="ID2" s="432"/>
      <c r="IE2" s="432"/>
      <c r="IF2" s="432"/>
      <c r="IG2" s="432"/>
      <c r="IH2" s="432"/>
      <c r="II2" s="432"/>
      <c r="IJ2" s="432"/>
      <c r="IK2" s="432"/>
      <c r="IL2" s="432"/>
      <c r="IM2" s="432"/>
      <c r="IN2" s="432"/>
      <c r="IO2" s="432"/>
      <c r="IP2" s="432"/>
      <c r="IQ2" s="432"/>
      <c r="IR2" s="432"/>
      <c r="IS2" s="432"/>
      <c r="IT2" s="432"/>
      <c r="IU2" s="432"/>
      <c r="IV2" s="432"/>
      <c r="IW2" s="432"/>
    </row>
    <row r="3" customFormat="false" ht="12" hidden="false" customHeight="false" outlineLevel="0" collapsed="false">
      <c r="A3" s="430" t="s">
        <v>280</v>
      </c>
      <c r="B3" s="431" t="str">
        <f aca="true">CONCATENATE("Curr_Daily_Storage_Summary",TEXT(NOW(),"mmddyyyy"),".xls")</f>
        <v>Curr_Daily_Storage_Summary09262025.xls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432"/>
      <c r="AP3" s="432"/>
      <c r="AQ3" s="432"/>
      <c r="AR3" s="432"/>
      <c r="AS3" s="432"/>
      <c r="AT3" s="432"/>
      <c r="AU3" s="432"/>
      <c r="AV3" s="432"/>
      <c r="AW3" s="432"/>
      <c r="AX3" s="432"/>
      <c r="AY3" s="432"/>
      <c r="AZ3" s="432"/>
      <c r="BA3" s="432"/>
      <c r="BB3" s="432"/>
      <c r="BC3" s="432"/>
      <c r="BD3" s="432"/>
      <c r="BE3" s="432"/>
      <c r="BF3" s="432"/>
      <c r="BG3" s="432"/>
      <c r="BH3" s="432"/>
      <c r="BI3" s="432"/>
      <c r="BJ3" s="432"/>
      <c r="BK3" s="432"/>
      <c r="BL3" s="432"/>
      <c r="BM3" s="432"/>
      <c r="BN3" s="432"/>
      <c r="BO3" s="432"/>
      <c r="BP3" s="432"/>
      <c r="BQ3" s="432"/>
      <c r="BR3" s="432"/>
      <c r="BS3" s="432"/>
      <c r="BT3" s="432"/>
      <c r="BU3" s="432"/>
      <c r="BV3" s="432"/>
      <c r="BW3" s="432"/>
      <c r="BX3" s="432"/>
      <c r="BY3" s="432"/>
      <c r="BZ3" s="432"/>
      <c r="CA3" s="432"/>
      <c r="CB3" s="432"/>
      <c r="CC3" s="432"/>
      <c r="CD3" s="432"/>
      <c r="CE3" s="432"/>
      <c r="CF3" s="432"/>
      <c r="CG3" s="432"/>
      <c r="CH3" s="432"/>
      <c r="CI3" s="432"/>
      <c r="CJ3" s="432"/>
      <c r="CK3" s="432"/>
      <c r="CL3" s="432"/>
      <c r="CM3" s="432"/>
      <c r="CN3" s="432"/>
      <c r="CO3" s="432"/>
      <c r="CP3" s="432"/>
      <c r="CQ3" s="432"/>
      <c r="CR3" s="432"/>
      <c r="CS3" s="432"/>
      <c r="CT3" s="432"/>
      <c r="CU3" s="432"/>
      <c r="CV3" s="432"/>
      <c r="CW3" s="432"/>
      <c r="CX3" s="432"/>
      <c r="CY3" s="432"/>
      <c r="CZ3" s="432"/>
      <c r="DA3" s="432"/>
      <c r="DB3" s="432"/>
      <c r="DC3" s="432"/>
      <c r="DD3" s="432"/>
      <c r="DE3" s="432"/>
      <c r="DF3" s="432"/>
      <c r="DG3" s="432"/>
      <c r="DH3" s="432"/>
      <c r="DI3" s="432"/>
      <c r="DJ3" s="432"/>
      <c r="DK3" s="432"/>
      <c r="DL3" s="432"/>
      <c r="DM3" s="432"/>
      <c r="DN3" s="432"/>
      <c r="DO3" s="432"/>
      <c r="DP3" s="432"/>
      <c r="DQ3" s="432"/>
      <c r="DR3" s="432"/>
      <c r="DS3" s="432"/>
      <c r="DT3" s="432"/>
      <c r="DU3" s="432"/>
      <c r="DV3" s="432"/>
      <c r="DW3" s="432"/>
      <c r="DX3" s="432"/>
      <c r="DY3" s="432"/>
      <c r="DZ3" s="432"/>
      <c r="EA3" s="432"/>
      <c r="EB3" s="432"/>
      <c r="EC3" s="432"/>
      <c r="ED3" s="432"/>
      <c r="EE3" s="432"/>
      <c r="EF3" s="432"/>
      <c r="EG3" s="432"/>
      <c r="EH3" s="432"/>
      <c r="EI3" s="432"/>
      <c r="EJ3" s="432"/>
      <c r="EK3" s="432"/>
      <c r="EL3" s="432"/>
      <c r="EM3" s="432"/>
      <c r="EN3" s="432"/>
      <c r="EO3" s="432"/>
      <c r="EP3" s="432"/>
      <c r="EQ3" s="432"/>
      <c r="ER3" s="432"/>
      <c r="ES3" s="432"/>
      <c r="ET3" s="432"/>
      <c r="EU3" s="432"/>
      <c r="EV3" s="432"/>
      <c r="EW3" s="432"/>
      <c r="EX3" s="432"/>
      <c r="EY3" s="432"/>
      <c r="EZ3" s="432"/>
      <c r="FA3" s="432"/>
      <c r="FB3" s="432"/>
      <c r="FC3" s="432"/>
      <c r="FD3" s="432"/>
      <c r="FE3" s="432"/>
      <c r="FF3" s="432"/>
      <c r="FG3" s="432"/>
      <c r="FH3" s="432"/>
      <c r="FI3" s="432"/>
      <c r="FJ3" s="432"/>
      <c r="FK3" s="432"/>
      <c r="FL3" s="432"/>
      <c r="FM3" s="432"/>
      <c r="FN3" s="432"/>
      <c r="FO3" s="432"/>
      <c r="FP3" s="432"/>
      <c r="FQ3" s="432"/>
      <c r="FR3" s="432"/>
      <c r="FS3" s="432"/>
      <c r="FT3" s="432"/>
      <c r="FU3" s="432"/>
      <c r="FV3" s="432"/>
      <c r="FW3" s="432"/>
      <c r="FX3" s="432"/>
      <c r="FY3" s="432"/>
      <c r="FZ3" s="432"/>
      <c r="GA3" s="432"/>
      <c r="GB3" s="432"/>
      <c r="GC3" s="432"/>
      <c r="GD3" s="432"/>
      <c r="GE3" s="432"/>
      <c r="GF3" s="432"/>
      <c r="GG3" s="432"/>
      <c r="GH3" s="432"/>
      <c r="GI3" s="432"/>
      <c r="GJ3" s="432"/>
      <c r="GK3" s="432"/>
      <c r="GL3" s="432"/>
      <c r="GM3" s="432"/>
      <c r="GN3" s="432"/>
      <c r="GO3" s="432"/>
      <c r="GP3" s="432"/>
      <c r="GQ3" s="432"/>
      <c r="GR3" s="432"/>
      <c r="GS3" s="432"/>
      <c r="GT3" s="432"/>
      <c r="GU3" s="432"/>
      <c r="GV3" s="432"/>
      <c r="GW3" s="432"/>
      <c r="GX3" s="432"/>
      <c r="GY3" s="432"/>
      <c r="GZ3" s="432"/>
      <c r="HA3" s="432"/>
      <c r="HB3" s="432"/>
      <c r="HC3" s="432"/>
      <c r="HD3" s="432"/>
      <c r="HE3" s="432"/>
      <c r="HF3" s="432"/>
      <c r="HG3" s="432"/>
      <c r="HH3" s="432"/>
      <c r="HI3" s="432"/>
      <c r="HJ3" s="432"/>
      <c r="HK3" s="432"/>
      <c r="HL3" s="432"/>
      <c r="HM3" s="432"/>
      <c r="HN3" s="432"/>
      <c r="HO3" s="432"/>
      <c r="HP3" s="432"/>
      <c r="HQ3" s="432"/>
      <c r="HR3" s="432"/>
      <c r="HS3" s="432"/>
      <c r="HT3" s="432"/>
      <c r="HU3" s="432"/>
      <c r="HV3" s="432"/>
      <c r="HW3" s="432"/>
      <c r="HX3" s="432"/>
      <c r="HY3" s="432"/>
      <c r="HZ3" s="432"/>
      <c r="IA3" s="432"/>
      <c r="IB3" s="432"/>
      <c r="IC3" s="432"/>
      <c r="ID3" s="432"/>
      <c r="IE3" s="432"/>
      <c r="IF3" s="432"/>
      <c r="IG3" s="432"/>
      <c r="IH3" s="432"/>
      <c r="II3" s="432"/>
      <c r="IJ3" s="432"/>
      <c r="IK3" s="432"/>
      <c r="IL3" s="432"/>
      <c r="IM3" s="432"/>
      <c r="IN3" s="432"/>
      <c r="IO3" s="432"/>
      <c r="IP3" s="432"/>
      <c r="IQ3" s="432"/>
      <c r="IR3" s="432"/>
      <c r="IS3" s="432"/>
      <c r="IT3" s="432"/>
      <c r="IU3" s="432"/>
      <c r="IV3" s="432"/>
      <c r="IW3" s="432"/>
    </row>
    <row r="4" customFormat="false" ht="12" hidden="false" customHeight="false" outlineLevel="0" collapsed="false">
      <c r="A4" s="430" t="s">
        <v>281</v>
      </c>
      <c r="B4" s="431" t="s">
        <v>282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432"/>
      <c r="AM4" s="432"/>
      <c r="AN4" s="432"/>
      <c r="AO4" s="432"/>
      <c r="AP4" s="432"/>
      <c r="AQ4" s="432"/>
      <c r="AR4" s="432"/>
      <c r="AS4" s="432"/>
      <c r="AT4" s="432"/>
      <c r="AU4" s="432"/>
      <c r="AV4" s="432"/>
      <c r="AW4" s="432"/>
      <c r="AX4" s="432"/>
      <c r="AY4" s="432"/>
      <c r="AZ4" s="432"/>
      <c r="BA4" s="432"/>
      <c r="BB4" s="432"/>
      <c r="BC4" s="432"/>
      <c r="BD4" s="432"/>
      <c r="BE4" s="432"/>
      <c r="BF4" s="432"/>
      <c r="BG4" s="432"/>
      <c r="BH4" s="432"/>
      <c r="BI4" s="432"/>
      <c r="BJ4" s="432"/>
      <c r="BK4" s="432"/>
      <c r="BL4" s="432"/>
      <c r="BM4" s="432"/>
      <c r="BN4" s="432"/>
      <c r="BO4" s="432"/>
      <c r="BP4" s="432"/>
      <c r="BQ4" s="432"/>
      <c r="BR4" s="432"/>
      <c r="BS4" s="432"/>
      <c r="BT4" s="432"/>
      <c r="BU4" s="432"/>
      <c r="BV4" s="432"/>
      <c r="BW4" s="432"/>
      <c r="BX4" s="432"/>
      <c r="BY4" s="432"/>
      <c r="BZ4" s="432"/>
      <c r="CA4" s="432"/>
      <c r="CB4" s="432"/>
      <c r="CC4" s="432"/>
      <c r="CD4" s="432"/>
      <c r="CE4" s="432"/>
      <c r="CF4" s="432"/>
      <c r="CG4" s="432"/>
      <c r="CH4" s="432"/>
      <c r="CI4" s="432"/>
      <c r="CJ4" s="432"/>
      <c r="CK4" s="432"/>
      <c r="CL4" s="432"/>
      <c r="CM4" s="432"/>
      <c r="CN4" s="432"/>
      <c r="CO4" s="432"/>
      <c r="CP4" s="432"/>
      <c r="CQ4" s="432"/>
      <c r="CR4" s="432"/>
      <c r="CS4" s="432"/>
      <c r="CT4" s="432"/>
      <c r="CU4" s="432"/>
      <c r="CV4" s="432"/>
      <c r="CW4" s="432"/>
      <c r="CX4" s="432"/>
      <c r="CY4" s="432"/>
      <c r="CZ4" s="432"/>
      <c r="DA4" s="432"/>
      <c r="DB4" s="432"/>
      <c r="DC4" s="432"/>
      <c r="DD4" s="432"/>
      <c r="DE4" s="432"/>
      <c r="DF4" s="432"/>
      <c r="DG4" s="432"/>
      <c r="DH4" s="432"/>
      <c r="DI4" s="432"/>
      <c r="DJ4" s="432"/>
      <c r="DK4" s="432"/>
      <c r="DL4" s="432"/>
      <c r="DM4" s="432"/>
      <c r="DN4" s="432"/>
      <c r="DO4" s="432"/>
      <c r="DP4" s="432"/>
      <c r="DQ4" s="432"/>
      <c r="DR4" s="432"/>
      <c r="DS4" s="432"/>
      <c r="DT4" s="432"/>
      <c r="DU4" s="432"/>
      <c r="DV4" s="432"/>
      <c r="DW4" s="432"/>
      <c r="DX4" s="432"/>
      <c r="DY4" s="432"/>
      <c r="DZ4" s="432"/>
      <c r="EA4" s="432"/>
      <c r="EB4" s="432"/>
      <c r="EC4" s="432"/>
      <c r="ED4" s="432"/>
      <c r="EE4" s="432"/>
      <c r="EF4" s="432"/>
      <c r="EG4" s="432"/>
      <c r="EH4" s="432"/>
      <c r="EI4" s="432"/>
      <c r="EJ4" s="432"/>
      <c r="EK4" s="432"/>
      <c r="EL4" s="432"/>
      <c r="EM4" s="432"/>
      <c r="EN4" s="432"/>
      <c r="EO4" s="432"/>
      <c r="EP4" s="432"/>
      <c r="EQ4" s="432"/>
      <c r="ER4" s="432"/>
      <c r="ES4" s="432"/>
      <c r="ET4" s="432"/>
      <c r="EU4" s="432"/>
      <c r="EV4" s="432"/>
      <c r="EW4" s="432"/>
      <c r="EX4" s="432"/>
      <c r="EY4" s="432"/>
      <c r="EZ4" s="432"/>
      <c r="FA4" s="432"/>
      <c r="FB4" s="432"/>
      <c r="FC4" s="432"/>
      <c r="FD4" s="432"/>
      <c r="FE4" s="432"/>
      <c r="FF4" s="432"/>
      <c r="FG4" s="432"/>
      <c r="FH4" s="432"/>
      <c r="FI4" s="432"/>
      <c r="FJ4" s="432"/>
      <c r="FK4" s="432"/>
      <c r="FL4" s="432"/>
      <c r="FM4" s="432"/>
      <c r="FN4" s="432"/>
      <c r="FO4" s="432"/>
      <c r="FP4" s="432"/>
      <c r="FQ4" s="432"/>
      <c r="FR4" s="432"/>
      <c r="FS4" s="432"/>
      <c r="FT4" s="432"/>
      <c r="FU4" s="432"/>
      <c r="FV4" s="432"/>
      <c r="FW4" s="432"/>
      <c r="FX4" s="432"/>
      <c r="FY4" s="432"/>
      <c r="FZ4" s="432"/>
      <c r="GA4" s="432"/>
      <c r="GB4" s="432"/>
      <c r="GC4" s="432"/>
      <c r="GD4" s="432"/>
      <c r="GE4" s="432"/>
      <c r="GF4" s="432"/>
      <c r="GG4" s="432"/>
      <c r="GH4" s="432"/>
      <c r="GI4" s="432"/>
      <c r="GJ4" s="432"/>
      <c r="GK4" s="432"/>
      <c r="GL4" s="432"/>
      <c r="GM4" s="432"/>
      <c r="GN4" s="432"/>
      <c r="GO4" s="432"/>
      <c r="GP4" s="432"/>
      <c r="GQ4" s="432"/>
      <c r="GR4" s="432"/>
      <c r="GS4" s="432"/>
      <c r="GT4" s="432"/>
      <c r="GU4" s="432"/>
      <c r="GV4" s="432"/>
      <c r="GW4" s="432"/>
      <c r="GX4" s="432"/>
      <c r="GY4" s="432"/>
      <c r="GZ4" s="432"/>
      <c r="HA4" s="432"/>
      <c r="HB4" s="432"/>
      <c r="HC4" s="432"/>
      <c r="HD4" s="432"/>
      <c r="HE4" s="432"/>
      <c r="HF4" s="432"/>
      <c r="HG4" s="432"/>
      <c r="HH4" s="432"/>
      <c r="HI4" s="432"/>
      <c r="HJ4" s="432"/>
      <c r="HK4" s="432"/>
      <c r="HL4" s="432"/>
      <c r="HM4" s="432"/>
      <c r="HN4" s="432"/>
      <c r="HO4" s="432"/>
      <c r="HP4" s="432"/>
      <c r="HQ4" s="432"/>
      <c r="HR4" s="432"/>
      <c r="HS4" s="432"/>
      <c r="HT4" s="432"/>
      <c r="HU4" s="432"/>
      <c r="HV4" s="432"/>
      <c r="HW4" s="432"/>
      <c r="HX4" s="432"/>
      <c r="HY4" s="432"/>
      <c r="HZ4" s="432"/>
      <c r="IA4" s="432"/>
      <c r="IB4" s="432"/>
      <c r="IC4" s="432"/>
      <c r="ID4" s="432"/>
      <c r="IE4" s="432"/>
      <c r="IF4" s="432"/>
      <c r="IG4" s="432"/>
      <c r="IH4" s="432"/>
      <c r="II4" s="432"/>
      <c r="IJ4" s="432"/>
      <c r="IK4" s="432"/>
      <c r="IL4" s="432"/>
      <c r="IM4" s="432"/>
      <c r="IN4" s="432"/>
      <c r="IO4" s="432"/>
      <c r="IP4" s="432"/>
      <c r="IQ4" s="432"/>
      <c r="IR4" s="432"/>
      <c r="IS4" s="432"/>
      <c r="IT4" s="432"/>
      <c r="IU4" s="432"/>
      <c r="IV4" s="432"/>
      <c r="IW4" s="432"/>
    </row>
    <row r="5" customFormat="false" ht="12.75" hidden="false" customHeight="false" outlineLevel="0" collapsed="false">
      <c r="A5" s="430" t="s">
        <v>283</v>
      </c>
      <c r="B5" s="431" t="s">
        <v>284</v>
      </c>
    </row>
    <row r="6" customFormat="false" ht="12.75" hidden="false" customHeight="false" outlineLevel="0" collapsed="false">
      <c r="A6" s="430" t="s">
        <v>285</v>
      </c>
      <c r="B6" s="431" t="s">
        <v>279</v>
      </c>
    </row>
    <row r="7" customFormat="false" ht="12.75" hidden="false" customHeight="false" outlineLevel="0" collapsed="false">
      <c r="A7" s="430" t="s">
        <v>286</v>
      </c>
      <c r="B7" s="431" t="str">
        <f aca="true">CONCATENATE("Curr_Daily_Storage_Summary",TEXT(NOW(),"mmddyyyy"),".pdf")</f>
        <v>Curr_Daily_Storage_Summary09262025.pdf</v>
      </c>
    </row>
    <row r="8" customFormat="false" ht="12.75" hidden="false" customHeight="false" outlineLevel="0" collapsed="false">
      <c r="A8" s="430" t="s">
        <v>287</v>
      </c>
      <c r="B8" s="431" t="s">
        <v>282</v>
      </c>
    </row>
    <row r="9" customFormat="false" ht="12.75" hidden="false" customHeight="false" outlineLevel="0" collapsed="false">
      <c r="A9" s="433"/>
      <c r="B9" s="433"/>
    </row>
    <row r="10" customFormat="false" ht="12.75" hidden="false" customHeight="false" outlineLevel="0" collapsed="false">
      <c r="A10" s="434" t="s">
        <v>288</v>
      </c>
      <c r="B10" s="435"/>
    </row>
    <row r="12" customFormat="false" ht="12.75" hidden="false" customHeight="false" outlineLevel="0" collapsed="false">
      <c r="A12" s="436" t="s">
        <v>289</v>
      </c>
    </row>
    <row r="13" customFormat="false" ht="12.75" hidden="false" customHeight="false" outlineLevel="0" collapsed="false">
      <c r="B13" s="436"/>
    </row>
    <row r="16" customFormat="false" ht="12.75" hidden="false" customHeight="false" outlineLevel="0" collapsed="false">
      <c r="A16" s="437"/>
    </row>
    <row r="17" customFormat="false" ht="12.75" hidden="false" customHeight="false" outlineLevel="0" collapsed="false">
      <c r="A17" s="437"/>
    </row>
    <row r="18" customFormat="false" ht="12.75" hidden="false" customHeight="false" outlineLevel="0" collapsed="false">
      <c r="A18" s="4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146"/>
  <sheetViews>
    <sheetView showFormulas="false" showGridLines="true" showRowColHeaders="true" showZeros="true" rightToLeft="false" tabSelected="false" showOutlineSymbols="true" defaultGridColor="true" view="normal" topLeftCell="A31" colorId="64" zoomScale="75" zoomScaleNormal="75" zoomScalePageLayoutView="100" workbookViewId="0">
      <selection pane="topLeft" activeCell="AL6" activeCellId="0" sqref="AL6:AL6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2.85"/>
    <col collapsed="false" customWidth="true" hidden="false" outlineLevel="0" max="3" min="3" style="235" width="5.71"/>
    <col collapsed="false" customWidth="true" hidden="false" outlineLevel="0" max="4" min="4" style="1" width="14.7"/>
    <col collapsed="false" customWidth="true" hidden="false" outlineLevel="0" max="5" min="5" style="1" width="11.7"/>
    <col collapsed="false" customWidth="true" hidden="false" outlineLevel="0" max="6" min="6" style="1" width="12.42"/>
    <col collapsed="false" customWidth="true" hidden="false" outlineLevel="0" max="7" min="7" style="1" width="14.28"/>
    <col collapsed="false" customWidth="true" hidden="false" outlineLevel="0" max="8" min="8" style="1" width="13.56"/>
    <col collapsed="false" customWidth="true" hidden="false" outlineLevel="0" max="12" min="9" style="1" width="11.7"/>
    <col collapsed="false" customWidth="true" hidden="false" outlineLevel="0" max="13" min="13" style="1" width="11.42"/>
    <col collapsed="false" customWidth="true" hidden="false" outlineLevel="0" max="14" min="14" style="1" width="11.7"/>
    <col collapsed="false" customWidth="true" hidden="false" outlineLevel="0" max="17" min="15" style="1" width="12.7"/>
    <col collapsed="false" customWidth="true" hidden="false" outlineLevel="0" max="18" min="18" style="1" width="11.7"/>
    <col collapsed="false" customWidth="true" hidden="false" outlineLevel="0" max="28" min="19" style="1" width="12.7"/>
    <col collapsed="false" customWidth="true" hidden="false" outlineLevel="0" max="36" min="29" style="1" width="13.41"/>
    <col collapsed="false" customWidth="true" hidden="false" outlineLevel="0" max="37" min="37" style="152" width="12.28"/>
    <col collapsed="false" customWidth="true" hidden="false" outlineLevel="0" max="38" min="38" style="1" width="12.7"/>
    <col collapsed="false" customWidth="false" hidden="false" outlineLevel="0" max="39" min="39" style="1" width="9.14"/>
    <col collapsed="false" customWidth="true" hidden="false" outlineLevel="0" max="40" min="40" style="1" width="12.7"/>
    <col collapsed="false" customWidth="true" hidden="false" outlineLevel="0" max="41" min="41" style="1" width="11.42"/>
    <col collapsed="false" customWidth="false" hidden="false" outlineLevel="0" max="257" min="42" style="1" width="9.14"/>
  </cols>
  <sheetData>
    <row r="1" customFormat="false" ht="15" hidden="false" customHeight="false" outlineLevel="0" collapsed="false">
      <c r="P1" s="47" t="s">
        <v>150</v>
      </c>
      <c r="Q1" s="47" t="s">
        <v>151</v>
      </c>
      <c r="R1" s="47" t="s">
        <v>152</v>
      </c>
      <c r="S1" s="47" t="s">
        <v>153</v>
      </c>
      <c r="T1" s="47" t="s">
        <v>154</v>
      </c>
      <c r="U1" s="47" t="s">
        <v>155</v>
      </c>
      <c r="V1" s="47" t="s">
        <v>156</v>
      </c>
      <c r="W1" s="47" t="s">
        <v>157</v>
      </c>
      <c r="X1" s="47" t="s">
        <v>158</v>
      </c>
      <c r="Y1" s="47" t="s">
        <v>159</v>
      </c>
      <c r="Z1" s="47" t="s">
        <v>160</v>
      </c>
      <c r="AA1" s="47" t="s">
        <v>161</v>
      </c>
      <c r="AB1" s="47" t="s">
        <v>162</v>
      </c>
      <c r="AC1" s="47" t="s">
        <v>163</v>
      </c>
      <c r="AD1" s="47"/>
    </row>
    <row r="2" customFormat="false" ht="15.75" hidden="false" customHeight="false" outlineLevel="0" collapsed="false">
      <c r="B2" s="1" t="n">
        <v>144.844</v>
      </c>
      <c r="C2" s="98"/>
      <c r="D2" s="11"/>
      <c r="E2" s="11"/>
      <c r="F2" s="236" t="s">
        <v>164</v>
      </c>
      <c r="G2" s="237" t="s">
        <v>165</v>
      </c>
      <c r="I2" s="238"/>
      <c r="J2" s="239" t="s">
        <v>166</v>
      </c>
      <c r="K2" s="240"/>
      <c r="L2" s="4" t="s">
        <v>70</v>
      </c>
      <c r="AH2" s="47" t="s">
        <v>150</v>
      </c>
      <c r="AI2" s="47" t="s">
        <v>167</v>
      </c>
      <c r="AJ2" s="47" t="s">
        <v>151</v>
      </c>
      <c r="AK2" s="47" t="s">
        <v>152</v>
      </c>
      <c r="AL2" s="47" t="s">
        <v>153</v>
      </c>
      <c r="AM2" s="47" t="s">
        <v>154</v>
      </c>
      <c r="AN2" s="47" t="s">
        <v>155</v>
      </c>
      <c r="AO2" s="47" t="s">
        <v>156</v>
      </c>
      <c r="AP2" s="47" t="s">
        <v>157</v>
      </c>
      <c r="AQ2" s="47" t="s">
        <v>158</v>
      </c>
      <c r="AR2" s="47" t="s">
        <v>159</v>
      </c>
      <c r="AS2" s="47" t="s">
        <v>168</v>
      </c>
      <c r="AT2" s="47" t="s">
        <v>160</v>
      </c>
      <c r="AU2" s="47" t="s">
        <v>169</v>
      </c>
      <c r="AV2" s="47" t="s">
        <v>170</v>
      </c>
      <c r="AW2" s="1" t="s">
        <v>162</v>
      </c>
      <c r="AX2" s="47" t="s">
        <v>163</v>
      </c>
    </row>
    <row r="3" customFormat="false" ht="17.25" hidden="false" customHeight="false" outlineLevel="0" collapsed="false">
      <c r="D3" s="241" t="s">
        <v>171</v>
      </c>
      <c r="E3" s="242"/>
      <c r="F3" s="243" t="s">
        <v>172</v>
      </c>
      <c r="G3" s="244" t="s">
        <v>173</v>
      </c>
      <c r="H3" s="1" t="s">
        <v>174</v>
      </c>
      <c r="I3" s="245" t="n">
        <v>2000</v>
      </c>
      <c r="J3" s="245" t="n">
        <v>1999</v>
      </c>
      <c r="K3" s="246" t="n">
        <v>1998</v>
      </c>
      <c r="L3" s="4" t="s">
        <v>75</v>
      </c>
      <c r="AH3" s="96" t="n">
        <v>98</v>
      </c>
      <c r="AI3" s="96" t="n">
        <v>61120</v>
      </c>
      <c r="AJ3" s="96" t="n">
        <v>62389</v>
      </c>
      <c r="AK3" s="96" t="n">
        <v>62996</v>
      </c>
      <c r="AL3" s="96" t="n">
        <v>62998</v>
      </c>
      <c r="AM3" s="96" t="n">
        <v>63001</v>
      </c>
      <c r="AN3" s="96" t="n">
        <v>71319</v>
      </c>
      <c r="AO3" s="96" t="n">
        <v>71320</v>
      </c>
      <c r="AP3" s="96" t="n">
        <v>71321</v>
      </c>
      <c r="AQ3" s="96" t="n">
        <v>71322</v>
      </c>
      <c r="AR3" s="96" t="n">
        <v>71323</v>
      </c>
      <c r="AS3" s="247" t="n">
        <v>71325</v>
      </c>
      <c r="AT3" s="96" t="n">
        <v>71327</v>
      </c>
      <c r="AU3" s="247" t="n">
        <v>71330</v>
      </c>
      <c r="AV3" s="96" t="n">
        <v>71451</v>
      </c>
      <c r="AW3" s="96" t="n">
        <v>71459</v>
      </c>
      <c r="AX3" s="96" t="n">
        <v>71460</v>
      </c>
    </row>
    <row r="4" customFormat="false" ht="17.25" hidden="false" customHeight="false" outlineLevel="0" collapsed="false">
      <c r="A4" s="196"/>
      <c r="B4" s="248" t="n">
        <v>0.882</v>
      </c>
      <c r="C4" s="249" t="n">
        <v>-0.025</v>
      </c>
      <c r="D4" s="250" t="s">
        <v>175</v>
      </c>
      <c r="F4" s="124" t="n">
        <f aca="false">B4+((C4/AUGUST!B$1)*AUGUST!B$2)</f>
        <v>0.857</v>
      </c>
      <c r="G4" s="248" t="n">
        <v>0.86</v>
      </c>
      <c r="H4" s="251"/>
      <c r="I4" s="252" t="n">
        <v>1.787</v>
      </c>
      <c r="J4" s="252" t="n">
        <v>1.704</v>
      </c>
      <c r="K4" s="253" t="n">
        <v>1.949</v>
      </c>
      <c r="L4" s="254"/>
      <c r="M4" s="47" t="s">
        <v>176</v>
      </c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L4" s="1" t="s">
        <v>177</v>
      </c>
    </row>
    <row r="5" customFormat="false" ht="17.25" hidden="false" customHeight="false" outlineLevel="0" collapsed="false">
      <c r="A5" s="196"/>
      <c r="B5" s="255" t="n">
        <v>1.751</v>
      </c>
      <c r="C5" s="249" t="n">
        <v>-0.025</v>
      </c>
      <c r="D5" s="250" t="s">
        <v>178</v>
      </c>
      <c r="F5" s="124" t="n">
        <f aca="false">B5+((C5/AUGUST!B$1)*AUGUST!B$2)</f>
        <v>1.726</v>
      </c>
      <c r="G5" s="255" t="n">
        <v>1.71</v>
      </c>
      <c r="H5" s="251"/>
      <c r="I5" s="256" t="n">
        <v>1.445</v>
      </c>
      <c r="J5" s="256" t="n">
        <v>1.095</v>
      </c>
      <c r="K5" s="257" t="n">
        <v>1.688</v>
      </c>
      <c r="L5" s="254"/>
      <c r="M5" s="258"/>
      <c r="N5" s="259"/>
      <c r="O5" s="260"/>
      <c r="P5" s="96" t="n">
        <v>98</v>
      </c>
      <c r="Q5" s="96" t="n">
        <v>62389</v>
      </c>
      <c r="R5" s="96" t="n">
        <v>62996</v>
      </c>
      <c r="S5" s="96" t="n">
        <v>62998</v>
      </c>
      <c r="T5" s="96" t="n">
        <v>63001</v>
      </c>
      <c r="U5" s="96" t="n">
        <v>71320</v>
      </c>
      <c r="V5" s="96" t="n">
        <v>71322</v>
      </c>
      <c r="W5" s="96" t="n">
        <v>71323</v>
      </c>
      <c r="X5" s="96" t="n">
        <v>71327</v>
      </c>
      <c r="Y5" s="96" t="n">
        <v>71328</v>
      </c>
      <c r="Z5" s="96" t="n">
        <v>71330</v>
      </c>
      <c r="AA5" s="96" t="n">
        <v>71451</v>
      </c>
      <c r="AB5" s="96" t="n">
        <v>71456</v>
      </c>
      <c r="AC5" s="96" t="n">
        <v>71459</v>
      </c>
      <c r="AD5" s="247" t="n">
        <v>71460</v>
      </c>
      <c r="AE5" s="247" t="n">
        <v>78122</v>
      </c>
      <c r="AF5" s="261" t="n">
        <v>78124</v>
      </c>
      <c r="AG5" s="96" t="n">
        <v>78125</v>
      </c>
      <c r="AH5" s="96" t="s">
        <v>179</v>
      </c>
      <c r="AI5" s="47"/>
      <c r="AJ5" s="47"/>
      <c r="AK5" s="262"/>
      <c r="AL5" s="96" t="s">
        <v>179</v>
      </c>
      <c r="AN5" s="1" t="s">
        <v>180</v>
      </c>
      <c r="AO5" s="1" t="s">
        <v>181</v>
      </c>
    </row>
    <row r="6" customFormat="false" ht="17.25" hidden="false" customHeight="false" outlineLevel="0" collapsed="false">
      <c r="A6" s="196"/>
      <c r="B6" s="255" t="n">
        <v>97.089</v>
      </c>
      <c r="C6" s="249" t="n">
        <v>5.8</v>
      </c>
      <c r="D6" s="250" t="s">
        <v>182</v>
      </c>
      <c r="F6" s="124" t="n">
        <v>97.382</v>
      </c>
      <c r="G6" s="255" t="n">
        <v>102.818</v>
      </c>
      <c r="H6" s="251" t="n">
        <v>0.16658</v>
      </c>
      <c r="I6" s="256" t="n">
        <v>102.824</v>
      </c>
      <c r="J6" s="256" t="n">
        <v>102.669</v>
      </c>
      <c r="K6" s="263" t="n">
        <v>102.379</v>
      </c>
      <c r="L6" s="254"/>
      <c r="M6" s="264" t="n">
        <v>37104</v>
      </c>
      <c r="N6" s="265"/>
      <c r="O6" s="160"/>
      <c r="P6" s="266"/>
      <c r="Q6" s="266" t="n">
        <v>45310</v>
      </c>
      <c r="R6" s="266"/>
      <c r="S6" s="266" t="n">
        <v>19236</v>
      </c>
      <c r="T6" s="266" t="n">
        <v>31001</v>
      </c>
      <c r="U6" s="266" t="n">
        <v>9343</v>
      </c>
      <c r="V6" s="266" t="n">
        <v>39</v>
      </c>
      <c r="W6" s="266" t="n">
        <v>0</v>
      </c>
      <c r="X6" s="266"/>
      <c r="Y6" s="266"/>
      <c r="Z6" s="266"/>
      <c r="AA6" s="267"/>
      <c r="AB6" s="266" t="n">
        <v>0</v>
      </c>
      <c r="AC6" s="160" t="n">
        <v>2055</v>
      </c>
      <c r="AD6" s="268"/>
      <c r="AE6" s="160"/>
      <c r="AF6" s="267"/>
      <c r="AG6" s="269"/>
      <c r="AH6" s="269" t="n">
        <v>106984</v>
      </c>
      <c r="AI6" s="265"/>
      <c r="AJ6" s="265"/>
      <c r="AK6" s="161"/>
      <c r="AL6" s="269" t="n">
        <v>106984</v>
      </c>
      <c r="AM6" s="1" t="n">
        <v>1</v>
      </c>
      <c r="AN6" s="270" t="n">
        <f aca="false">AL6/1000</f>
        <v>106.984</v>
      </c>
      <c r="AO6" s="270" t="n">
        <f aca="false">(AL7/1000)*-1</f>
        <v>-103.769</v>
      </c>
    </row>
    <row r="7" customFormat="false" ht="17.25" hidden="false" customHeight="false" outlineLevel="0" collapsed="false">
      <c r="A7" s="196"/>
      <c r="B7" s="255" t="n">
        <v>17</v>
      </c>
      <c r="C7" s="249" t="n">
        <v>1.9</v>
      </c>
      <c r="D7" s="250" t="s">
        <v>22</v>
      </c>
      <c r="F7" s="124" t="n">
        <v>17.188</v>
      </c>
      <c r="G7" s="255" t="n">
        <v>18.49</v>
      </c>
      <c r="H7" s="251" t="n">
        <f aca="false">G7/F7</f>
        <v>1.07575052362113</v>
      </c>
      <c r="I7" s="256" t="n">
        <v>17.599</v>
      </c>
      <c r="J7" s="256" t="n">
        <v>18.92</v>
      </c>
      <c r="K7" s="263" t="n">
        <v>19.195</v>
      </c>
      <c r="L7" s="254"/>
      <c r="M7" s="271"/>
      <c r="N7" s="47"/>
      <c r="O7" s="161"/>
      <c r="P7" s="272"/>
      <c r="Q7" s="272" t="n">
        <v>39787</v>
      </c>
      <c r="R7" s="272"/>
      <c r="S7" s="272" t="n">
        <v>17105</v>
      </c>
      <c r="T7" s="272" t="n">
        <v>20326</v>
      </c>
      <c r="U7" s="272" t="n">
        <v>0</v>
      </c>
      <c r="V7" s="272" t="n">
        <v>0</v>
      </c>
      <c r="W7" s="272" t="n">
        <v>9361</v>
      </c>
      <c r="X7" s="272"/>
      <c r="Y7" s="272"/>
      <c r="Z7" s="272"/>
      <c r="AA7" s="273"/>
      <c r="AB7" s="272" t="n">
        <v>14770</v>
      </c>
      <c r="AC7" s="161" t="n">
        <v>2420</v>
      </c>
      <c r="AD7" s="272"/>
      <c r="AE7" s="161"/>
      <c r="AF7" s="273"/>
      <c r="AG7" s="274"/>
      <c r="AH7" s="274" t="n">
        <v>103769</v>
      </c>
      <c r="AI7" s="47"/>
      <c r="AJ7" s="47"/>
      <c r="AK7" s="161"/>
      <c r="AL7" s="274" t="n">
        <v>103769</v>
      </c>
      <c r="AM7" s="1" t="n">
        <v>2</v>
      </c>
      <c r="AN7" s="270" t="n">
        <f aca="false">AL8/1000</f>
        <v>169.651</v>
      </c>
      <c r="AO7" s="270" t="n">
        <f aca="false">AL9/1000*-1</f>
        <v>-91.109</v>
      </c>
    </row>
    <row r="8" customFormat="false" ht="17.25" hidden="false" customHeight="false" outlineLevel="0" collapsed="false">
      <c r="A8" s="196"/>
      <c r="B8" s="255" t="n">
        <v>46.4</v>
      </c>
      <c r="C8" s="249" t="n">
        <v>2.284</v>
      </c>
      <c r="D8" s="250" t="s">
        <v>183</v>
      </c>
      <c r="F8" s="124" t="n">
        <v>46.129</v>
      </c>
      <c r="G8" s="255" t="n">
        <v>47.27</v>
      </c>
      <c r="H8" s="251" t="n">
        <f aca="false">G8/F8</f>
        <v>1.02473498233216</v>
      </c>
      <c r="I8" s="256" t="n">
        <v>44.343</v>
      </c>
      <c r="J8" s="256" t="n">
        <v>49.413</v>
      </c>
      <c r="K8" s="263" t="n">
        <v>50.578</v>
      </c>
      <c r="L8" s="254"/>
      <c r="M8" s="275" t="n">
        <v>37105</v>
      </c>
      <c r="N8" s="265"/>
      <c r="O8" s="160"/>
      <c r="P8" s="268"/>
      <c r="Q8" s="268" t="n">
        <v>703</v>
      </c>
      <c r="R8" s="268"/>
      <c r="S8" s="268" t="n">
        <v>16367</v>
      </c>
      <c r="T8" s="268" t="n">
        <v>32896</v>
      </c>
      <c r="U8" s="268" t="n">
        <v>0</v>
      </c>
      <c r="V8" s="268" t="n">
        <v>7400</v>
      </c>
      <c r="W8" s="268" t="n">
        <v>46089</v>
      </c>
      <c r="X8" s="268"/>
      <c r="Y8" s="268"/>
      <c r="Z8" s="268"/>
      <c r="AA8" s="276"/>
      <c r="AB8" s="268" t="n">
        <v>64375</v>
      </c>
      <c r="AC8" s="160" t="n">
        <v>1821</v>
      </c>
      <c r="AD8" s="268"/>
      <c r="AE8" s="160" t="n">
        <v>0</v>
      </c>
      <c r="AF8" s="276"/>
      <c r="AG8" s="277" t="n">
        <v>0</v>
      </c>
      <c r="AH8" s="277" t="n">
        <v>169651</v>
      </c>
      <c r="AI8" s="265"/>
      <c r="AJ8" s="265"/>
      <c r="AK8" s="161"/>
      <c r="AL8" s="277" t="n">
        <v>169651</v>
      </c>
      <c r="AM8" s="1" t="n">
        <v>3</v>
      </c>
      <c r="AN8" s="270" t="n">
        <f aca="false">AL10/1000</f>
        <v>159.693</v>
      </c>
      <c r="AO8" s="270" t="n">
        <f aca="false">AL11/1000*-1</f>
        <v>-107.696</v>
      </c>
    </row>
    <row r="9" customFormat="false" ht="15.75" hidden="false" customHeight="false" outlineLevel="0" collapsed="false">
      <c r="B9" s="278"/>
      <c r="C9" s="98"/>
      <c r="D9" s="238"/>
      <c r="E9" s="259"/>
      <c r="F9" s="279" t="n">
        <f aca="false">SUM(F3:F8)</f>
        <v>163.282</v>
      </c>
      <c r="G9" s="279" t="n">
        <f aca="false">SUM(G4:G8)</f>
        <v>171.148</v>
      </c>
      <c r="I9" s="280"/>
      <c r="J9" s="280"/>
      <c r="K9" s="281"/>
      <c r="L9" s="254"/>
      <c r="M9" s="271"/>
      <c r="N9" s="47"/>
      <c r="O9" s="161"/>
      <c r="P9" s="272"/>
      <c r="Q9" s="272" t="n">
        <v>7334</v>
      </c>
      <c r="R9" s="272"/>
      <c r="S9" s="272" t="n">
        <v>34075</v>
      </c>
      <c r="T9" s="272" t="n">
        <v>16192</v>
      </c>
      <c r="U9" s="272" t="n">
        <v>3462</v>
      </c>
      <c r="V9" s="272" t="n">
        <v>0</v>
      </c>
      <c r="W9" s="272" t="n">
        <v>0</v>
      </c>
      <c r="X9" s="272"/>
      <c r="Y9" s="272"/>
      <c r="Z9" s="272"/>
      <c r="AA9" s="273"/>
      <c r="AB9" s="272" t="n">
        <v>0</v>
      </c>
      <c r="AC9" s="161" t="n">
        <v>193</v>
      </c>
      <c r="AD9" s="272"/>
      <c r="AE9" s="161" t="n">
        <v>29175</v>
      </c>
      <c r="AF9" s="273"/>
      <c r="AG9" s="274" t="n">
        <v>678</v>
      </c>
      <c r="AH9" s="274" t="n">
        <v>91109</v>
      </c>
      <c r="AI9" s="47"/>
      <c r="AJ9" s="47"/>
      <c r="AK9" s="161"/>
      <c r="AL9" s="274" t="n">
        <v>91109</v>
      </c>
      <c r="AM9" s="1" t="n">
        <v>4</v>
      </c>
      <c r="AN9" s="270" t="n">
        <f aca="false">AL12/1000</f>
        <v>97.179</v>
      </c>
      <c r="AO9" s="270" t="n">
        <f aca="false">AL13/1000*-1</f>
        <v>-57.016</v>
      </c>
    </row>
    <row r="10" customFormat="false" ht="15" hidden="false" customHeight="false" outlineLevel="0" collapsed="false">
      <c r="B10" s="14"/>
      <c r="D10" s="97"/>
      <c r="F10" s="282" t="s">
        <v>184</v>
      </c>
      <c r="G10" s="282" t="n">
        <f aca="false">G9-G7</f>
        <v>152.658</v>
      </c>
      <c r="I10" s="280" t="n">
        <v>163.839</v>
      </c>
      <c r="J10" s="280" t="n">
        <v>170.79</v>
      </c>
      <c r="K10" s="281" t="n">
        <v>167.411</v>
      </c>
      <c r="M10" s="275" t="n">
        <v>37106</v>
      </c>
      <c r="N10" s="265"/>
      <c r="O10" s="160"/>
      <c r="P10" s="268"/>
      <c r="Q10" s="268" t="n">
        <v>7571</v>
      </c>
      <c r="R10" s="268" t="n">
        <v>849</v>
      </c>
      <c r="S10" s="268" t="n">
        <v>16368</v>
      </c>
      <c r="T10" s="268" t="n">
        <v>43464</v>
      </c>
      <c r="U10" s="268" t="n">
        <v>0</v>
      </c>
      <c r="V10" s="268" t="n">
        <v>8221</v>
      </c>
      <c r="W10" s="268" t="n">
        <v>43917</v>
      </c>
      <c r="X10" s="268"/>
      <c r="Y10" s="268"/>
      <c r="Z10" s="268"/>
      <c r="AA10" s="276"/>
      <c r="AB10" s="268" t="n">
        <v>16747</v>
      </c>
      <c r="AC10" s="160" t="n">
        <v>22556</v>
      </c>
      <c r="AD10" s="268"/>
      <c r="AE10" s="160" t="n">
        <v>0</v>
      </c>
      <c r="AF10" s="276"/>
      <c r="AG10" s="277"/>
      <c r="AH10" s="277" t="n">
        <v>159693</v>
      </c>
      <c r="AI10" s="265"/>
      <c r="AJ10" s="265"/>
      <c r="AK10" s="161"/>
      <c r="AL10" s="277" t="n">
        <v>159693</v>
      </c>
      <c r="AM10" s="1" t="n">
        <v>5</v>
      </c>
      <c r="AN10" s="270" t="n">
        <f aca="false">AL14/1000</f>
        <v>90.998</v>
      </c>
      <c r="AO10" s="270" t="n">
        <f aca="false">AL15/1000*-1</f>
        <v>-30.397</v>
      </c>
    </row>
    <row r="11" customFormat="false" ht="15.75" hidden="false" customHeight="false" outlineLevel="0" collapsed="false">
      <c r="B11" s="187" t="n">
        <f aca="false">SUM(C4:C9)</f>
        <v>9.934</v>
      </c>
      <c r="I11" s="282" t="n">
        <v>146.835</v>
      </c>
      <c r="J11" s="282" t="n">
        <v>153.612</v>
      </c>
      <c r="K11" s="282" t="n">
        <v>150.399</v>
      </c>
      <c r="M11" s="271"/>
      <c r="N11" s="47"/>
      <c r="O11" s="161"/>
      <c r="P11" s="272"/>
      <c r="Q11" s="272" t="n">
        <v>887</v>
      </c>
      <c r="R11" s="272" t="n">
        <v>29923</v>
      </c>
      <c r="S11" s="272" t="n">
        <v>21399</v>
      </c>
      <c r="T11" s="272" t="n">
        <v>0</v>
      </c>
      <c r="U11" s="272" t="n">
        <v>30648</v>
      </c>
      <c r="V11" s="272" t="n">
        <v>0</v>
      </c>
      <c r="W11" s="272" t="n">
        <v>2041</v>
      </c>
      <c r="X11" s="272"/>
      <c r="Y11" s="272"/>
      <c r="Z11" s="272"/>
      <c r="AA11" s="273"/>
      <c r="AB11" s="272" t="n">
        <v>0</v>
      </c>
      <c r="AC11" s="161" t="n">
        <v>576</v>
      </c>
      <c r="AD11" s="272"/>
      <c r="AE11" s="161" t="n">
        <v>22222</v>
      </c>
      <c r="AF11" s="273"/>
      <c r="AG11" s="274"/>
      <c r="AH11" s="274" t="n">
        <v>107696</v>
      </c>
      <c r="AI11" s="47"/>
      <c r="AJ11" s="47"/>
      <c r="AK11" s="161"/>
      <c r="AL11" s="274" t="n">
        <v>107696</v>
      </c>
      <c r="AM11" s="1" t="n">
        <v>6</v>
      </c>
      <c r="AN11" s="270" t="n">
        <f aca="false">AL16/1000</f>
        <v>115.313</v>
      </c>
      <c r="AO11" s="270" t="n">
        <f aca="false">AL17/1000*-1</f>
        <v>-110.691</v>
      </c>
    </row>
    <row r="12" customFormat="false" ht="16.5" hidden="false" customHeight="false" outlineLevel="0" collapsed="false">
      <c r="A12" s="1" t="s">
        <v>185</v>
      </c>
      <c r="B12" s="283" t="n">
        <v>0.9</v>
      </c>
      <c r="M12" s="275" t="n">
        <v>37107</v>
      </c>
      <c r="N12" s="265"/>
      <c r="O12" s="160"/>
      <c r="P12" s="268"/>
      <c r="Q12" s="268" t="n">
        <v>8800</v>
      </c>
      <c r="R12" s="268"/>
      <c r="S12" s="268" t="n">
        <v>13429</v>
      </c>
      <c r="T12" s="268" t="n">
        <v>37047</v>
      </c>
      <c r="U12" s="268" t="n">
        <v>4837</v>
      </c>
      <c r="V12" s="268"/>
      <c r="W12" s="268" t="n">
        <v>26204</v>
      </c>
      <c r="X12" s="268"/>
      <c r="Y12" s="268"/>
      <c r="Z12" s="268"/>
      <c r="AA12" s="276"/>
      <c r="AB12" s="268" t="n">
        <v>0</v>
      </c>
      <c r="AC12" s="160" t="n">
        <v>6862</v>
      </c>
      <c r="AD12" s="268"/>
      <c r="AE12" s="160"/>
      <c r="AF12" s="276"/>
      <c r="AG12" s="277"/>
      <c r="AH12" s="277" t="n">
        <v>97179</v>
      </c>
      <c r="AI12" s="265"/>
      <c r="AJ12" s="265"/>
      <c r="AK12" s="161"/>
      <c r="AL12" s="277" t="n">
        <v>97179</v>
      </c>
      <c r="AM12" s="1" t="n">
        <v>7</v>
      </c>
      <c r="AN12" s="270" t="n">
        <f aca="false">AL18/1000</f>
        <v>96.553</v>
      </c>
      <c r="AO12" s="270" t="n">
        <f aca="false">AL19/1000*-1</f>
        <v>-147.001</v>
      </c>
    </row>
    <row r="13" customFormat="false" ht="15.75" hidden="false" customHeight="false" outlineLevel="0" collapsed="false">
      <c r="B13" s="284" t="n">
        <f aca="false">B11+B12</f>
        <v>10.834</v>
      </c>
      <c r="M13" s="271"/>
      <c r="N13" s="47"/>
      <c r="O13" s="161"/>
      <c r="P13" s="272"/>
      <c r="Q13" s="272" t="n">
        <v>7756</v>
      </c>
      <c r="R13" s="272"/>
      <c r="S13" s="272" t="n">
        <v>14740</v>
      </c>
      <c r="T13" s="272" t="n">
        <v>30973</v>
      </c>
      <c r="U13" s="272" t="n">
        <v>0</v>
      </c>
      <c r="V13" s="272"/>
      <c r="W13" s="272" t="n">
        <v>0</v>
      </c>
      <c r="X13" s="272"/>
      <c r="Y13" s="272"/>
      <c r="Z13" s="272"/>
      <c r="AA13" s="273"/>
      <c r="AB13" s="272" t="n">
        <v>1547</v>
      </c>
      <c r="AC13" s="161" t="n">
        <v>2000</v>
      </c>
      <c r="AD13" s="272"/>
      <c r="AE13" s="161"/>
      <c r="AF13" s="273"/>
      <c r="AG13" s="274"/>
      <c r="AH13" s="274" t="n">
        <v>57016</v>
      </c>
      <c r="AI13" s="47"/>
      <c r="AJ13" s="47"/>
      <c r="AK13" s="161"/>
      <c r="AL13" s="274" t="n">
        <v>57016</v>
      </c>
      <c r="AM13" s="1" t="n">
        <v>8</v>
      </c>
      <c r="AN13" s="270" t="n">
        <f aca="false">AL20/1000</f>
        <v>87.189</v>
      </c>
      <c r="AO13" s="270" t="n">
        <f aca="false">AL21/1000*-1</f>
        <v>-176.066</v>
      </c>
    </row>
    <row r="14" customFormat="false" ht="15" hidden="false" customHeight="false" outlineLevel="0" collapsed="false">
      <c r="M14" s="275" t="n">
        <v>37108</v>
      </c>
      <c r="N14" s="265"/>
      <c r="O14" s="160"/>
      <c r="P14" s="268"/>
      <c r="Q14" s="268" t="n">
        <v>8556</v>
      </c>
      <c r="R14" s="268"/>
      <c r="S14" s="268" t="n">
        <v>14952</v>
      </c>
      <c r="T14" s="268" t="n">
        <v>35786</v>
      </c>
      <c r="U14" s="268" t="n">
        <v>4838</v>
      </c>
      <c r="V14" s="268"/>
      <c r="W14" s="268" t="n">
        <v>23334</v>
      </c>
      <c r="X14" s="268"/>
      <c r="Y14" s="268"/>
      <c r="Z14" s="268"/>
      <c r="AA14" s="276"/>
      <c r="AB14" s="268" t="n">
        <v>0</v>
      </c>
      <c r="AC14" s="160" t="n">
        <v>3532</v>
      </c>
      <c r="AD14" s="268"/>
      <c r="AE14" s="160"/>
      <c r="AF14" s="276"/>
      <c r="AG14" s="277"/>
      <c r="AH14" s="277" t="n">
        <v>90998</v>
      </c>
      <c r="AI14" s="265"/>
      <c r="AJ14" s="265"/>
      <c r="AK14" s="161"/>
      <c r="AL14" s="277" t="n">
        <v>90998</v>
      </c>
      <c r="AM14" s="1" t="n">
        <v>9</v>
      </c>
      <c r="AN14" s="270" t="n">
        <f aca="false">AL22/1000</f>
        <v>93.189</v>
      </c>
      <c r="AO14" s="270" t="n">
        <f aca="false">AL23/1000*-1</f>
        <v>-184.272</v>
      </c>
    </row>
    <row r="15" customFormat="false" ht="15" hidden="false" customHeight="false" outlineLevel="0" collapsed="false">
      <c r="M15" s="271"/>
      <c r="N15" s="47"/>
      <c r="O15" s="161"/>
      <c r="P15" s="272"/>
      <c r="Q15" s="272" t="n">
        <v>3765</v>
      </c>
      <c r="R15" s="272"/>
      <c r="S15" s="272" t="n">
        <v>14740</v>
      </c>
      <c r="T15" s="272" t="n">
        <v>8401</v>
      </c>
      <c r="U15" s="272" t="n">
        <v>0</v>
      </c>
      <c r="V15" s="272"/>
      <c r="W15" s="272" t="n">
        <v>0</v>
      </c>
      <c r="X15" s="272"/>
      <c r="Y15" s="272"/>
      <c r="Z15" s="272"/>
      <c r="AA15" s="273"/>
      <c r="AB15" s="272" t="n">
        <v>3491</v>
      </c>
      <c r="AC15" s="161" t="n">
        <v>0</v>
      </c>
      <c r="AD15" s="272"/>
      <c r="AE15" s="161"/>
      <c r="AF15" s="273"/>
      <c r="AG15" s="274"/>
      <c r="AH15" s="274" t="n">
        <v>30397</v>
      </c>
      <c r="AI15" s="47"/>
      <c r="AJ15" s="47"/>
      <c r="AK15" s="161"/>
      <c r="AL15" s="274" t="n">
        <v>30397</v>
      </c>
      <c r="AM15" s="1" t="n">
        <v>10</v>
      </c>
      <c r="AN15" s="270" t="n">
        <f aca="false">AL24/1000</f>
        <v>44.557</v>
      </c>
      <c r="AO15" s="270" t="n">
        <f aca="false">AL25/1000*-1</f>
        <v>-144.384</v>
      </c>
    </row>
    <row r="16" customFormat="false" ht="15.75" hidden="false" customHeight="false" outlineLevel="0" collapsed="false">
      <c r="D16" s="285" t="s">
        <v>186</v>
      </c>
      <c r="E16" s="285" t="s">
        <v>187</v>
      </c>
      <c r="F16" s="285"/>
      <c r="M16" s="275" t="n">
        <v>37109</v>
      </c>
      <c r="N16" s="265"/>
      <c r="O16" s="160"/>
      <c r="P16" s="268"/>
      <c r="Q16" s="268" t="n">
        <v>582</v>
      </c>
      <c r="R16" s="268" t="n">
        <v>0</v>
      </c>
      <c r="S16" s="268" t="n">
        <v>16368</v>
      </c>
      <c r="T16" s="268" t="n">
        <v>39681</v>
      </c>
      <c r="U16" s="268" t="n">
        <v>4837</v>
      </c>
      <c r="V16" s="268" t="n">
        <v>22557</v>
      </c>
      <c r="W16" s="268" t="n">
        <v>26194</v>
      </c>
      <c r="X16" s="268"/>
      <c r="Y16" s="268"/>
      <c r="Z16" s="268"/>
      <c r="AA16" s="276"/>
      <c r="AB16" s="268" t="n">
        <v>4801</v>
      </c>
      <c r="AC16" s="160" t="n">
        <v>293</v>
      </c>
      <c r="AD16" s="268"/>
      <c r="AE16" s="160"/>
      <c r="AF16" s="276"/>
      <c r="AG16" s="277"/>
      <c r="AH16" s="277" t="n">
        <v>115313</v>
      </c>
      <c r="AI16" s="265"/>
      <c r="AJ16" s="265"/>
      <c r="AK16" s="161"/>
      <c r="AL16" s="277" t="n">
        <v>115313</v>
      </c>
      <c r="AM16" s="1" t="n">
        <v>11</v>
      </c>
      <c r="AN16" s="270" t="n">
        <f aca="false">AL26/1000</f>
        <v>83.413</v>
      </c>
      <c r="AO16" s="270" t="n">
        <f aca="false">AL27/1000*-1</f>
        <v>-171.648</v>
      </c>
    </row>
    <row r="17" customFormat="false" ht="15.75" hidden="false" customHeight="false" outlineLevel="0" collapsed="false">
      <c r="D17" s="286" t="s">
        <v>188</v>
      </c>
      <c r="E17" s="285" t="s">
        <v>189</v>
      </c>
      <c r="F17" s="287" t="s">
        <v>190</v>
      </c>
      <c r="H17" s="288"/>
      <c r="M17" s="271"/>
      <c r="N17" s="47"/>
      <c r="O17" s="161"/>
      <c r="P17" s="272"/>
      <c r="Q17" s="272" t="n">
        <v>35345</v>
      </c>
      <c r="R17" s="272" t="n">
        <v>6721</v>
      </c>
      <c r="S17" s="272" t="n">
        <v>18055</v>
      </c>
      <c r="T17" s="272" t="n">
        <v>32281</v>
      </c>
      <c r="U17" s="272" t="n">
        <v>0</v>
      </c>
      <c r="V17" s="272" t="n">
        <v>0</v>
      </c>
      <c r="W17" s="272" t="n">
        <v>0</v>
      </c>
      <c r="X17" s="272"/>
      <c r="Y17" s="272"/>
      <c r="Z17" s="272"/>
      <c r="AA17" s="273"/>
      <c r="AB17" s="272" t="n">
        <v>0</v>
      </c>
      <c r="AC17" s="161" t="n">
        <v>18289</v>
      </c>
      <c r="AD17" s="272"/>
      <c r="AE17" s="161"/>
      <c r="AF17" s="273"/>
      <c r="AG17" s="274"/>
      <c r="AH17" s="274" t="n">
        <v>110691</v>
      </c>
      <c r="AI17" s="47"/>
      <c r="AJ17" s="47"/>
      <c r="AK17" s="161"/>
      <c r="AL17" s="274" t="n">
        <v>110691</v>
      </c>
      <c r="AM17" s="1" t="n">
        <v>12</v>
      </c>
      <c r="AN17" s="270" t="n">
        <f aca="false">AL28/1000</f>
        <v>63.052</v>
      </c>
      <c r="AO17" s="270" t="n">
        <f aca="false">AL29/1000*-1</f>
        <v>-171.283</v>
      </c>
    </row>
    <row r="18" customFormat="false" ht="18.75" hidden="false" customHeight="false" outlineLevel="0" collapsed="false">
      <c r="D18" s="289" t="s">
        <v>191</v>
      </c>
      <c r="E18" s="290"/>
      <c r="F18" s="291"/>
      <c r="G18" s="1" t="n">
        <v>14.524</v>
      </c>
      <c r="M18" s="275" t="n">
        <v>37110</v>
      </c>
      <c r="N18" s="265"/>
      <c r="O18" s="160"/>
      <c r="P18" s="268"/>
      <c r="Q18" s="160" t="n">
        <v>21671</v>
      </c>
      <c r="R18" s="268" t="n">
        <v>0</v>
      </c>
      <c r="S18" s="160" t="n">
        <v>21355</v>
      </c>
      <c r="T18" s="268" t="n">
        <v>8495</v>
      </c>
      <c r="U18" s="160" t="n">
        <v>1267</v>
      </c>
      <c r="V18" s="268" t="n">
        <v>1044</v>
      </c>
      <c r="W18" s="160" t="n">
        <v>41221</v>
      </c>
      <c r="X18" s="268"/>
      <c r="Y18" s="160"/>
      <c r="Z18" s="268"/>
      <c r="AA18" s="160"/>
      <c r="AB18" s="268"/>
      <c r="AC18" s="160" t="n">
        <v>1500</v>
      </c>
      <c r="AD18" s="268"/>
      <c r="AE18" s="160" t="n">
        <v>0</v>
      </c>
      <c r="AF18" s="276"/>
      <c r="AG18" s="277"/>
      <c r="AH18" s="277" t="n">
        <v>96553</v>
      </c>
      <c r="AI18" s="265"/>
      <c r="AJ18" s="265"/>
      <c r="AK18" s="161"/>
      <c r="AL18" s="277" t="n">
        <v>96553</v>
      </c>
      <c r="AM18" s="1" t="n">
        <v>13</v>
      </c>
      <c r="AN18" s="270" t="n">
        <f aca="false">AL30/1000</f>
        <v>80.569</v>
      </c>
      <c r="AO18" s="270" t="n">
        <f aca="false">AL31/1000*-1</f>
        <v>-140.637</v>
      </c>
    </row>
    <row r="19" customFormat="false" ht="18.75" hidden="false" customHeight="false" outlineLevel="0" collapsed="false">
      <c r="D19" s="292" t="s">
        <v>192</v>
      </c>
      <c r="E19" s="293"/>
      <c r="F19" s="293"/>
      <c r="G19" s="1" t="n">
        <v>14.514</v>
      </c>
      <c r="M19" s="271"/>
      <c r="N19" s="47"/>
      <c r="O19" s="161"/>
      <c r="P19" s="272"/>
      <c r="Q19" s="161" t="n">
        <v>15451</v>
      </c>
      <c r="R19" s="272" t="n">
        <v>51357</v>
      </c>
      <c r="S19" s="161" t="n">
        <v>14740</v>
      </c>
      <c r="T19" s="272" t="n">
        <v>23358</v>
      </c>
      <c r="U19" s="161" t="n">
        <v>0</v>
      </c>
      <c r="V19" s="272" t="n">
        <v>0</v>
      </c>
      <c r="W19" s="161" t="n">
        <v>0</v>
      </c>
      <c r="X19" s="272"/>
      <c r="Y19" s="161"/>
      <c r="Z19" s="272"/>
      <c r="AA19" s="161"/>
      <c r="AB19" s="272"/>
      <c r="AC19" s="161" t="n">
        <v>25054</v>
      </c>
      <c r="AD19" s="272"/>
      <c r="AE19" s="161" t="n">
        <v>17041</v>
      </c>
      <c r="AF19" s="273"/>
      <c r="AG19" s="274"/>
      <c r="AH19" s="274" t="n">
        <v>147001</v>
      </c>
      <c r="AI19" s="47"/>
      <c r="AJ19" s="47"/>
      <c r="AK19" s="161"/>
      <c r="AL19" s="274" t="n">
        <v>147001</v>
      </c>
      <c r="AM19" s="1" t="n">
        <v>14</v>
      </c>
      <c r="AN19" s="270" t="n">
        <f aca="false">AL32/1000</f>
        <v>55.389</v>
      </c>
      <c r="AO19" s="270" t="n">
        <f aca="false">AL33/1000*-1</f>
        <v>-141.281</v>
      </c>
    </row>
    <row r="20" customFormat="false" ht="18.75" hidden="false" customHeight="false" outlineLevel="0" collapsed="false">
      <c r="D20" s="294" t="s">
        <v>193</v>
      </c>
      <c r="E20" s="295"/>
      <c r="F20" s="295"/>
      <c r="G20" s="1" t="n">
        <v>0</v>
      </c>
      <c r="M20" s="275" t="n">
        <v>37111</v>
      </c>
      <c r="N20" s="265"/>
      <c r="O20" s="160"/>
      <c r="P20" s="268"/>
      <c r="Q20" s="160" t="n">
        <v>11549</v>
      </c>
      <c r="R20" s="268"/>
      <c r="S20" s="160" t="n">
        <v>21362</v>
      </c>
      <c r="T20" s="268" t="n">
        <v>0</v>
      </c>
      <c r="U20" s="160" t="n">
        <v>0</v>
      </c>
      <c r="V20" s="268" t="n">
        <v>7306</v>
      </c>
      <c r="W20" s="160" t="n">
        <v>45472</v>
      </c>
      <c r="X20" s="268"/>
      <c r="Y20" s="160"/>
      <c r="Z20" s="268"/>
      <c r="AA20" s="160"/>
      <c r="AB20" s="268"/>
      <c r="AC20" s="160" t="n">
        <v>1500</v>
      </c>
      <c r="AD20" s="268"/>
      <c r="AE20" s="160" t="n">
        <v>0</v>
      </c>
      <c r="AF20" s="276" t="n">
        <v>0</v>
      </c>
      <c r="AG20" s="277"/>
      <c r="AH20" s="277" t="n">
        <v>87189</v>
      </c>
      <c r="AI20" s="265"/>
      <c r="AJ20" s="265"/>
      <c r="AK20" s="161"/>
      <c r="AL20" s="277" t="n">
        <v>87189</v>
      </c>
      <c r="AM20" s="1" t="n">
        <v>15</v>
      </c>
      <c r="AN20" s="270" t="n">
        <f aca="false">AL34/1000</f>
        <v>79.36</v>
      </c>
      <c r="AO20" s="270" t="n">
        <f aca="false">AL35/1000*-1</f>
        <v>-155.201</v>
      </c>
    </row>
    <row r="21" customFormat="false" ht="15.75" hidden="false" customHeight="false" outlineLevel="0" collapsed="false">
      <c r="D21" s="227"/>
      <c r="G21" s="1" t="n">
        <v>0</v>
      </c>
      <c r="J21" s="0"/>
      <c r="M21" s="274"/>
      <c r="N21" s="47"/>
      <c r="O21" s="161"/>
      <c r="P21" s="272"/>
      <c r="Q21" s="161" t="n">
        <v>8060</v>
      </c>
      <c r="R21" s="272"/>
      <c r="S21" s="161" t="n">
        <v>21758</v>
      </c>
      <c r="T21" s="272" t="n">
        <v>238</v>
      </c>
      <c r="U21" s="161" t="n">
        <v>11976</v>
      </c>
      <c r="V21" s="272" t="n">
        <v>0</v>
      </c>
      <c r="W21" s="161" t="n">
        <v>0</v>
      </c>
      <c r="X21" s="272"/>
      <c r="Y21" s="161"/>
      <c r="Z21" s="296"/>
      <c r="AA21" s="297"/>
      <c r="AB21" s="296"/>
      <c r="AC21" s="297" t="n">
        <v>3040</v>
      </c>
      <c r="AD21" s="296"/>
      <c r="AE21" s="297" t="n">
        <v>85458</v>
      </c>
      <c r="AF21" s="298" t="n">
        <v>45536</v>
      </c>
      <c r="AG21" s="299"/>
      <c r="AH21" s="299" t="n">
        <v>176066</v>
      </c>
      <c r="AI21" s="300"/>
      <c r="AJ21" s="300"/>
      <c r="AK21" s="161"/>
      <c r="AL21" s="299" t="n">
        <v>176066</v>
      </c>
      <c r="AM21" s="1" t="n">
        <v>16</v>
      </c>
      <c r="AN21" s="270" t="n">
        <f aca="false">AL36/1000</f>
        <v>46.992</v>
      </c>
      <c r="AO21" s="270" t="n">
        <f aca="false">AL37/1000*-1</f>
        <v>-101.496</v>
      </c>
    </row>
    <row r="22" customFormat="false" ht="15.75" hidden="false" customHeight="false" outlineLevel="0" collapsed="false">
      <c r="D22" s="301"/>
      <c r="E22" s="285" t="s">
        <v>194</v>
      </c>
      <c r="F22" s="285"/>
      <c r="G22" s="285"/>
      <c r="H22" s="285"/>
      <c r="I22" s="301" t="s">
        <v>195</v>
      </c>
      <c r="J22" s="259"/>
      <c r="K22" s="302"/>
      <c r="L22" s="303" t="s">
        <v>196</v>
      </c>
      <c r="M22" s="275" t="n">
        <v>37112</v>
      </c>
      <c r="N22" s="265"/>
      <c r="O22" s="160"/>
      <c r="P22" s="268"/>
      <c r="Q22" s="160" t="n">
        <v>5265</v>
      </c>
      <c r="R22" s="268"/>
      <c r="S22" s="160" t="n">
        <v>22278</v>
      </c>
      <c r="T22" s="268" t="n">
        <v>10548</v>
      </c>
      <c r="U22" s="160" t="n">
        <v>0</v>
      </c>
      <c r="V22" s="268" t="n">
        <v>0</v>
      </c>
      <c r="W22" s="160" t="n">
        <v>53598</v>
      </c>
      <c r="X22" s="268"/>
      <c r="Y22" s="160"/>
      <c r="Z22" s="268"/>
      <c r="AA22" s="160"/>
      <c r="AB22" s="268" t="n">
        <v>0</v>
      </c>
      <c r="AC22" s="160" t="n">
        <v>1500</v>
      </c>
      <c r="AD22" s="268"/>
      <c r="AE22" s="160" t="n">
        <v>0</v>
      </c>
      <c r="AF22" s="276" t="n">
        <v>0</v>
      </c>
      <c r="AG22" s="277"/>
      <c r="AH22" s="277" t="n">
        <v>93189</v>
      </c>
      <c r="AI22" s="265"/>
      <c r="AJ22" s="265"/>
      <c r="AK22" s="161"/>
      <c r="AL22" s="277" t="n">
        <v>93189</v>
      </c>
      <c r="AM22" s="1" t="n">
        <v>17</v>
      </c>
      <c r="AN22" s="270" t="n">
        <f aca="false">AL38/1000</f>
        <v>28.684</v>
      </c>
      <c r="AO22" s="270" t="n">
        <f aca="false">AL39/1000*-1</f>
        <v>-114.737</v>
      </c>
    </row>
    <row r="23" customFormat="false" ht="16.5" hidden="false" customHeight="false" outlineLevel="0" collapsed="false">
      <c r="D23" s="301"/>
      <c r="E23" s="285" t="s">
        <v>197</v>
      </c>
      <c r="F23" s="304"/>
      <c r="G23" s="285"/>
      <c r="H23" s="305" t="s">
        <v>190</v>
      </c>
      <c r="I23" s="285" t="s">
        <v>198</v>
      </c>
      <c r="J23" s="306"/>
      <c r="K23" s="307"/>
      <c r="L23" s="308" t="s">
        <v>199</v>
      </c>
      <c r="M23" s="271"/>
      <c r="N23" s="300"/>
      <c r="O23" s="297"/>
      <c r="P23" s="296"/>
      <c r="Q23" s="297" t="n">
        <v>3298</v>
      </c>
      <c r="R23" s="296"/>
      <c r="S23" s="297" t="n">
        <v>14740</v>
      </c>
      <c r="T23" s="296" t="n">
        <v>6504</v>
      </c>
      <c r="U23" s="297" t="n">
        <v>16163</v>
      </c>
      <c r="V23" s="296" t="n">
        <v>31858</v>
      </c>
      <c r="W23" s="297" t="n">
        <v>0</v>
      </c>
      <c r="X23" s="272"/>
      <c r="Y23" s="297"/>
      <c r="Z23" s="296"/>
      <c r="AA23" s="297"/>
      <c r="AB23" s="296" t="n">
        <v>17706</v>
      </c>
      <c r="AC23" s="297" t="n">
        <v>6799</v>
      </c>
      <c r="AD23" s="272"/>
      <c r="AE23" s="161" t="n">
        <v>41668</v>
      </c>
      <c r="AF23" s="273" t="n">
        <v>45536</v>
      </c>
      <c r="AG23" s="274"/>
      <c r="AH23" s="274" t="n">
        <v>184272</v>
      </c>
      <c r="AI23" s="47"/>
      <c r="AJ23" s="47"/>
      <c r="AK23" s="161"/>
      <c r="AL23" s="274" t="n">
        <v>184272</v>
      </c>
      <c r="AM23" s="1" t="n">
        <v>18</v>
      </c>
      <c r="AN23" s="270" t="n">
        <f aca="false">AL40/1000</f>
        <v>34.271</v>
      </c>
      <c r="AO23" s="270" t="n">
        <f aca="false">AL41/1000*-1</f>
        <v>-63.691</v>
      </c>
    </row>
    <row r="24" customFormat="false" ht="18.75" hidden="false" customHeight="false" outlineLevel="0" collapsed="false">
      <c r="D24" s="289" t="s">
        <v>200</v>
      </c>
      <c r="E24" s="309" t="n">
        <v>0</v>
      </c>
      <c r="F24" s="291" t="n">
        <v>269.357</v>
      </c>
      <c r="G24" s="310" t="n">
        <v>14.514</v>
      </c>
      <c r="H24" s="291" t="n">
        <f aca="false">'[3]OGE '!$R$47</f>
        <v>0</v>
      </c>
      <c r="I24" s="291" t="n">
        <f aca="false">'[3]OGE '!$AH$42</f>
        <v>25</v>
      </c>
      <c r="J24" s="291"/>
      <c r="K24" s="311"/>
      <c r="L24" s="152" t="n">
        <v>378000</v>
      </c>
      <c r="M24" s="275" t="n">
        <v>37113</v>
      </c>
      <c r="N24" s="265"/>
      <c r="O24" s="160"/>
      <c r="P24" s="268"/>
      <c r="Q24" s="160" t="n">
        <v>5092</v>
      </c>
      <c r="R24" s="268" t="n">
        <v>0</v>
      </c>
      <c r="S24" s="160" t="n">
        <v>14203</v>
      </c>
      <c r="T24" s="268" t="n">
        <v>0</v>
      </c>
      <c r="U24" s="160" t="n">
        <v>6665</v>
      </c>
      <c r="V24" s="268"/>
      <c r="W24" s="160"/>
      <c r="X24" s="268"/>
      <c r="Y24" s="160"/>
      <c r="Z24" s="268"/>
      <c r="AA24" s="160"/>
      <c r="AB24" s="268" t="n">
        <v>0</v>
      </c>
      <c r="AC24" s="160" t="n">
        <v>18597</v>
      </c>
      <c r="AD24" s="268"/>
      <c r="AE24" s="160" t="n">
        <v>0</v>
      </c>
      <c r="AF24" s="276" t="n">
        <v>0</v>
      </c>
      <c r="AG24" s="277"/>
      <c r="AH24" s="277" t="n">
        <v>44557</v>
      </c>
      <c r="AI24" s="265"/>
      <c r="AJ24" s="265"/>
      <c r="AK24" s="161"/>
      <c r="AL24" s="277" t="n">
        <v>44557</v>
      </c>
      <c r="AM24" s="1" t="n">
        <v>19</v>
      </c>
      <c r="AN24" s="270" t="n">
        <f aca="false">AL42/1000</f>
        <v>27.96</v>
      </c>
      <c r="AO24" s="270" t="n">
        <f aca="false">AL43/1000*-1</f>
        <v>-103.456</v>
      </c>
    </row>
    <row r="25" customFormat="false" ht="18.75" hidden="false" customHeight="false" outlineLevel="0" collapsed="false">
      <c r="D25" s="292" t="s">
        <v>201</v>
      </c>
      <c r="E25" s="312" t="n">
        <v>3</v>
      </c>
      <c r="F25" s="293" t="n">
        <v>260.498</v>
      </c>
      <c r="G25" s="313" t="n">
        <v>14.514</v>
      </c>
      <c r="H25" s="293" t="n">
        <f aca="false">[3]Tenaska!$R$46</f>
        <v>3</v>
      </c>
      <c r="I25" s="293" t="n">
        <f aca="false">[3]Tenaska!$AH$41</f>
        <v>24</v>
      </c>
      <c r="J25" s="293"/>
      <c r="K25" s="314"/>
      <c r="L25" s="152" t="n">
        <v>189000</v>
      </c>
      <c r="M25" s="271"/>
      <c r="N25" s="300"/>
      <c r="O25" s="297"/>
      <c r="P25" s="296"/>
      <c r="Q25" s="297" t="n">
        <v>4413</v>
      </c>
      <c r="R25" s="296" t="n">
        <v>4964</v>
      </c>
      <c r="S25" s="297" t="n">
        <v>14740</v>
      </c>
      <c r="T25" s="296" t="n">
        <v>27966</v>
      </c>
      <c r="U25" s="297" t="n">
        <v>0</v>
      </c>
      <c r="V25" s="296"/>
      <c r="W25" s="297"/>
      <c r="X25" s="272"/>
      <c r="Y25" s="297"/>
      <c r="Z25" s="296"/>
      <c r="AA25" s="297"/>
      <c r="AB25" s="296" t="n">
        <v>24494</v>
      </c>
      <c r="AC25" s="297" t="n">
        <v>0</v>
      </c>
      <c r="AD25" s="272"/>
      <c r="AE25" s="161" t="n">
        <v>20271</v>
      </c>
      <c r="AF25" s="273" t="n">
        <v>47536</v>
      </c>
      <c r="AG25" s="274"/>
      <c r="AH25" s="274" t="n">
        <v>144384</v>
      </c>
      <c r="AI25" s="47"/>
      <c r="AJ25" s="47"/>
      <c r="AK25" s="161"/>
      <c r="AL25" s="274" t="n">
        <v>144384</v>
      </c>
      <c r="AM25" s="1" t="n">
        <v>20</v>
      </c>
      <c r="AN25" s="270" t="n">
        <f aca="false">AL44/1000</f>
        <v>36.454</v>
      </c>
      <c r="AO25" s="270" t="n">
        <f aca="false">AL45/1000*-1</f>
        <v>-76.09</v>
      </c>
    </row>
    <row r="26" customFormat="false" ht="15.75" hidden="false" customHeight="false" outlineLevel="0" collapsed="false">
      <c r="D26" s="315" t="s">
        <v>202</v>
      </c>
      <c r="E26" s="316" t="n">
        <v>1</v>
      </c>
      <c r="F26" s="295" t="n">
        <v>259.04</v>
      </c>
      <c r="G26" s="317" t="n">
        <v>14.514</v>
      </c>
      <c r="H26" s="295" t="n">
        <f aca="false">[3]Texaco!$R$48</f>
        <v>1</v>
      </c>
      <c r="I26" s="295" t="n">
        <f aca="false">[3]Texaco!$AH$43</f>
        <v>26</v>
      </c>
      <c r="J26" s="295"/>
      <c r="K26" s="318"/>
      <c r="L26" s="152" t="n">
        <v>330000</v>
      </c>
      <c r="M26" s="275" t="n">
        <v>37114</v>
      </c>
      <c r="N26" s="265"/>
      <c r="O26" s="160"/>
      <c r="P26" s="268" t="n">
        <v>554</v>
      </c>
      <c r="Q26" s="160" t="n">
        <v>18550</v>
      </c>
      <c r="R26" s="268"/>
      <c r="S26" s="160" t="n">
        <v>26970</v>
      </c>
      <c r="T26" s="268" t="n">
        <v>33733</v>
      </c>
      <c r="U26" s="160" t="n">
        <v>0</v>
      </c>
      <c r="V26" s="268"/>
      <c r="W26" s="160"/>
      <c r="X26" s="268"/>
      <c r="Y26" s="160"/>
      <c r="Z26" s="268"/>
      <c r="AA26" s="160"/>
      <c r="AB26" s="268" t="n">
        <v>1786</v>
      </c>
      <c r="AC26" s="160" t="n">
        <v>1820</v>
      </c>
      <c r="AD26" s="268"/>
      <c r="AE26" s="160" t="n">
        <v>0</v>
      </c>
      <c r="AF26" s="276" t="n">
        <v>0</v>
      </c>
      <c r="AG26" s="277"/>
      <c r="AH26" s="277" t="n">
        <v>83413</v>
      </c>
      <c r="AI26" s="265"/>
      <c r="AJ26" s="265"/>
      <c r="AK26" s="161"/>
      <c r="AL26" s="277" t="n">
        <v>83413</v>
      </c>
      <c r="AM26" s="1" t="n">
        <v>21</v>
      </c>
      <c r="AN26" s="270" t="n">
        <f aca="false">AL46/1000</f>
        <v>50.68</v>
      </c>
      <c r="AO26" s="270" t="n">
        <f aca="false">AL47/1000*-1</f>
        <v>-43.814</v>
      </c>
    </row>
    <row r="27" customFormat="false" ht="15" hidden="false" customHeight="false" outlineLevel="0" collapsed="false">
      <c r="B27" s="319"/>
      <c r="D27" s="320"/>
      <c r="E27" s="320"/>
      <c r="F27" s="320"/>
      <c r="G27" s="320"/>
      <c r="H27" s="320"/>
      <c r="K27" s="4"/>
      <c r="L27" s="1" t="n">
        <v>-500000</v>
      </c>
      <c r="M27" s="271"/>
      <c r="N27" s="300"/>
      <c r="O27" s="297"/>
      <c r="P27" s="296" t="n">
        <v>0</v>
      </c>
      <c r="Q27" s="47" t="n">
        <v>1607</v>
      </c>
      <c r="R27" s="274"/>
      <c r="S27" s="47" t="n">
        <v>14740</v>
      </c>
      <c r="T27" s="274" t="n">
        <v>59898</v>
      </c>
      <c r="U27" s="47" t="n">
        <v>26473</v>
      </c>
      <c r="V27" s="274"/>
      <c r="W27" s="47"/>
      <c r="X27" s="274"/>
      <c r="Y27" s="47"/>
      <c r="Z27" s="274"/>
      <c r="AA27" s="47"/>
      <c r="AB27" s="274" t="n">
        <v>0</v>
      </c>
      <c r="AC27" s="47" t="n">
        <v>64</v>
      </c>
      <c r="AD27" s="274"/>
      <c r="AE27" s="47" t="n">
        <v>46767</v>
      </c>
      <c r="AF27" s="273" t="n">
        <v>22099</v>
      </c>
      <c r="AG27" s="274"/>
      <c r="AH27" s="274" t="n">
        <v>171648</v>
      </c>
      <c r="AI27" s="47"/>
      <c r="AJ27" s="47"/>
      <c r="AK27" s="161"/>
      <c r="AL27" s="274" t="n">
        <v>171648</v>
      </c>
      <c r="AM27" s="1" t="n">
        <v>22</v>
      </c>
      <c r="AN27" s="270" t="n">
        <f aca="false">AL48/1000</f>
        <v>19.993</v>
      </c>
      <c r="AO27" s="270" t="n">
        <f aca="false">AL49/1000*-1</f>
        <v>-83.937</v>
      </c>
    </row>
    <row r="28" customFormat="false" ht="15.75" hidden="false" customHeight="false" outlineLevel="0" collapsed="false">
      <c r="B28" s="319"/>
      <c r="D28" s="321"/>
      <c r="G28" s="209"/>
      <c r="H28" s="2"/>
      <c r="I28" s="322"/>
      <c r="J28" s="322"/>
      <c r="M28" s="275" t="n">
        <v>37115</v>
      </c>
      <c r="N28" s="265"/>
      <c r="O28" s="160"/>
      <c r="P28" s="268"/>
      <c r="Q28" s="160" t="n">
        <v>15457</v>
      </c>
      <c r="R28" s="268" t="n">
        <v>648</v>
      </c>
      <c r="S28" s="160" t="n">
        <v>31314</v>
      </c>
      <c r="T28" s="268" t="n">
        <v>15633</v>
      </c>
      <c r="U28" s="160" t="n">
        <v>0</v>
      </c>
      <c r="V28" s="268"/>
      <c r="W28" s="160"/>
      <c r="X28" s="268"/>
      <c r="Y28" s="160"/>
      <c r="Z28" s="268"/>
      <c r="AA28" s="160"/>
      <c r="AB28" s="268"/>
      <c r="AC28" s="160" t="n">
        <v>0</v>
      </c>
      <c r="AD28" s="268"/>
      <c r="AE28" s="160" t="n">
        <v>0</v>
      </c>
      <c r="AF28" s="276" t="n">
        <v>0</v>
      </c>
      <c r="AG28" s="277"/>
      <c r="AH28" s="277" t="n">
        <v>63052</v>
      </c>
      <c r="AI28" s="265"/>
      <c r="AJ28" s="265"/>
      <c r="AK28" s="161"/>
      <c r="AL28" s="277" t="n">
        <v>63052</v>
      </c>
      <c r="AM28" s="1" t="n">
        <v>23</v>
      </c>
      <c r="AN28" s="270" t="n">
        <f aca="false">AL50/1000</f>
        <v>71.759</v>
      </c>
      <c r="AO28" s="270" t="n">
        <f aca="false">AL51/1000*-1</f>
        <v>-95.136</v>
      </c>
    </row>
    <row r="29" customFormat="false" ht="15" hidden="false" customHeight="true" outlineLevel="0" collapsed="false">
      <c r="B29" s="319"/>
      <c r="D29" s="321"/>
      <c r="E29" s="47"/>
      <c r="F29" s="47"/>
      <c r="I29" s="47"/>
      <c r="J29" s="285"/>
      <c r="K29" s="285"/>
      <c r="M29" s="271"/>
      <c r="N29" s="300"/>
      <c r="O29" s="297"/>
      <c r="P29" s="296"/>
      <c r="Q29" s="47" t="n">
        <v>60</v>
      </c>
      <c r="R29" s="274" t="n">
        <v>0</v>
      </c>
      <c r="S29" s="47" t="n">
        <v>14740</v>
      </c>
      <c r="T29" s="274" t="n">
        <v>36842</v>
      </c>
      <c r="U29" s="47" t="n">
        <v>50329</v>
      </c>
      <c r="V29" s="274"/>
      <c r="W29" s="47"/>
      <c r="X29" s="274"/>
      <c r="Y29" s="47"/>
      <c r="Z29" s="274"/>
      <c r="AA29" s="47"/>
      <c r="AB29" s="274"/>
      <c r="AC29" s="323" t="n">
        <v>446</v>
      </c>
      <c r="AD29" s="274"/>
      <c r="AE29" s="161" t="n">
        <v>46767</v>
      </c>
      <c r="AF29" s="273" t="n">
        <v>22099</v>
      </c>
      <c r="AG29" s="274"/>
      <c r="AH29" s="274" t="n">
        <v>171283</v>
      </c>
      <c r="AI29" s="47"/>
      <c r="AJ29" s="47"/>
      <c r="AK29" s="161"/>
      <c r="AL29" s="274" t="n">
        <v>171283</v>
      </c>
      <c r="AM29" s="1" t="n">
        <v>24</v>
      </c>
      <c r="AN29" s="270" t="n">
        <f aca="false">AL52/1000</f>
        <v>63.003</v>
      </c>
      <c r="AO29" s="270" t="n">
        <f aca="false">AL53/1000*-1</f>
        <v>-37.544</v>
      </c>
    </row>
    <row r="30" customFormat="false" ht="15" hidden="false" customHeight="true" outlineLevel="0" collapsed="false">
      <c r="B30" s="319"/>
      <c r="E30" s="230"/>
      <c r="F30" s="230"/>
      <c r="G30" s="0"/>
      <c r="I30" s="230"/>
      <c r="J30" s="324"/>
      <c r="K30" s="325"/>
      <c r="M30" s="275" t="n">
        <v>37116</v>
      </c>
      <c r="N30" s="265"/>
      <c r="O30" s="160"/>
      <c r="P30" s="268" t="n">
        <v>0</v>
      </c>
      <c r="Q30" s="160" t="n">
        <v>9493</v>
      </c>
      <c r="R30" s="268" t="n">
        <v>0</v>
      </c>
      <c r="S30" s="160" t="n">
        <v>27330</v>
      </c>
      <c r="T30" s="268" t="n">
        <v>7851</v>
      </c>
      <c r="U30" s="160" t="n">
        <v>3843</v>
      </c>
      <c r="V30" s="268" t="n">
        <v>0</v>
      </c>
      <c r="W30" s="160"/>
      <c r="X30" s="268"/>
      <c r="Y30" s="160"/>
      <c r="Z30" s="268" t="n">
        <v>0</v>
      </c>
      <c r="AA30" s="160"/>
      <c r="AB30" s="268" t="n">
        <v>0</v>
      </c>
      <c r="AC30" s="160" t="n">
        <v>32052</v>
      </c>
      <c r="AD30" s="268"/>
      <c r="AE30" s="160" t="n">
        <v>0</v>
      </c>
      <c r="AF30" s="276" t="n">
        <v>0</v>
      </c>
      <c r="AG30" s="277"/>
      <c r="AH30" s="277" t="n">
        <v>80569</v>
      </c>
      <c r="AI30" s="265"/>
      <c r="AJ30" s="265"/>
      <c r="AK30" s="161"/>
      <c r="AL30" s="277" t="n">
        <v>80569</v>
      </c>
      <c r="AM30" s="1" t="n">
        <v>25</v>
      </c>
      <c r="AN30" s="270" t="n">
        <f aca="false">AL54/1000</f>
        <v>103.352</v>
      </c>
      <c r="AO30" s="270" t="n">
        <f aca="false">AL55/1000*-1</f>
        <v>-67.994</v>
      </c>
    </row>
    <row r="31" customFormat="false" ht="15" hidden="false" customHeight="false" outlineLevel="0" collapsed="false">
      <c r="B31" s="319"/>
      <c r="E31" s="230"/>
      <c r="F31" s="230"/>
      <c r="G31" s="0"/>
      <c r="I31" s="230"/>
      <c r="J31" s="230"/>
      <c r="M31" s="271"/>
      <c r="N31" s="300"/>
      <c r="O31" s="297"/>
      <c r="P31" s="296" t="n">
        <v>5000</v>
      </c>
      <c r="Q31" s="297" t="n">
        <v>9035</v>
      </c>
      <c r="R31" s="296" t="n">
        <v>7447</v>
      </c>
      <c r="S31" s="297" t="n">
        <v>14740</v>
      </c>
      <c r="T31" s="296" t="n">
        <v>8161</v>
      </c>
      <c r="U31" s="297" t="n">
        <v>0</v>
      </c>
      <c r="V31" s="296" t="n">
        <v>486</v>
      </c>
      <c r="W31" s="297"/>
      <c r="X31" s="272"/>
      <c r="Y31" s="297"/>
      <c r="Z31" s="296" t="n">
        <v>14</v>
      </c>
      <c r="AA31" s="297"/>
      <c r="AB31" s="296" t="n">
        <v>25268</v>
      </c>
      <c r="AC31" s="297" t="n">
        <v>1620</v>
      </c>
      <c r="AD31" s="272"/>
      <c r="AE31" s="297" t="n">
        <v>46767</v>
      </c>
      <c r="AF31" s="273" t="n">
        <v>22099</v>
      </c>
      <c r="AG31" s="274"/>
      <c r="AH31" s="274" t="n">
        <v>140637</v>
      </c>
      <c r="AI31" s="47"/>
      <c r="AJ31" s="47"/>
      <c r="AK31" s="161"/>
      <c r="AL31" s="274" t="n">
        <v>140637</v>
      </c>
      <c r="AM31" s="1" t="n">
        <v>26</v>
      </c>
      <c r="AN31" s="270" t="n">
        <f aca="false">AL56/1000</f>
        <v>124.999</v>
      </c>
      <c r="AO31" s="270" t="n">
        <f aca="false">AL57/1000*-1</f>
        <v>-77.988</v>
      </c>
    </row>
    <row r="32" customFormat="false" ht="15" hidden="false" customHeight="false" outlineLevel="0" collapsed="false">
      <c r="B32" s="319"/>
      <c r="E32" s="230"/>
      <c r="F32" s="230"/>
      <c r="G32" s="0"/>
      <c r="I32" s="230"/>
      <c r="J32" s="230"/>
      <c r="M32" s="275" t="n">
        <v>37117</v>
      </c>
      <c r="N32" s="265"/>
      <c r="O32" s="160"/>
      <c r="P32" s="276" t="n">
        <v>0</v>
      </c>
      <c r="Q32" s="276" t="n">
        <v>4338</v>
      </c>
      <c r="R32" s="276"/>
      <c r="S32" s="276" t="n">
        <v>7119</v>
      </c>
      <c r="T32" s="276" t="n">
        <v>25297</v>
      </c>
      <c r="U32" s="276" t="n">
        <v>6475</v>
      </c>
      <c r="V32" s="276"/>
      <c r="W32" s="276"/>
      <c r="X32" s="276"/>
      <c r="Y32" s="276"/>
      <c r="Z32" s="276"/>
      <c r="AA32" s="276"/>
      <c r="AB32" s="276"/>
      <c r="AC32" s="276" t="n">
        <v>12160</v>
      </c>
      <c r="AD32" s="268"/>
      <c r="AE32" s="160"/>
      <c r="AF32" s="276"/>
      <c r="AG32" s="277"/>
      <c r="AH32" s="277" t="n">
        <v>55389</v>
      </c>
      <c r="AI32" s="265"/>
      <c r="AJ32" s="265"/>
      <c r="AK32" s="161"/>
      <c r="AL32" s="277" t="n">
        <v>55389</v>
      </c>
      <c r="AM32" s="1" t="n">
        <v>27</v>
      </c>
      <c r="AN32" s="270" t="n">
        <f aca="false">AL58/1000</f>
        <v>122.194</v>
      </c>
      <c r="AO32" s="270" t="n">
        <f aca="false">AL59/1000*-1</f>
        <v>-165.219</v>
      </c>
    </row>
    <row r="33" customFormat="false" ht="18" hidden="false" customHeight="true" outlineLevel="0" collapsed="false">
      <c r="E33" s="230"/>
      <c r="F33" s="326"/>
      <c r="G33" s="327"/>
      <c r="H33" s="328"/>
      <c r="I33" s="230"/>
      <c r="J33" s="230"/>
      <c r="M33" s="271"/>
      <c r="N33" s="300"/>
      <c r="O33" s="297"/>
      <c r="P33" s="329" t="n">
        <v>20000</v>
      </c>
      <c r="Q33" s="329" t="n">
        <v>25053</v>
      </c>
      <c r="R33" s="329"/>
      <c r="S33" s="329" t="n">
        <v>23980</v>
      </c>
      <c r="T33" s="329" t="n">
        <v>37241</v>
      </c>
      <c r="U33" s="329" t="n">
        <v>0</v>
      </c>
      <c r="V33" s="329"/>
      <c r="W33" s="329"/>
      <c r="X33" s="329"/>
      <c r="Y33" s="329"/>
      <c r="Z33" s="329"/>
      <c r="AA33" s="329"/>
      <c r="AB33" s="329"/>
      <c r="AC33" s="329" t="n">
        <v>35007</v>
      </c>
      <c r="AD33" s="272"/>
      <c r="AE33" s="297"/>
      <c r="AF33" s="273"/>
      <c r="AG33" s="274"/>
      <c r="AH33" s="274" t="n">
        <v>141281</v>
      </c>
      <c r="AI33" s="47"/>
      <c r="AJ33" s="47"/>
      <c r="AK33" s="161"/>
      <c r="AL33" s="274" t="n">
        <v>141281</v>
      </c>
      <c r="AM33" s="1" t="n">
        <v>28</v>
      </c>
      <c r="AN33" s="270" t="n">
        <f aca="false">AL60/1000</f>
        <v>67.584</v>
      </c>
      <c r="AO33" s="270" t="n">
        <f aca="false">AL61/1000*-1</f>
        <v>-35.207</v>
      </c>
    </row>
    <row r="34" customFormat="false" ht="15" hidden="false" customHeight="false" outlineLevel="0" collapsed="false">
      <c r="E34" s="230"/>
      <c r="F34" s="330"/>
      <c r="G34" s="47"/>
      <c r="H34" s="274"/>
      <c r="I34" s="230"/>
      <c r="J34" s="230"/>
      <c r="M34" s="275" t="n">
        <v>37118</v>
      </c>
      <c r="N34" s="265"/>
      <c r="O34" s="160"/>
      <c r="P34" s="276" t="n">
        <v>1400</v>
      </c>
      <c r="Q34" s="276" t="n">
        <v>9443</v>
      </c>
      <c r="R34" s="276"/>
      <c r="S34" s="276" t="n">
        <v>16909</v>
      </c>
      <c r="T34" s="276" t="n">
        <v>47058</v>
      </c>
      <c r="U34" s="276" t="n">
        <v>0</v>
      </c>
      <c r="V34" s="276"/>
      <c r="W34" s="276"/>
      <c r="X34" s="276" t="n">
        <v>0</v>
      </c>
      <c r="Y34" s="276"/>
      <c r="Z34" s="276"/>
      <c r="AA34" s="276"/>
      <c r="AB34" s="276"/>
      <c r="AC34" s="276" t="n">
        <v>4550</v>
      </c>
      <c r="AD34" s="276"/>
      <c r="AE34" s="276"/>
      <c r="AF34" s="276"/>
      <c r="AG34" s="277"/>
      <c r="AH34" s="277" t="n">
        <v>79360</v>
      </c>
      <c r="AI34" s="265"/>
      <c r="AJ34" s="265"/>
      <c r="AK34" s="161"/>
      <c r="AL34" s="277" t="n">
        <v>79360</v>
      </c>
      <c r="AM34" s="1" t="n">
        <v>29</v>
      </c>
      <c r="AN34" s="270" t="n">
        <f aca="false">AL62/1000</f>
        <v>102.98</v>
      </c>
      <c r="AO34" s="270" t="n">
        <f aca="false">AL63/1000*-1</f>
        <v>-113.369</v>
      </c>
    </row>
    <row r="35" customFormat="false" ht="15" hidden="false" customHeight="false" outlineLevel="0" collapsed="false">
      <c r="E35" s="230"/>
      <c r="F35" s="330"/>
      <c r="G35" s="331"/>
      <c r="H35" s="274"/>
      <c r="I35" s="230"/>
      <c r="J35" s="230"/>
      <c r="M35" s="271"/>
      <c r="N35" s="47"/>
      <c r="O35" s="161"/>
      <c r="P35" s="254" t="n">
        <v>26433</v>
      </c>
      <c r="Q35" s="254" t="n">
        <v>7130</v>
      </c>
      <c r="R35" s="254"/>
      <c r="S35" s="254" t="n">
        <v>14740</v>
      </c>
      <c r="T35" s="273" t="n">
        <v>70751</v>
      </c>
      <c r="U35" s="273" t="n">
        <v>31203</v>
      </c>
      <c r="V35" s="273"/>
      <c r="W35" s="273"/>
      <c r="X35" s="273" t="n">
        <v>96</v>
      </c>
      <c r="Y35" s="273"/>
      <c r="Z35" s="273"/>
      <c r="AA35" s="273"/>
      <c r="AB35" s="273"/>
      <c r="AC35" s="273" t="n">
        <v>4848</v>
      </c>
      <c r="AD35" s="273"/>
      <c r="AE35" s="273"/>
      <c r="AF35" s="273"/>
      <c r="AG35" s="274"/>
      <c r="AH35" s="274" t="n">
        <v>155201</v>
      </c>
      <c r="AI35" s="47"/>
      <c r="AJ35" s="47"/>
      <c r="AK35" s="161"/>
      <c r="AL35" s="274" t="n">
        <v>155201</v>
      </c>
      <c r="AM35" s="1" t="n">
        <v>30</v>
      </c>
      <c r="AN35" s="270" t="n">
        <f aca="false">AL64/1000</f>
        <v>51.508</v>
      </c>
      <c r="AO35" s="270" t="n">
        <f aca="false">AL65/1000*-1</f>
        <v>-123.368</v>
      </c>
    </row>
    <row r="36" customFormat="false" ht="15" hidden="false" customHeight="false" outlineLevel="0" collapsed="false">
      <c r="F36" s="254"/>
      <c r="G36" s="47"/>
      <c r="H36" s="96"/>
      <c r="M36" s="275" t="n">
        <v>37119</v>
      </c>
      <c r="N36" s="265"/>
      <c r="O36" s="160"/>
      <c r="P36" s="276" t="n">
        <v>0</v>
      </c>
      <c r="Q36" s="276" t="n">
        <v>8687</v>
      </c>
      <c r="R36" s="276" t="n">
        <v>2500</v>
      </c>
      <c r="S36" s="276" t="n">
        <v>3442</v>
      </c>
      <c r="T36" s="276" t="n">
        <v>19512</v>
      </c>
      <c r="U36" s="276" t="n">
        <v>6123</v>
      </c>
      <c r="V36" s="276"/>
      <c r="W36" s="276" t="n">
        <v>225</v>
      </c>
      <c r="X36" s="276" t="n">
        <v>6450</v>
      </c>
      <c r="Y36" s="276"/>
      <c r="Z36" s="276"/>
      <c r="AA36" s="276"/>
      <c r="AB36" s="276"/>
      <c r="AC36" s="276" t="n">
        <v>53</v>
      </c>
      <c r="AD36" s="276" t="n">
        <v>0</v>
      </c>
      <c r="AE36" s="276"/>
      <c r="AF36" s="276"/>
      <c r="AG36" s="277"/>
      <c r="AH36" s="277" t="n">
        <v>46992</v>
      </c>
      <c r="AI36" s="265"/>
      <c r="AJ36" s="265"/>
      <c r="AK36" s="161"/>
      <c r="AL36" s="277" t="n">
        <v>46992</v>
      </c>
      <c r="AM36" s="1" t="n">
        <v>31</v>
      </c>
      <c r="AN36" s="270" t="n">
        <f aca="false">AL66/1000</f>
        <v>68.692</v>
      </c>
      <c r="AO36" s="270" t="n">
        <f aca="false">AL67/1000*-1</f>
        <v>-70.111</v>
      </c>
    </row>
    <row r="37" customFormat="false" ht="15" hidden="false" customHeight="false" outlineLevel="0" collapsed="false">
      <c r="F37" s="254"/>
      <c r="G37" s="47"/>
      <c r="H37" s="274"/>
      <c r="M37" s="271"/>
      <c r="N37" s="47"/>
      <c r="O37" s="161"/>
      <c r="P37" s="273" t="n">
        <v>28500</v>
      </c>
      <c r="Q37" s="254" t="n">
        <v>9001</v>
      </c>
      <c r="R37" s="254" t="n">
        <v>0</v>
      </c>
      <c r="S37" s="254" t="n">
        <v>14740</v>
      </c>
      <c r="T37" s="254" t="n">
        <v>3168</v>
      </c>
      <c r="U37" s="254" t="n">
        <v>29002</v>
      </c>
      <c r="V37" s="254"/>
      <c r="W37" s="254" t="n">
        <v>0</v>
      </c>
      <c r="X37" s="254" t="n">
        <v>0</v>
      </c>
      <c r="Y37" s="254"/>
      <c r="Z37" s="254"/>
      <c r="AA37" s="254"/>
      <c r="AB37" s="254"/>
      <c r="AC37" s="254" t="n">
        <v>15220</v>
      </c>
      <c r="AD37" s="332" t="n">
        <v>1865</v>
      </c>
      <c r="AE37" s="273"/>
      <c r="AF37" s="273"/>
      <c r="AG37" s="274"/>
      <c r="AH37" s="274" t="n">
        <v>101496</v>
      </c>
      <c r="AI37" s="47"/>
      <c r="AJ37" s="47"/>
      <c r="AK37" s="161"/>
      <c r="AL37" s="274" t="n">
        <v>101496</v>
      </c>
      <c r="AM37" s="1" t="n">
        <v>32</v>
      </c>
      <c r="AN37" s="0"/>
    </row>
    <row r="38" customFormat="false" ht="15" hidden="false" customHeight="false" outlineLevel="0" collapsed="false">
      <c r="F38" s="254"/>
      <c r="G38" s="331"/>
      <c r="H38" s="333"/>
      <c r="M38" s="275" t="n">
        <v>37120</v>
      </c>
      <c r="N38" s="265"/>
      <c r="O38" s="160"/>
      <c r="P38" s="276" t="n">
        <v>0</v>
      </c>
      <c r="Q38" s="276" t="n">
        <v>14991</v>
      </c>
      <c r="R38" s="276" t="n">
        <v>0</v>
      </c>
      <c r="S38" s="276" t="n">
        <v>4338</v>
      </c>
      <c r="T38" s="276" t="n">
        <v>0</v>
      </c>
      <c r="U38" s="276" t="n">
        <v>2214</v>
      </c>
      <c r="V38" s="276" t="n">
        <v>0</v>
      </c>
      <c r="W38" s="276"/>
      <c r="X38" s="276"/>
      <c r="Y38" s="276"/>
      <c r="Z38" s="276"/>
      <c r="AA38" s="276"/>
      <c r="AB38" s="276"/>
      <c r="AC38" s="276" t="n">
        <v>7109</v>
      </c>
      <c r="AD38" s="276" t="n">
        <v>32</v>
      </c>
      <c r="AE38" s="276"/>
      <c r="AF38" s="276"/>
      <c r="AG38" s="277"/>
      <c r="AH38" s="277" t="n">
        <v>28684</v>
      </c>
      <c r="AI38" s="265"/>
      <c r="AJ38" s="265"/>
      <c r="AK38" s="161"/>
      <c r="AL38" s="277" t="n">
        <v>28684</v>
      </c>
      <c r="AM38" s="1" t="n">
        <v>33</v>
      </c>
      <c r="AN38" s="0"/>
    </row>
    <row r="39" customFormat="false" ht="15" hidden="false" customHeight="false" outlineLevel="0" collapsed="false">
      <c r="F39" s="334"/>
      <c r="G39" s="192"/>
      <c r="H39" s="333"/>
      <c r="L39" s="47"/>
      <c r="M39" s="271"/>
      <c r="N39" s="47"/>
      <c r="O39" s="161"/>
      <c r="P39" s="273" t="n">
        <v>10925</v>
      </c>
      <c r="Q39" s="273" t="n">
        <v>2569</v>
      </c>
      <c r="R39" s="273" t="n">
        <v>12688</v>
      </c>
      <c r="S39" s="273" t="n">
        <v>14740</v>
      </c>
      <c r="T39" s="273" t="n">
        <v>5129</v>
      </c>
      <c r="U39" s="273" t="n">
        <v>68288</v>
      </c>
      <c r="V39" s="273" t="n">
        <v>398</v>
      </c>
      <c r="W39" s="273"/>
      <c r="X39" s="273"/>
      <c r="Y39" s="273"/>
      <c r="Z39" s="273"/>
      <c r="AA39" s="273"/>
      <c r="AB39" s="273"/>
      <c r="AC39" s="273" t="n">
        <v>0</v>
      </c>
      <c r="AD39" s="273" t="n">
        <v>0</v>
      </c>
      <c r="AE39" s="273"/>
      <c r="AF39" s="273"/>
      <c r="AG39" s="274"/>
      <c r="AH39" s="274" t="n">
        <v>114737</v>
      </c>
      <c r="AI39" s="47"/>
      <c r="AJ39" s="47"/>
      <c r="AK39" s="161"/>
      <c r="AL39" s="274" t="n">
        <v>114737</v>
      </c>
      <c r="AM39" s="1" t="n">
        <v>34</v>
      </c>
      <c r="AN39" s="0"/>
    </row>
    <row r="40" customFormat="false" ht="15" hidden="false" customHeight="false" outlineLevel="0" collapsed="false">
      <c r="F40" s="322"/>
      <c r="G40" s="322"/>
      <c r="H40" s="96"/>
      <c r="L40" s="47"/>
      <c r="M40" s="275" t="n">
        <v>37121</v>
      </c>
      <c r="N40" s="265"/>
      <c r="O40" s="160"/>
      <c r="P40" s="276" t="n">
        <v>0</v>
      </c>
      <c r="Q40" s="276" t="n">
        <v>2938</v>
      </c>
      <c r="R40" s="276" t="n">
        <v>0</v>
      </c>
      <c r="S40" s="276"/>
      <c r="T40" s="276" t="n">
        <v>28024</v>
      </c>
      <c r="U40" s="276" t="n">
        <v>0</v>
      </c>
      <c r="V40" s="276" t="n">
        <v>0</v>
      </c>
      <c r="W40" s="276" t="n">
        <v>940</v>
      </c>
      <c r="X40" s="276"/>
      <c r="Y40" s="276"/>
      <c r="Z40" s="276"/>
      <c r="AA40" s="276"/>
      <c r="AB40" s="276"/>
      <c r="AC40" s="276" t="n">
        <v>2369</v>
      </c>
      <c r="AD40" s="276"/>
      <c r="AE40" s="276" t="n">
        <v>0</v>
      </c>
      <c r="AF40" s="276"/>
      <c r="AG40" s="277"/>
      <c r="AH40" s="277" t="n">
        <v>34271</v>
      </c>
      <c r="AI40" s="265"/>
      <c r="AJ40" s="265"/>
      <c r="AK40" s="161"/>
      <c r="AL40" s="277" t="n">
        <v>34271</v>
      </c>
      <c r="AM40" s="1" t="n">
        <v>35</v>
      </c>
      <c r="AN40" s="0"/>
    </row>
    <row r="41" customFormat="false" ht="15" hidden="false" customHeight="false" outlineLevel="0" collapsed="false">
      <c r="L41" s="47"/>
      <c r="M41" s="271"/>
      <c r="N41" s="47"/>
      <c r="O41" s="161"/>
      <c r="P41" s="273" t="n">
        <v>11081</v>
      </c>
      <c r="Q41" s="273" t="n">
        <v>2612</v>
      </c>
      <c r="R41" s="273" t="n">
        <v>14898</v>
      </c>
      <c r="S41" s="273"/>
      <c r="T41" s="273" t="n">
        <v>21044</v>
      </c>
      <c r="U41" s="273" t="n">
        <v>3901</v>
      </c>
      <c r="V41" s="273" t="n">
        <v>3873</v>
      </c>
      <c r="W41" s="273" t="n">
        <v>0</v>
      </c>
      <c r="X41" s="273"/>
      <c r="Y41" s="273"/>
      <c r="Z41" s="273"/>
      <c r="AA41" s="273"/>
      <c r="AB41" s="273"/>
      <c r="AC41" s="273" t="n">
        <v>3048</v>
      </c>
      <c r="AD41" s="273"/>
      <c r="AE41" s="273" t="n">
        <v>3234</v>
      </c>
      <c r="AF41" s="273"/>
      <c r="AG41" s="274"/>
      <c r="AH41" s="274" t="n">
        <v>63691</v>
      </c>
      <c r="AI41" s="47"/>
      <c r="AJ41" s="47"/>
      <c r="AK41" s="161"/>
      <c r="AL41" s="274" t="n">
        <v>63691</v>
      </c>
      <c r="AM41" s="1" t="n">
        <v>36</v>
      </c>
      <c r="AN41" s="0"/>
    </row>
    <row r="42" customFormat="false" ht="15" hidden="false" customHeight="false" outlineLevel="0" collapsed="false">
      <c r="M42" s="275" t="n">
        <v>37122</v>
      </c>
      <c r="N42" s="265"/>
      <c r="O42" s="160"/>
      <c r="P42" s="276" t="n">
        <v>0</v>
      </c>
      <c r="Q42" s="276" t="n">
        <v>2295</v>
      </c>
      <c r="R42" s="276" t="n">
        <v>0</v>
      </c>
      <c r="S42" s="276" t="n">
        <v>15891</v>
      </c>
      <c r="T42" s="276" t="n">
        <v>8912</v>
      </c>
      <c r="U42" s="276" t="n">
        <v>0</v>
      </c>
      <c r="V42" s="276"/>
      <c r="W42" s="276"/>
      <c r="X42" s="276"/>
      <c r="Y42" s="276"/>
      <c r="Z42" s="276"/>
      <c r="AA42" s="276"/>
      <c r="AB42" s="276"/>
      <c r="AC42" s="276" t="n">
        <v>862</v>
      </c>
      <c r="AD42" s="276"/>
      <c r="AE42" s="276" t="n">
        <v>0</v>
      </c>
      <c r="AF42" s="276"/>
      <c r="AG42" s="277"/>
      <c r="AH42" s="277" t="n">
        <v>27960</v>
      </c>
      <c r="AI42" s="265"/>
      <c r="AJ42" s="265"/>
      <c r="AK42" s="161"/>
      <c r="AL42" s="277" t="n">
        <v>27960</v>
      </c>
      <c r="AM42" s="1" t="n">
        <v>37</v>
      </c>
      <c r="AN42" s="0"/>
    </row>
    <row r="43" customFormat="false" ht="15" hidden="false" customHeight="false" outlineLevel="0" collapsed="false">
      <c r="M43" s="271"/>
      <c r="N43" s="47"/>
      <c r="O43" s="161"/>
      <c r="P43" s="273" t="n">
        <v>10914</v>
      </c>
      <c r="Q43" s="273" t="n">
        <v>5034</v>
      </c>
      <c r="R43" s="273" t="n">
        <v>16708</v>
      </c>
      <c r="S43" s="273" t="n">
        <v>0</v>
      </c>
      <c r="T43" s="273" t="n">
        <v>21061</v>
      </c>
      <c r="U43" s="273" t="n">
        <v>39462</v>
      </c>
      <c r="V43" s="273"/>
      <c r="W43" s="273"/>
      <c r="X43" s="273"/>
      <c r="Y43" s="273"/>
      <c r="Z43" s="273"/>
      <c r="AA43" s="273"/>
      <c r="AB43" s="273"/>
      <c r="AC43" s="273" t="n">
        <v>7043</v>
      </c>
      <c r="AD43" s="273"/>
      <c r="AE43" s="298" t="n">
        <v>3234</v>
      </c>
      <c r="AF43" s="273"/>
      <c r="AG43" s="274"/>
      <c r="AH43" s="274" t="n">
        <v>103456</v>
      </c>
      <c r="AI43" s="47"/>
      <c r="AJ43" s="47"/>
      <c r="AK43" s="161"/>
      <c r="AL43" s="274" t="n">
        <v>103456</v>
      </c>
      <c r="AM43" s="1" t="n">
        <v>38</v>
      </c>
      <c r="AN43" s="0"/>
    </row>
    <row r="44" customFormat="false" ht="15" hidden="false" customHeight="false" outlineLevel="0" collapsed="false">
      <c r="M44" s="275" t="n">
        <v>37123</v>
      </c>
      <c r="N44" s="265"/>
      <c r="O44" s="160"/>
      <c r="P44" s="276" t="n">
        <v>0</v>
      </c>
      <c r="Q44" s="276" t="n">
        <v>2158</v>
      </c>
      <c r="R44" s="276" t="n">
        <v>0</v>
      </c>
      <c r="S44" s="276" t="n">
        <v>12952</v>
      </c>
      <c r="T44" s="276" t="n">
        <v>20809</v>
      </c>
      <c r="U44" s="276" t="n">
        <v>0</v>
      </c>
      <c r="V44" s="276"/>
      <c r="W44" s="276"/>
      <c r="X44" s="276"/>
      <c r="Y44" s="276"/>
      <c r="Z44" s="276"/>
      <c r="AA44" s="276"/>
      <c r="AB44" s="276"/>
      <c r="AC44" s="276" t="n">
        <v>535</v>
      </c>
      <c r="AD44" s="276"/>
      <c r="AE44" s="276" t="n">
        <v>0</v>
      </c>
      <c r="AF44" s="276"/>
      <c r="AG44" s="277"/>
      <c r="AH44" s="277" t="n">
        <v>36454</v>
      </c>
      <c r="AI44" s="265"/>
      <c r="AJ44" s="265"/>
      <c r="AK44" s="161"/>
      <c r="AL44" s="277" t="n">
        <v>36454</v>
      </c>
      <c r="AM44" s="1" t="n">
        <v>39</v>
      </c>
      <c r="AN44" s="0"/>
    </row>
    <row r="45" customFormat="false" ht="15" hidden="false" customHeight="false" outlineLevel="0" collapsed="false">
      <c r="M45" s="271"/>
      <c r="N45" s="47"/>
      <c r="O45" s="161"/>
      <c r="P45" s="273" t="n">
        <v>11415</v>
      </c>
      <c r="Q45" s="273" t="n">
        <v>6612</v>
      </c>
      <c r="R45" s="273" t="n">
        <v>24259</v>
      </c>
      <c r="S45" s="273" t="n">
        <v>952</v>
      </c>
      <c r="T45" s="273" t="n">
        <v>21044</v>
      </c>
      <c r="U45" s="273" t="n">
        <v>2732</v>
      </c>
      <c r="V45" s="273"/>
      <c r="W45" s="273"/>
      <c r="X45" s="273"/>
      <c r="Y45" s="273"/>
      <c r="Z45" s="273"/>
      <c r="AA45" s="273"/>
      <c r="AB45" s="273"/>
      <c r="AC45" s="273" t="n">
        <v>5842</v>
      </c>
      <c r="AD45" s="273"/>
      <c r="AE45" s="273" t="n">
        <v>3234</v>
      </c>
      <c r="AF45" s="273"/>
      <c r="AG45" s="274"/>
      <c r="AH45" s="274" t="n">
        <v>76090</v>
      </c>
      <c r="AI45" s="47"/>
      <c r="AJ45" s="47"/>
      <c r="AK45" s="161"/>
      <c r="AL45" s="274" t="n">
        <v>76090</v>
      </c>
      <c r="AM45" s="1" t="n">
        <v>40</v>
      </c>
      <c r="AN45" s="0"/>
    </row>
    <row r="46" customFormat="false" ht="15" hidden="false" customHeight="false" outlineLevel="0" collapsed="false">
      <c r="L46" s="1" t="s">
        <v>149</v>
      </c>
      <c r="M46" s="275" t="n">
        <v>37124</v>
      </c>
      <c r="N46" s="265"/>
      <c r="O46" s="160"/>
      <c r="P46" s="276" t="n">
        <v>0</v>
      </c>
      <c r="Q46" s="276" t="n">
        <v>661</v>
      </c>
      <c r="R46" s="276"/>
      <c r="S46" s="268" t="n">
        <v>14365</v>
      </c>
      <c r="T46" s="276" t="n">
        <v>5676</v>
      </c>
      <c r="U46" s="276" t="n">
        <v>24455</v>
      </c>
      <c r="V46" s="276"/>
      <c r="W46" s="276" t="n">
        <v>25</v>
      </c>
      <c r="X46" s="276"/>
      <c r="Y46" s="276"/>
      <c r="Z46" s="276"/>
      <c r="AA46" s="276"/>
      <c r="AB46" s="276" t="n">
        <v>3270</v>
      </c>
      <c r="AC46" s="276" t="n">
        <v>2228</v>
      </c>
      <c r="AD46" s="276"/>
      <c r="AE46" s="276" t="n">
        <v>0</v>
      </c>
      <c r="AF46" s="276"/>
      <c r="AG46" s="277"/>
      <c r="AH46" s="277" t="n">
        <v>50680</v>
      </c>
      <c r="AI46" s="265"/>
      <c r="AJ46" s="265"/>
      <c r="AK46" s="161"/>
      <c r="AL46" s="277" t="n">
        <v>50680</v>
      </c>
      <c r="AM46" s="1" t="n">
        <v>41</v>
      </c>
      <c r="AN46" s="0"/>
    </row>
    <row r="47" customFormat="false" ht="15" hidden="false" customHeight="false" outlineLevel="0" collapsed="false">
      <c r="M47" s="335"/>
      <c r="N47" s="47"/>
      <c r="O47" s="161"/>
      <c r="P47" s="273" t="n">
        <v>12215</v>
      </c>
      <c r="Q47" s="273" t="n">
        <v>3692</v>
      </c>
      <c r="R47" s="273"/>
      <c r="S47" s="272" t="n">
        <v>15196</v>
      </c>
      <c r="T47" s="273" t="n">
        <v>0</v>
      </c>
      <c r="U47" s="273" t="n">
        <v>4994</v>
      </c>
      <c r="V47" s="273"/>
      <c r="W47" s="273" t="n">
        <v>0</v>
      </c>
      <c r="X47" s="273"/>
      <c r="Y47" s="273"/>
      <c r="Z47" s="273"/>
      <c r="AA47" s="273"/>
      <c r="AB47" s="273" t="n">
        <v>0</v>
      </c>
      <c r="AC47" s="273" t="n">
        <v>5181</v>
      </c>
      <c r="AD47" s="273"/>
      <c r="AE47" s="332" t="n">
        <v>2536</v>
      </c>
      <c r="AF47" s="273"/>
      <c r="AG47" s="274"/>
      <c r="AH47" s="274" t="n">
        <v>43814</v>
      </c>
      <c r="AI47" s="47"/>
      <c r="AJ47" s="47"/>
      <c r="AK47" s="161"/>
      <c r="AL47" s="274" t="n">
        <v>43814</v>
      </c>
      <c r="AM47" s="1" t="n">
        <v>42</v>
      </c>
      <c r="AN47" s="0"/>
    </row>
    <row r="48" customFormat="false" ht="15" hidden="false" customHeight="false" outlineLevel="0" collapsed="false">
      <c r="L48" s="1" t="s">
        <v>149</v>
      </c>
      <c r="M48" s="336" t="n">
        <v>37125</v>
      </c>
      <c r="N48" s="265"/>
      <c r="O48" s="160"/>
      <c r="P48" s="276" t="n">
        <v>0</v>
      </c>
      <c r="Q48" s="276" t="n">
        <v>6456</v>
      </c>
      <c r="R48" s="276"/>
      <c r="S48" s="268" t="n">
        <v>7703</v>
      </c>
      <c r="T48" s="276" t="n">
        <v>0</v>
      </c>
      <c r="U48" s="276" t="n">
        <v>3717</v>
      </c>
      <c r="V48" s="276" t="n">
        <v>0</v>
      </c>
      <c r="W48" s="276"/>
      <c r="X48" s="276" t="n">
        <v>0</v>
      </c>
      <c r="Y48" s="276" t="n">
        <v>0</v>
      </c>
      <c r="Z48" s="276"/>
      <c r="AA48" s="276"/>
      <c r="AB48" s="276" t="n">
        <v>0</v>
      </c>
      <c r="AC48" s="276" t="n">
        <v>2117</v>
      </c>
      <c r="AD48" s="276"/>
      <c r="AE48" s="276" t="n">
        <v>0</v>
      </c>
      <c r="AF48" s="276"/>
      <c r="AG48" s="277"/>
      <c r="AH48" s="277" t="n">
        <v>19993</v>
      </c>
      <c r="AI48" s="265"/>
      <c r="AJ48" s="265"/>
      <c r="AK48" s="161"/>
      <c r="AL48" s="277" t="n">
        <v>19993</v>
      </c>
      <c r="AM48" s="1" t="n">
        <v>43</v>
      </c>
      <c r="AN48" s="0"/>
    </row>
    <row r="49" customFormat="false" ht="15" hidden="false" customHeight="false" outlineLevel="0" collapsed="false">
      <c r="M49" s="335"/>
      <c r="N49" s="47"/>
      <c r="O49" s="161"/>
      <c r="P49" s="273" t="n">
        <v>11415</v>
      </c>
      <c r="Q49" s="273" t="n">
        <v>3236</v>
      </c>
      <c r="R49" s="273"/>
      <c r="S49" s="272" t="n">
        <v>15218</v>
      </c>
      <c r="T49" s="273" t="n">
        <v>20240</v>
      </c>
      <c r="U49" s="273" t="n">
        <v>1280</v>
      </c>
      <c r="V49" s="273" t="n">
        <v>13225</v>
      </c>
      <c r="W49" s="273"/>
      <c r="X49" s="273" t="n">
        <v>2138</v>
      </c>
      <c r="Y49" s="273" t="n">
        <v>82</v>
      </c>
      <c r="Z49" s="273"/>
      <c r="AA49" s="273"/>
      <c r="AB49" s="273" t="n">
        <v>3375</v>
      </c>
      <c r="AC49" s="273" t="n">
        <v>0</v>
      </c>
      <c r="AD49" s="273"/>
      <c r="AE49" s="273" t="n">
        <v>13728</v>
      </c>
      <c r="AF49" s="337"/>
      <c r="AG49" s="274"/>
      <c r="AH49" s="274" t="n">
        <v>83937</v>
      </c>
      <c r="AI49" s="47"/>
      <c r="AJ49" s="47"/>
      <c r="AK49" s="161"/>
      <c r="AL49" s="274" t="n">
        <v>83937</v>
      </c>
      <c r="AM49" s="1" t="n">
        <v>44</v>
      </c>
      <c r="AN49" s="0"/>
    </row>
    <row r="50" customFormat="false" ht="15" hidden="false" customHeight="false" outlineLevel="0" collapsed="false">
      <c r="L50" s="1" t="s">
        <v>149</v>
      </c>
      <c r="M50" s="336" t="n">
        <v>37126</v>
      </c>
      <c r="N50" s="160"/>
      <c r="O50" s="160"/>
      <c r="P50" s="276" t="n">
        <v>0</v>
      </c>
      <c r="Q50" s="276" t="n">
        <v>25059</v>
      </c>
      <c r="R50" s="276"/>
      <c r="S50" s="268" t="n">
        <v>950</v>
      </c>
      <c r="T50" s="276" t="n">
        <v>0</v>
      </c>
      <c r="U50" s="276" t="n">
        <v>20615</v>
      </c>
      <c r="V50" s="276" t="n">
        <v>0</v>
      </c>
      <c r="W50" s="276" t="n">
        <v>0</v>
      </c>
      <c r="X50" s="276" t="n">
        <v>2</v>
      </c>
      <c r="Y50" s="276"/>
      <c r="Z50" s="276"/>
      <c r="AA50" s="276"/>
      <c r="AB50" s="276" t="n">
        <v>19379</v>
      </c>
      <c r="AC50" s="276" t="n">
        <v>5754</v>
      </c>
      <c r="AD50" s="276"/>
      <c r="AE50" s="276"/>
      <c r="AF50" s="276"/>
      <c r="AG50" s="277"/>
      <c r="AH50" s="277" t="n">
        <v>71759</v>
      </c>
      <c r="AI50" s="265"/>
      <c r="AJ50" s="265"/>
      <c r="AK50" s="161"/>
      <c r="AL50" s="277" t="n">
        <v>71759</v>
      </c>
      <c r="AM50" s="1" t="n">
        <v>45</v>
      </c>
      <c r="AN50" s="0"/>
    </row>
    <row r="51" customFormat="false" ht="15" hidden="false" customHeight="false" outlineLevel="0" collapsed="false">
      <c r="M51" s="335"/>
      <c r="N51" s="47"/>
      <c r="O51" s="161"/>
      <c r="P51" s="273" t="n">
        <v>12275</v>
      </c>
      <c r="Q51" s="273" t="n">
        <v>28269</v>
      </c>
      <c r="R51" s="273"/>
      <c r="S51" s="272" t="n">
        <v>20315</v>
      </c>
      <c r="T51" s="273" t="n">
        <v>14983</v>
      </c>
      <c r="U51" s="273" t="n">
        <v>0</v>
      </c>
      <c r="V51" s="273" t="n">
        <v>126</v>
      </c>
      <c r="W51" s="273" t="n">
        <v>10000</v>
      </c>
      <c r="X51" s="273" t="n">
        <v>4168</v>
      </c>
      <c r="Y51" s="273"/>
      <c r="Z51" s="273"/>
      <c r="AA51" s="273"/>
      <c r="AB51" s="273" t="n">
        <v>0</v>
      </c>
      <c r="AC51" s="273" t="n">
        <v>5000</v>
      </c>
      <c r="AD51" s="273"/>
      <c r="AE51" s="273"/>
      <c r="AF51" s="273"/>
      <c r="AG51" s="274"/>
      <c r="AH51" s="274" t="n">
        <v>95136</v>
      </c>
      <c r="AI51" s="47"/>
      <c r="AJ51" s="47"/>
      <c r="AK51" s="161"/>
      <c r="AL51" s="274" t="n">
        <v>95136</v>
      </c>
      <c r="AM51" s="1" t="n">
        <v>46</v>
      </c>
      <c r="AN51" s="0"/>
    </row>
    <row r="52" customFormat="false" ht="15" hidden="false" customHeight="false" outlineLevel="0" collapsed="false">
      <c r="M52" s="336" t="n">
        <v>37127</v>
      </c>
      <c r="N52" s="160"/>
      <c r="O52" s="160"/>
      <c r="P52" s="276" t="n">
        <v>0</v>
      </c>
      <c r="Q52" s="276" t="n">
        <v>14940</v>
      </c>
      <c r="R52" s="276" t="n">
        <v>0</v>
      </c>
      <c r="S52" s="268" t="n">
        <v>2822</v>
      </c>
      <c r="T52" s="276" t="n">
        <v>2072</v>
      </c>
      <c r="U52" s="276" t="n">
        <v>17247</v>
      </c>
      <c r="V52" s="276"/>
      <c r="W52" s="276" t="n">
        <v>0</v>
      </c>
      <c r="X52" s="276"/>
      <c r="Y52" s="276"/>
      <c r="Z52" s="276"/>
      <c r="AA52" s="276"/>
      <c r="AB52" s="276" t="n">
        <v>14886</v>
      </c>
      <c r="AC52" s="276" t="n">
        <v>11036</v>
      </c>
      <c r="AD52" s="276"/>
      <c r="AE52" s="276" t="n">
        <v>0</v>
      </c>
      <c r="AF52" s="276"/>
      <c r="AG52" s="277"/>
      <c r="AH52" s="277" t="n">
        <v>63003</v>
      </c>
      <c r="AI52" s="265"/>
      <c r="AJ52" s="265"/>
      <c r="AK52" s="161"/>
      <c r="AL52" s="277" t="n">
        <v>63003</v>
      </c>
      <c r="AM52" s="1" t="n">
        <v>47</v>
      </c>
      <c r="AN52" s="0"/>
    </row>
    <row r="53" customFormat="false" ht="15" hidden="false" customHeight="false" outlineLevel="0" collapsed="false">
      <c r="M53" s="335"/>
      <c r="N53" s="161"/>
      <c r="O53" s="161"/>
      <c r="P53" s="273" t="n">
        <v>10875</v>
      </c>
      <c r="Q53" s="273" t="n">
        <v>5216</v>
      </c>
      <c r="R53" s="273" t="n">
        <v>1510</v>
      </c>
      <c r="S53" s="272" t="n">
        <v>15742</v>
      </c>
      <c r="T53" s="273" t="n">
        <v>1829</v>
      </c>
      <c r="U53" s="273" t="n">
        <v>0</v>
      </c>
      <c r="V53" s="273"/>
      <c r="W53" s="273" t="n">
        <v>8</v>
      </c>
      <c r="X53" s="273"/>
      <c r="Y53" s="273"/>
      <c r="Z53" s="273"/>
      <c r="AA53" s="273"/>
      <c r="AB53" s="273" t="n">
        <v>0</v>
      </c>
      <c r="AC53" s="273" t="n">
        <v>0</v>
      </c>
      <c r="AD53" s="273"/>
      <c r="AE53" s="273" t="n">
        <v>2364</v>
      </c>
      <c r="AF53" s="273"/>
      <c r="AG53" s="274"/>
      <c r="AH53" s="274" t="n">
        <v>37544</v>
      </c>
      <c r="AI53" s="47"/>
      <c r="AJ53" s="47"/>
      <c r="AK53" s="161"/>
      <c r="AL53" s="274" t="n">
        <v>37544</v>
      </c>
      <c r="AM53" s="1" t="n">
        <v>48</v>
      </c>
      <c r="AN53" s="0"/>
    </row>
    <row r="54" customFormat="false" ht="15" hidden="false" customHeight="false" outlineLevel="0" collapsed="false">
      <c r="M54" s="336" t="n">
        <v>37128</v>
      </c>
      <c r="N54" s="160"/>
      <c r="O54" s="160"/>
      <c r="P54" s="276" t="n">
        <v>0</v>
      </c>
      <c r="Q54" s="276" t="n">
        <v>38001</v>
      </c>
      <c r="R54" s="276" t="n">
        <v>5000</v>
      </c>
      <c r="S54" s="268" t="n">
        <v>0</v>
      </c>
      <c r="T54" s="276" t="n">
        <v>7467</v>
      </c>
      <c r="U54" s="276" t="n">
        <v>42340</v>
      </c>
      <c r="V54" s="276"/>
      <c r="W54" s="276" t="n">
        <v>0</v>
      </c>
      <c r="X54" s="276"/>
      <c r="Y54" s="276"/>
      <c r="Z54" s="276"/>
      <c r="AA54" s="276"/>
      <c r="AB54" s="276" t="n">
        <v>3385</v>
      </c>
      <c r="AC54" s="276" t="n">
        <v>7159</v>
      </c>
      <c r="AD54" s="276"/>
      <c r="AE54" s="276"/>
      <c r="AF54" s="276" t="n">
        <v>0</v>
      </c>
      <c r="AG54" s="277"/>
      <c r="AH54" s="277" t="n">
        <v>103352</v>
      </c>
      <c r="AI54" s="265"/>
      <c r="AJ54" s="265"/>
      <c r="AK54" s="161"/>
      <c r="AL54" s="277" t="n">
        <v>103352</v>
      </c>
      <c r="AM54" s="1" t="n">
        <v>49</v>
      </c>
      <c r="AN54" s="0"/>
    </row>
    <row r="55" customFormat="false" ht="15" hidden="false" customHeight="false" outlineLevel="0" collapsed="false">
      <c r="M55" s="335"/>
      <c r="N55" s="161"/>
      <c r="O55" s="338"/>
      <c r="P55" s="298" t="n">
        <v>10875</v>
      </c>
      <c r="Q55" s="273" t="n">
        <v>36229</v>
      </c>
      <c r="R55" s="273" t="n">
        <v>0</v>
      </c>
      <c r="S55" s="272" t="n">
        <v>15242</v>
      </c>
      <c r="T55" s="273" t="n">
        <v>0</v>
      </c>
      <c r="U55" s="273" t="n">
        <v>0</v>
      </c>
      <c r="V55" s="273"/>
      <c r="W55" s="273" t="n">
        <v>10</v>
      </c>
      <c r="X55" s="273"/>
      <c r="Y55" s="273"/>
      <c r="Z55" s="273"/>
      <c r="AA55" s="273"/>
      <c r="AB55" s="273" t="n">
        <v>0</v>
      </c>
      <c r="AC55" s="273" t="n">
        <v>0</v>
      </c>
      <c r="AD55" s="273"/>
      <c r="AE55" s="273"/>
      <c r="AF55" s="273" t="n">
        <v>5638</v>
      </c>
      <c r="AG55" s="274"/>
      <c r="AH55" s="274" t="n">
        <v>67994</v>
      </c>
      <c r="AI55" s="47"/>
      <c r="AJ55" s="47"/>
      <c r="AK55" s="161"/>
      <c r="AL55" s="274" t="n">
        <v>67994</v>
      </c>
      <c r="AM55" s="1" t="n">
        <v>50</v>
      </c>
      <c r="AN55" s="0"/>
    </row>
    <row r="56" customFormat="false" ht="15" hidden="false" customHeight="false" outlineLevel="0" collapsed="false">
      <c r="M56" s="336" t="n">
        <v>37129</v>
      </c>
      <c r="N56" s="160"/>
      <c r="O56" s="160"/>
      <c r="P56" s="276" t="n">
        <v>0</v>
      </c>
      <c r="Q56" s="276" t="n">
        <v>37864</v>
      </c>
      <c r="R56" s="276" t="n">
        <v>12114</v>
      </c>
      <c r="S56" s="268" t="n">
        <v>10497</v>
      </c>
      <c r="T56" s="276" t="n">
        <v>7467</v>
      </c>
      <c r="U56" s="276" t="n">
        <v>42340</v>
      </c>
      <c r="V56" s="276" t="n">
        <v>0</v>
      </c>
      <c r="W56" s="276" t="n">
        <v>0</v>
      </c>
      <c r="X56" s="276"/>
      <c r="Y56" s="276"/>
      <c r="Z56" s="276"/>
      <c r="AA56" s="276"/>
      <c r="AB56" s="276" t="n">
        <v>9515</v>
      </c>
      <c r="AC56" s="276" t="n">
        <v>5202</v>
      </c>
      <c r="AD56" s="276"/>
      <c r="AE56" s="276"/>
      <c r="AF56" s="276" t="n">
        <v>0</v>
      </c>
      <c r="AG56" s="277"/>
      <c r="AH56" s="277" t="n">
        <v>124999</v>
      </c>
      <c r="AI56" s="265"/>
      <c r="AJ56" s="265"/>
      <c r="AK56" s="161"/>
      <c r="AL56" s="277" t="n">
        <v>124999</v>
      </c>
      <c r="AN56" s="0"/>
    </row>
    <row r="57" customFormat="false" ht="15" hidden="false" customHeight="false" outlineLevel="0" collapsed="false">
      <c r="M57" s="335"/>
      <c r="N57" s="161"/>
      <c r="O57" s="161"/>
      <c r="P57" s="273" t="n">
        <v>10875</v>
      </c>
      <c r="Q57" s="273" t="n">
        <v>36299</v>
      </c>
      <c r="R57" s="273" t="n">
        <v>0</v>
      </c>
      <c r="S57" s="272" t="n">
        <v>15172</v>
      </c>
      <c r="T57" s="273" t="n">
        <v>0</v>
      </c>
      <c r="U57" s="273" t="n">
        <v>0</v>
      </c>
      <c r="V57" s="273" t="n">
        <v>5000</v>
      </c>
      <c r="W57" s="273" t="n">
        <v>10</v>
      </c>
      <c r="X57" s="273"/>
      <c r="Y57" s="273"/>
      <c r="Z57" s="273"/>
      <c r="AA57" s="273"/>
      <c r="AB57" s="273" t="n">
        <v>0</v>
      </c>
      <c r="AC57" s="273" t="n">
        <v>4994</v>
      </c>
      <c r="AD57" s="273"/>
      <c r="AE57" s="273"/>
      <c r="AF57" s="273" t="n">
        <v>5638</v>
      </c>
      <c r="AG57" s="274"/>
      <c r="AH57" s="274" t="n">
        <v>77988</v>
      </c>
      <c r="AI57" s="47"/>
      <c r="AJ57" s="47"/>
      <c r="AK57" s="161"/>
      <c r="AL57" s="274" t="n">
        <v>77988</v>
      </c>
      <c r="AN57" s="0"/>
    </row>
    <row r="58" customFormat="false" ht="15" hidden="false" customHeight="false" outlineLevel="0" collapsed="false">
      <c r="M58" s="336" t="n">
        <v>37130</v>
      </c>
      <c r="N58" s="160"/>
      <c r="O58" s="160"/>
      <c r="P58" s="276" t="n">
        <v>0</v>
      </c>
      <c r="Q58" s="339" t="n">
        <v>37354</v>
      </c>
      <c r="R58" s="339" t="n">
        <v>5000</v>
      </c>
      <c r="S58" s="277" t="n">
        <v>0</v>
      </c>
      <c r="T58" s="276" t="n">
        <v>0</v>
      </c>
      <c r="U58" s="339" t="n">
        <v>75525</v>
      </c>
      <c r="V58" s="339"/>
      <c r="W58" s="339" t="n">
        <v>0</v>
      </c>
      <c r="X58" s="339"/>
      <c r="Y58" s="339"/>
      <c r="Z58" s="339"/>
      <c r="AA58" s="339"/>
      <c r="AB58" s="339" t="n">
        <v>0</v>
      </c>
      <c r="AC58" s="339" t="n">
        <v>4315</v>
      </c>
      <c r="AD58" s="276"/>
      <c r="AE58" s="339"/>
      <c r="AF58" s="339" t="n">
        <v>0</v>
      </c>
      <c r="AG58" s="277"/>
      <c r="AH58" s="277" t="n">
        <v>122194</v>
      </c>
      <c r="AI58" s="265"/>
      <c r="AJ58" s="265"/>
      <c r="AK58" s="273"/>
      <c r="AL58" s="277" t="n">
        <v>122194</v>
      </c>
      <c r="AN58" s="0"/>
    </row>
    <row r="59" customFormat="false" ht="15" hidden="false" customHeight="false" outlineLevel="0" collapsed="false">
      <c r="M59" s="335"/>
      <c r="N59" s="161"/>
      <c r="O59" s="161"/>
      <c r="P59" s="254" t="n">
        <v>10875</v>
      </c>
      <c r="Q59" s="254" t="n">
        <v>57353</v>
      </c>
      <c r="R59" s="254" t="n">
        <v>0</v>
      </c>
      <c r="S59" s="274" t="n">
        <v>15207</v>
      </c>
      <c r="T59" s="254" t="n">
        <v>50431</v>
      </c>
      <c r="U59" s="254" t="n">
        <v>0</v>
      </c>
      <c r="V59" s="254"/>
      <c r="W59" s="254" t="n">
        <v>444</v>
      </c>
      <c r="X59" s="254"/>
      <c r="Y59" s="254"/>
      <c r="Z59" s="254"/>
      <c r="AA59" s="254"/>
      <c r="AB59" s="254" t="n">
        <v>20214</v>
      </c>
      <c r="AC59" s="254" t="n">
        <v>5057</v>
      </c>
      <c r="AD59" s="254"/>
      <c r="AE59" s="254"/>
      <c r="AF59" s="254" t="n">
        <v>5638</v>
      </c>
      <c r="AG59" s="274"/>
      <c r="AH59" s="274" t="n">
        <v>165219</v>
      </c>
      <c r="AI59" s="47"/>
      <c r="AJ59" s="47"/>
      <c r="AK59" s="273"/>
      <c r="AL59" s="274" t="n">
        <v>165219</v>
      </c>
      <c r="AN59" s="0"/>
    </row>
    <row r="60" customFormat="false" ht="15" hidden="false" customHeight="false" outlineLevel="0" collapsed="false">
      <c r="M60" s="336" t="n">
        <v>37131</v>
      </c>
      <c r="N60" s="160"/>
      <c r="O60" s="160"/>
      <c r="P60" s="276" t="n">
        <v>0</v>
      </c>
      <c r="Q60" s="339" t="n">
        <v>21490</v>
      </c>
      <c r="R60" s="339" t="n">
        <v>0</v>
      </c>
      <c r="S60" s="277" t="n">
        <v>5407</v>
      </c>
      <c r="T60" s="276"/>
      <c r="U60" s="339" t="n">
        <v>37652</v>
      </c>
      <c r="V60" s="339"/>
      <c r="W60" s="339"/>
      <c r="X60" s="339"/>
      <c r="Y60" s="339"/>
      <c r="Z60" s="339"/>
      <c r="AA60" s="339"/>
      <c r="AB60" s="339" t="n">
        <v>2440</v>
      </c>
      <c r="AC60" s="339" t="n">
        <v>595</v>
      </c>
      <c r="AD60" s="276"/>
      <c r="AE60" s="339" t="n">
        <v>0</v>
      </c>
      <c r="AF60" s="339"/>
      <c r="AG60" s="277"/>
      <c r="AH60" s="277" t="n">
        <v>67584</v>
      </c>
      <c r="AI60" s="265"/>
      <c r="AJ60" s="265"/>
      <c r="AK60" s="161"/>
      <c r="AL60" s="277" t="n">
        <v>67584</v>
      </c>
      <c r="AN60" s="1" t="n">
        <f aca="false">SUM(AN6:AN59)</f>
        <v>2444.194</v>
      </c>
      <c r="AO60" s="1" t="n">
        <f aca="false">SUM(AO6:AO59)</f>
        <v>-3305.608</v>
      </c>
    </row>
    <row r="61" customFormat="false" ht="15" hidden="false" customHeight="false" outlineLevel="0" collapsed="false">
      <c r="M61" s="335"/>
      <c r="N61" s="161"/>
      <c r="O61" s="161"/>
      <c r="P61" s="273" t="n">
        <v>10875</v>
      </c>
      <c r="Q61" s="254" t="n">
        <v>3554</v>
      </c>
      <c r="R61" s="254" t="n">
        <v>1370</v>
      </c>
      <c r="S61" s="274" t="n">
        <v>0</v>
      </c>
      <c r="T61" s="254"/>
      <c r="U61" s="254" t="n">
        <v>0</v>
      </c>
      <c r="V61" s="254"/>
      <c r="W61" s="254"/>
      <c r="X61" s="254"/>
      <c r="Y61" s="254"/>
      <c r="Z61" s="254"/>
      <c r="AA61" s="254"/>
      <c r="AB61" s="254" t="n">
        <v>0</v>
      </c>
      <c r="AC61" s="254" t="n">
        <v>4510</v>
      </c>
      <c r="AD61" s="273"/>
      <c r="AE61" s="254" t="n">
        <v>14898</v>
      </c>
      <c r="AF61" s="254"/>
      <c r="AG61" s="274"/>
      <c r="AH61" s="274" t="n">
        <v>35207</v>
      </c>
      <c r="AI61" s="47"/>
      <c r="AJ61" s="47"/>
      <c r="AK61" s="161"/>
      <c r="AL61" s="274" t="n">
        <v>35207</v>
      </c>
    </row>
    <row r="62" customFormat="false" ht="15" hidden="false" customHeight="false" outlineLevel="0" collapsed="false">
      <c r="I62" s="7"/>
      <c r="J62" s="7"/>
      <c r="M62" s="336" t="n">
        <v>37132</v>
      </c>
      <c r="N62" s="160"/>
      <c r="O62" s="160"/>
      <c r="P62" s="160" t="n">
        <v>0</v>
      </c>
      <c r="Q62" s="265" t="n">
        <v>18374</v>
      </c>
      <c r="R62" s="265" t="n">
        <v>2595</v>
      </c>
      <c r="S62" s="265" t="n">
        <v>5159</v>
      </c>
      <c r="T62" s="160" t="n">
        <v>927</v>
      </c>
      <c r="U62" s="265" t="n">
        <v>49821</v>
      </c>
      <c r="V62" s="265"/>
      <c r="W62" s="265"/>
      <c r="X62" s="265" t="n">
        <v>10733</v>
      </c>
      <c r="Y62" s="265" t="n">
        <v>82</v>
      </c>
      <c r="Z62" s="265"/>
      <c r="AA62" s="265"/>
      <c r="AB62" s="265" t="n">
        <v>0</v>
      </c>
      <c r="AC62" s="265" t="n">
        <v>15289</v>
      </c>
      <c r="AD62" s="160" t="n">
        <v>0</v>
      </c>
      <c r="AE62" s="265" t="n">
        <v>0</v>
      </c>
      <c r="AF62" s="265"/>
      <c r="AG62" s="277"/>
      <c r="AH62" s="277" t="n">
        <v>102980</v>
      </c>
      <c r="AI62" s="265"/>
      <c r="AJ62" s="265"/>
      <c r="AK62" s="161"/>
      <c r="AL62" s="277" t="n">
        <v>102980</v>
      </c>
    </row>
    <row r="63" customFormat="false" ht="15" hidden="false" customHeight="false" outlineLevel="0" collapsed="false">
      <c r="M63" s="335"/>
      <c r="N63" s="161"/>
      <c r="O63" s="161"/>
      <c r="P63" s="161" t="n">
        <v>10875</v>
      </c>
      <c r="Q63" s="47" t="n">
        <v>8643</v>
      </c>
      <c r="R63" s="47" t="n">
        <v>10045</v>
      </c>
      <c r="S63" s="47" t="n">
        <v>6690</v>
      </c>
      <c r="T63" s="47" t="n">
        <v>0</v>
      </c>
      <c r="U63" s="47" t="n">
        <v>0</v>
      </c>
      <c r="V63" s="47"/>
      <c r="W63" s="47"/>
      <c r="X63" s="47" t="n">
        <v>10733</v>
      </c>
      <c r="Y63" s="47" t="n">
        <v>0</v>
      </c>
      <c r="Z63" s="47"/>
      <c r="AA63" s="47"/>
      <c r="AB63" s="47" t="n">
        <v>30617</v>
      </c>
      <c r="AC63" s="47" t="n">
        <v>8261</v>
      </c>
      <c r="AD63" s="161" t="n">
        <v>615</v>
      </c>
      <c r="AE63" s="340" t="n">
        <v>26890</v>
      </c>
      <c r="AF63" s="47"/>
      <c r="AG63" s="274"/>
      <c r="AH63" s="274" t="n">
        <v>113369</v>
      </c>
      <c r="AI63" s="47"/>
      <c r="AJ63" s="47"/>
      <c r="AK63" s="161"/>
      <c r="AL63" s="274" t="n">
        <v>113369</v>
      </c>
    </row>
    <row r="64" customFormat="false" ht="15" hidden="false" customHeight="false" outlineLevel="0" collapsed="false">
      <c r="M64" s="336" t="n">
        <v>37133</v>
      </c>
      <c r="N64" s="265"/>
      <c r="O64" s="265"/>
      <c r="P64" s="265" t="n">
        <v>0</v>
      </c>
      <c r="Q64" s="265" t="n">
        <v>1304</v>
      </c>
      <c r="R64" s="160" t="n">
        <v>5000</v>
      </c>
      <c r="S64" s="160" t="n">
        <v>15405</v>
      </c>
      <c r="T64" s="160" t="n">
        <v>0</v>
      </c>
      <c r="U64" s="265" t="n">
        <v>0</v>
      </c>
      <c r="V64" s="265" t="n">
        <v>20797</v>
      </c>
      <c r="W64" s="265" t="n">
        <v>0</v>
      </c>
      <c r="X64" s="160" t="n">
        <v>0</v>
      </c>
      <c r="Y64" s="265"/>
      <c r="Z64" s="265" t="n">
        <v>1510</v>
      </c>
      <c r="AA64" s="265" t="n">
        <v>526</v>
      </c>
      <c r="AB64" s="265"/>
      <c r="AC64" s="265" t="n">
        <v>6966</v>
      </c>
      <c r="AD64" s="265"/>
      <c r="AE64" s="265" t="n">
        <v>0</v>
      </c>
      <c r="AF64" s="265"/>
      <c r="AG64" s="265"/>
      <c r="AH64" s="277" t="n">
        <v>51508</v>
      </c>
      <c r="AI64" s="265"/>
      <c r="AJ64" s="265"/>
      <c r="AK64" s="161"/>
      <c r="AL64" s="277" t="n">
        <v>51508</v>
      </c>
    </row>
    <row r="65" customFormat="false" ht="15" hidden="false" customHeight="false" outlineLevel="0" collapsed="false">
      <c r="M65" s="335"/>
      <c r="N65" s="47"/>
      <c r="O65" s="47"/>
      <c r="P65" s="47" t="n">
        <v>10875</v>
      </c>
      <c r="Q65" s="47" t="n">
        <v>22367</v>
      </c>
      <c r="R65" s="161" t="n">
        <v>0</v>
      </c>
      <c r="S65" s="161" t="n">
        <v>3684</v>
      </c>
      <c r="T65" s="161" t="n">
        <v>10143</v>
      </c>
      <c r="U65" s="47" t="n">
        <v>3182</v>
      </c>
      <c r="V65" s="47" t="n">
        <v>0</v>
      </c>
      <c r="W65" s="47" t="n">
        <v>3905</v>
      </c>
      <c r="X65" s="47" t="n">
        <v>40</v>
      </c>
      <c r="Y65" s="47"/>
      <c r="Z65" s="47" t="n">
        <v>0</v>
      </c>
      <c r="AA65" s="47" t="n">
        <v>0</v>
      </c>
      <c r="AB65" s="47"/>
      <c r="AC65" s="47" t="n">
        <v>4824</v>
      </c>
      <c r="AD65" s="47"/>
      <c r="AE65" s="47" t="n">
        <v>64348</v>
      </c>
      <c r="AF65" s="47"/>
      <c r="AG65" s="47"/>
      <c r="AH65" s="274" t="n">
        <v>123368</v>
      </c>
      <c r="AI65" s="47"/>
      <c r="AJ65" s="47"/>
      <c r="AK65" s="161"/>
      <c r="AL65" s="274" t="n">
        <v>123368</v>
      </c>
    </row>
    <row r="66" customFormat="false" ht="15" hidden="false" customHeight="false" outlineLevel="0" collapsed="false">
      <c r="M66" s="336" t="n">
        <v>37134</v>
      </c>
      <c r="N66" s="265"/>
      <c r="O66" s="265"/>
      <c r="P66" s="265" t="n">
        <v>0</v>
      </c>
      <c r="Q66" s="265" t="n">
        <v>42151</v>
      </c>
      <c r="R66" s="265" t="n">
        <v>5000</v>
      </c>
      <c r="S66" s="265" t="n">
        <v>0</v>
      </c>
      <c r="T66" s="160" t="n">
        <v>6298</v>
      </c>
      <c r="U66" s="160" t="n">
        <v>0</v>
      </c>
      <c r="V66" s="160" t="n">
        <v>7229</v>
      </c>
      <c r="W66" s="265" t="n">
        <v>8002</v>
      </c>
      <c r="X66" s="265" t="n">
        <v>0</v>
      </c>
      <c r="Y66" s="265"/>
      <c r="Z66" s="160"/>
      <c r="AA66" s="265"/>
      <c r="AB66" s="265"/>
      <c r="AC66" s="265" t="n">
        <v>0</v>
      </c>
      <c r="AD66" s="265" t="n">
        <v>12</v>
      </c>
      <c r="AE66" s="265" t="n">
        <v>0</v>
      </c>
      <c r="AF66" s="265"/>
      <c r="AG66" s="265"/>
      <c r="AH66" s="265" t="n">
        <v>68692</v>
      </c>
      <c r="AI66" s="339"/>
      <c r="AJ66" s="265"/>
      <c r="AK66" s="161"/>
      <c r="AL66" s="265" t="n">
        <v>68692</v>
      </c>
    </row>
    <row r="67" customFormat="false" ht="15" hidden="false" customHeight="false" outlineLevel="0" collapsed="false">
      <c r="M67" s="335"/>
      <c r="N67" s="47"/>
      <c r="O67" s="47"/>
      <c r="P67" s="47" t="n">
        <v>10875</v>
      </c>
      <c r="Q67" s="47" t="n">
        <v>20234</v>
      </c>
      <c r="R67" s="47" t="n">
        <v>0</v>
      </c>
      <c r="S67" s="47" t="n">
        <v>514</v>
      </c>
      <c r="T67" s="47" t="n">
        <v>10107</v>
      </c>
      <c r="U67" s="47" t="n">
        <v>2491</v>
      </c>
      <c r="V67" s="47" t="n">
        <v>0</v>
      </c>
      <c r="W67" s="47" t="n">
        <v>0</v>
      </c>
      <c r="X67" s="47" t="n">
        <v>8</v>
      </c>
      <c r="Y67" s="47"/>
      <c r="Z67" s="47"/>
      <c r="AA67" s="47"/>
      <c r="AB67" s="47"/>
      <c r="AC67" s="47" t="n">
        <v>10984</v>
      </c>
      <c r="AD67" s="47" t="n">
        <v>0</v>
      </c>
      <c r="AE67" s="47" t="n">
        <v>14898</v>
      </c>
      <c r="AF67" s="47"/>
      <c r="AG67" s="47"/>
      <c r="AH67" s="47" t="n">
        <v>70111</v>
      </c>
      <c r="AI67" s="254"/>
      <c r="AJ67" s="47"/>
      <c r="AK67" s="161"/>
      <c r="AL67" s="47" t="n">
        <v>70111</v>
      </c>
    </row>
    <row r="68" customFormat="false" ht="15" hidden="false" customHeight="false" outlineLevel="0" collapsed="false">
      <c r="M68" s="336"/>
      <c r="N68" s="341" t="s">
        <v>179</v>
      </c>
      <c r="O68" s="342"/>
      <c r="P68" s="342" t="n">
        <v>1954</v>
      </c>
      <c r="Q68" s="342" t="n">
        <v>447103</v>
      </c>
      <c r="R68" s="342" t="n">
        <v>38706</v>
      </c>
      <c r="S68" s="342" t="n">
        <v>384491</v>
      </c>
      <c r="T68" s="343" t="n">
        <v>475654</v>
      </c>
      <c r="U68" s="343" t="n">
        <v>364154</v>
      </c>
      <c r="V68" s="343" t="n">
        <v>74593</v>
      </c>
      <c r="W68" s="342" t="n">
        <v>315221</v>
      </c>
      <c r="X68" s="342" t="n">
        <v>17185</v>
      </c>
      <c r="Y68" s="342" t="n">
        <v>82</v>
      </c>
      <c r="Z68" s="343" t="n">
        <v>1510</v>
      </c>
      <c r="AA68" s="342" t="n">
        <v>526</v>
      </c>
      <c r="AB68" s="342" t="n">
        <v>140584</v>
      </c>
      <c r="AC68" s="342" t="n">
        <v>182387</v>
      </c>
      <c r="AD68" s="342" t="n">
        <v>44</v>
      </c>
      <c r="AE68" s="342" t="n">
        <v>0</v>
      </c>
      <c r="AF68" s="342" t="n">
        <v>0</v>
      </c>
      <c r="AG68" s="342" t="n">
        <v>0</v>
      </c>
      <c r="AH68" s="342" t="n">
        <v>2444194</v>
      </c>
      <c r="AI68" s="265"/>
      <c r="AJ68" s="265"/>
    </row>
    <row r="69" customFormat="false" ht="15" hidden="false" customHeight="false" outlineLevel="0" collapsed="false">
      <c r="M69" s="344"/>
      <c r="N69" s="240" t="s">
        <v>179</v>
      </c>
      <c r="O69" s="96"/>
      <c r="P69" s="96" t="n">
        <v>247173</v>
      </c>
      <c r="Q69" s="96" t="n">
        <v>419901</v>
      </c>
      <c r="R69" s="96" t="n">
        <v>181890</v>
      </c>
      <c r="S69" s="96" t="n">
        <v>422444</v>
      </c>
      <c r="T69" s="261" t="n">
        <v>558311</v>
      </c>
      <c r="U69" s="261" t="n">
        <v>325586</v>
      </c>
      <c r="V69" s="261" t="n">
        <v>54966</v>
      </c>
      <c r="W69" s="96" t="n">
        <v>25779</v>
      </c>
      <c r="X69" s="96" t="n">
        <v>17183</v>
      </c>
      <c r="Y69" s="96" t="n">
        <v>82</v>
      </c>
      <c r="Z69" s="96" t="n">
        <v>14</v>
      </c>
      <c r="AA69" s="96" t="n">
        <v>0</v>
      </c>
      <c r="AB69" s="96" t="n">
        <v>141482</v>
      </c>
      <c r="AC69" s="96" t="n">
        <v>180320</v>
      </c>
      <c r="AD69" s="96" t="n">
        <v>2480</v>
      </c>
      <c r="AE69" s="96" t="n">
        <v>505500</v>
      </c>
      <c r="AF69" s="96" t="n">
        <v>221819</v>
      </c>
      <c r="AG69" s="96" t="n">
        <v>678</v>
      </c>
      <c r="AH69" s="96" t="n">
        <v>3305608</v>
      </c>
      <c r="AI69" s="47"/>
      <c r="AJ69" s="47"/>
    </row>
    <row r="70" customFormat="false" ht="15" hidden="false" customHeight="false" outlineLevel="0" collapsed="false">
      <c r="M70" s="345"/>
      <c r="V70" s="152"/>
      <c r="W70" s="152"/>
      <c r="X70" s="152"/>
    </row>
    <row r="71" customFormat="false" ht="15" hidden="false" customHeight="false" outlineLevel="0" collapsed="false">
      <c r="M71" s="345"/>
      <c r="V71" s="152"/>
      <c r="W71" s="152"/>
      <c r="X71" s="152"/>
    </row>
    <row r="72" customFormat="false" ht="15" hidden="false" customHeight="false" outlineLevel="0" collapsed="false">
      <c r="M72" s="346"/>
      <c r="V72" s="152"/>
      <c r="W72" s="152"/>
      <c r="X72" s="152"/>
    </row>
    <row r="73" customFormat="false" ht="15" hidden="false" customHeight="false" outlineLevel="0" collapsed="false">
      <c r="M73" s="345"/>
      <c r="V73" s="152"/>
      <c r="W73" s="152"/>
      <c r="X73" s="152"/>
    </row>
    <row r="74" customFormat="false" ht="15" hidden="false" customHeight="false" outlineLevel="0" collapsed="false">
      <c r="M74" s="345"/>
      <c r="V74" s="152"/>
      <c r="W74" s="152"/>
      <c r="X74" s="152"/>
    </row>
    <row r="75" customFormat="false" ht="15" hidden="false" customHeight="false" outlineLevel="0" collapsed="false">
      <c r="V75" s="152"/>
      <c r="W75" s="152"/>
      <c r="X75" s="152"/>
    </row>
    <row r="76" customFormat="false" ht="15" hidden="false" customHeight="false" outlineLevel="0" collapsed="false">
      <c r="W76" s="152"/>
      <c r="X76" s="152"/>
    </row>
    <row r="77" customFormat="false" ht="15" hidden="false" customHeight="false" outlineLevel="0" collapsed="false">
      <c r="W77" s="152"/>
      <c r="X77" s="152"/>
    </row>
    <row r="78" customFormat="false" ht="15" hidden="false" customHeight="false" outlineLevel="0" collapsed="false">
      <c r="W78" s="152"/>
      <c r="X78" s="152"/>
    </row>
    <row r="79" customFormat="false" ht="15" hidden="false" customHeight="false" outlineLevel="0" collapsed="false">
      <c r="W79" s="152"/>
      <c r="X79" s="152"/>
    </row>
    <row r="80" customFormat="false" ht="15" hidden="false" customHeight="false" outlineLevel="0" collapsed="false">
      <c r="W80" s="152"/>
      <c r="X80" s="152"/>
    </row>
    <row r="81" customFormat="false" ht="15" hidden="false" customHeight="false" outlineLevel="0" collapsed="false">
      <c r="W81" s="152"/>
      <c r="X81" s="152"/>
    </row>
    <row r="82" customFormat="false" ht="15" hidden="false" customHeight="false" outlineLevel="0" collapsed="false">
      <c r="W82" s="152"/>
      <c r="X82" s="152"/>
    </row>
    <row r="83" customFormat="false" ht="15" hidden="false" customHeight="false" outlineLevel="0" collapsed="false">
      <c r="W83" s="152"/>
      <c r="X83" s="152"/>
    </row>
    <row r="84" customFormat="false" ht="15" hidden="false" customHeight="false" outlineLevel="0" collapsed="false">
      <c r="W84" s="152"/>
      <c r="X84" s="152"/>
    </row>
    <row r="85" customFormat="false" ht="15" hidden="false" customHeight="false" outlineLevel="0" collapsed="false">
      <c r="W85" s="152"/>
      <c r="X85" s="152"/>
    </row>
    <row r="86" customFormat="false" ht="15" hidden="false" customHeight="false" outlineLevel="0" collapsed="false">
      <c r="W86" s="152"/>
      <c r="X86" s="152"/>
    </row>
    <row r="87" customFormat="false" ht="15" hidden="false" customHeight="false" outlineLevel="0" collapsed="false">
      <c r="M87" s="347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</row>
    <row r="88" customFormat="false" ht="15" hidden="false" customHeight="false" outlineLevel="0" collapsed="false">
      <c r="M88" s="348"/>
      <c r="N88" s="348"/>
      <c r="O88" s="348"/>
      <c r="P88" s="348"/>
      <c r="Q88" s="348"/>
      <c r="R88" s="348"/>
      <c r="S88" s="348"/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7"/>
      <c r="AG88" s="347"/>
      <c r="AH88" s="347"/>
      <c r="AI88" s="0"/>
    </row>
    <row r="89" customFormat="false" ht="30" hidden="false" customHeight="false" outlineLevel="0" collapsed="false">
      <c r="M89" s="348"/>
      <c r="N89" s="348"/>
      <c r="O89" s="348"/>
      <c r="P89" s="348"/>
      <c r="Q89" s="348"/>
      <c r="R89" s="348"/>
      <c r="S89" s="348"/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348"/>
      <c r="AF89" s="349" t="s">
        <v>176</v>
      </c>
      <c r="AG89" s="347"/>
      <c r="AH89" s="347"/>
      <c r="AI89" s="347"/>
    </row>
    <row r="90" customFormat="false" ht="15" hidden="false" customHeight="false" outlineLevel="0" collapsed="false">
      <c r="M90" s="348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50"/>
      <c r="Z90" s="350"/>
      <c r="AA90" s="350"/>
      <c r="AB90" s="350"/>
      <c r="AC90" s="350"/>
      <c r="AD90" s="350"/>
      <c r="AE90" s="350"/>
      <c r="AF90" s="347"/>
      <c r="AG90" s="347"/>
      <c r="AH90" s="347"/>
      <c r="AI90" s="347"/>
    </row>
    <row r="91" customFormat="false" ht="15" hidden="false" customHeight="false" outlineLevel="0" collapsed="false">
      <c r="M91" s="348"/>
      <c r="N91" s="351"/>
      <c r="O91" s="352"/>
      <c r="P91" s="352"/>
      <c r="Q91" s="353" t="n">
        <v>98</v>
      </c>
      <c r="R91" s="353" t="n">
        <v>62389</v>
      </c>
      <c r="S91" s="353" t="n">
        <v>62996</v>
      </c>
      <c r="T91" s="353" t="n">
        <v>62998</v>
      </c>
      <c r="U91" s="353" t="n">
        <v>63001</v>
      </c>
      <c r="V91" s="353" t="n">
        <v>71319</v>
      </c>
      <c r="W91" s="353" t="n">
        <v>71320</v>
      </c>
      <c r="X91" s="353" t="n">
        <v>71322</v>
      </c>
      <c r="Y91" s="353" t="n">
        <v>71323</v>
      </c>
      <c r="Z91" s="353" t="n">
        <v>71327</v>
      </c>
      <c r="AA91" s="353" t="n">
        <v>71330</v>
      </c>
      <c r="AB91" s="353" t="n">
        <v>71456</v>
      </c>
      <c r="AC91" s="353" t="n">
        <v>71459</v>
      </c>
      <c r="AD91" s="353" t="n">
        <v>71460</v>
      </c>
      <c r="AE91" s="353" t="n">
        <v>78122</v>
      </c>
      <c r="AF91" s="353" t="n">
        <v>78124</v>
      </c>
      <c r="AG91" s="354" t="s">
        <v>179</v>
      </c>
      <c r="AH91" s="355"/>
      <c r="AI91" s="348"/>
    </row>
    <row r="92" customFormat="false" ht="15" hidden="false" customHeight="false" outlineLevel="0" collapsed="false">
      <c r="M92" s="348"/>
      <c r="N92" s="356" t="n">
        <v>37043</v>
      </c>
      <c r="O92" s="357"/>
      <c r="P92" s="357"/>
      <c r="Q92" s="358" t="n">
        <v>2762</v>
      </c>
      <c r="R92" s="358" t="n">
        <v>31271</v>
      </c>
      <c r="S92" s="358"/>
      <c r="T92" s="358"/>
      <c r="U92" s="358" t="n">
        <v>1589</v>
      </c>
      <c r="V92" s="358"/>
      <c r="W92" s="358" t="n">
        <v>24312</v>
      </c>
      <c r="X92" s="358"/>
      <c r="Y92" s="358" t="n">
        <v>383</v>
      </c>
      <c r="Z92" s="358"/>
      <c r="AA92" s="358" t="n">
        <v>0</v>
      </c>
      <c r="AB92" s="358" t="n">
        <v>21632</v>
      </c>
      <c r="AC92" s="358" t="n">
        <v>82437</v>
      </c>
      <c r="AD92" s="358" t="n">
        <v>32859</v>
      </c>
      <c r="AE92" s="358" t="n">
        <v>96901</v>
      </c>
      <c r="AF92" s="358"/>
      <c r="AG92" s="358" t="n">
        <v>294146</v>
      </c>
      <c r="AH92" s="355"/>
      <c r="AI92" s="348"/>
      <c r="AJ92" s="358" t="n">
        <v>294146</v>
      </c>
    </row>
    <row r="93" customFormat="false" ht="15" hidden="false" customHeight="false" outlineLevel="0" collapsed="false">
      <c r="M93" s="348"/>
      <c r="N93" s="359"/>
      <c r="O93" s="354"/>
      <c r="P93" s="360"/>
      <c r="Q93" s="358" t="n">
        <v>13273</v>
      </c>
      <c r="R93" s="358" t="n">
        <v>10215</v>
      </c>
      <c r="S93" s="358"/>
      <c r="T93" s="358"/>
      <c r="U93" s="358" t="n">
        <v>80316</v>
      </c>
      <c r="V93" s="358"/>
      <c r="W93" s="358" t="n">
        <v>0</v>
      </c>
      <c r="X93" s="358"/>
      <c r="Y93" s="358" t="n">
        <v>0</v>
      </c>
      <c r="Z93" s="358"/>
      <c r="AA93" s="358" t="n">
        <v>20</v>
      </c>
      <c r="AB93" s="358" t="n">
        <v>15158</v>
      </c>
      <c r="AC93" s="358" t="n">
        <v>1183</v>
      </c>
      <c r="AD93" s="358" t="n">
        <v>5000</v>
      </c>
      <c r="AE93" s="358" t="n">
        <v>0</v>
      </c>
      <c r="AF93" s="358"/>
      <c r="AG93" s="358" t="n">
        <v>125165</v>
      </c>
      <c r="AH93" s="355"/>
      <c r="AI93" s="348"/>
      <c r="AJ93" s="358" t="n">
        <v>125165</v>
      </c>
    </row>
    <row r="94" customFormat="false" ht="15" hidden="false" customHeight="false" outlineLevel="0" collapsed="false">
      <c r="M94" s="348"/>
      <c r="N94" s="356" t="n">
        <v>37044</v>
      </c>
      <c r="O94" s="357"/>
      <c r="P94" s="357"/>
      <c r="Q94" s="358" t="n">
        <v>1847</v>
      </c>
      <c r="R94" s="358" t="n">
        <v>6096</v>
      </c>
      <c r="S94" s="358" t="n">
        <v>16249</v>
      </c>
      <c r="T94" s="358" t="n">
        <v>8347</v>
      </c>
      <c r="U94" s="358" t="n">
        <v>109938</v>
      </c>
      <c r="V94" s="358"/>
      <c r="W94" s="358" t="n">
        <v>0</v>
      </c>
      <c r="X94" s="358"/>
      <c r="Y94" s="358"/>
      <c r="Z94" s="358" t="n">
        <v>13875</v>
      </c>
      <c r="AA94" s="358"/>
      <c r="AB94" s="358" t="n">
        <v>54389</v>
      </c>
      <c r="AC94" s="358" t="n">
        <v>2100</v>
      </c>
      <c r="AD94" s="358" t="n">
        <v>0</v>
      </c>
      <c r="AE94" s="358" t="n">
        <v>14758</v>
      </c>
      <c r="AF94" s="358"/>
      <c r="AG94" s="358" t="n">
        <v>227599</v>
      </c>
      <c r="AH94" s="355"/>
      <c r="AI94" s="348"/>
      <c r="AJ94" s="358" t="n">
        <v>227599</v>
      </c>
    </row>
    <row r="95" customFormat="false" ht="15" hidden="false" customHeight="false" outlineLevel="0" collapsed="false">
      <c r="M95" s="348"/>
      <c r="N95" s="359"/>
      <c r="O95" s="354"/>
      <c r="P95" s="360"/>
      <c r="Q95" s="358" t="n">
        <v>1941</v>
      </c>
      <c r="R95" s="358" t="n">
        <v>3972</v>
      </c>
      <c r="S95" s="358" t="n">
        <v>0</v>
      </c>
      <c r="T95" s="358" t="n">
        <v>0</v>
      </c>
      <c r="U95" s="358" t="n">
        <v>143496</v>
      </c>
      <c r="V95" s="358"/>
      <c r="W95" s="358" t="n">
        <v>7283</v>
      </c>
      <c r="X95" s="358"/>
      <c r="Y95" s="358"/>
      <c r="Z95" s="358" t="n">
        <v>0</v>
      </c>
      <c r="AA95" s="358"/>
      <c r="AB95" s="358" t="n">
        <v>19212</v>
      </c>
      <c r="AC95" s="358" t="n">
        <v>9482</v>
      </c>
      <c r="AD95" s="358" t="n">
        <v>5000</v>
      </c>
      <c r="AE95" s="358" t="n">
        <v>0</v>
      </c>
      <c r="AF95" s="358"/>
      <c r="AG95" s="358" t="n">
        <v>190386</v>
      </c>
      <c r="AH95" s="355"/>
      <c r="AI95" s="348"/>
      <c r="AJ95" s="358" t="n">
        <v>190386</v>
      </c>
    </row>
    <row r="96" customFormat="false" ht="15" hidden="false" customHeight="false" outlineLevel="0" collapsed="false">
      <c r="M96" s="348"/>
      <c r="N96" s="356" t="n">
        <v>37045</v>
      </c>
      <c r="O96" s="357"/>
      <c r="P96" s="357"/>
      <c r="Q96" s="358" t="n">
        <v>2940</v>
      </c>
      <c r="R96" s="358" t="n">
        <v>4482</v>
      </c>
      <c r="S96" s="358" t="n">
        <v>11470</v>
      </c>
      <c r="T96" s="358" t="n">
        <v>9195</v>
      </c>
      <c r="U96" s="358" t="n">
        <v>109458</v>
      </c>
      <c r="V96" s="358"/>
      <c r="W96" s="358" t="n">
        <v>0</v>
      </c>
      <c r="X96" s="358" t="n">
        <v>27000</v>
      </c>
      <c r="Y96" s="358" t="n">
        <v>19772</v>
      </c>
      <c r="Z96" s="358" t="n">
        <v>13875</v>
      </c>
      <c r="AA96" s="358"/>
      <c r="AB96" s="358" t="n">
        <v>77546</v>
      </c>
      <c r="AC96" s="358" t="n">
        <v>981</v>
      </c>
      <c r="AD96" s="358" t="n">
        <v>0</v>
      </c>
      <c r="AE96" s="358" t="n">
        <v>14758</v>
      </c>
      <c r="AF96" s="358"/>
      <c r="AG96" s="358" t="n">
        <v>291477</v>
      </c>
      <c r="AH96" s="355"/>
      <c r="AI96" s="348"/>
      <c r="AJ96" s="358" t="n">
        <v>291477</v>
      </c>
    </row>
    <row r="97" customFormat="false" ht="15" hidden="false" customHeight="false" outlineLevel="0" collapsed="false">
      <c r="M97" s="348"/>
      <c r="N97" s="359"/>
      <c r="O97" s="354"/>
      <c r="P97" s="360"/>
      <c r="Q97" s="358" t="n">
        <v>2131</v>
      </c>
      <c r="R97" s="358" t="n">
        <v>3441</v>
      </c>
      <c r="S97" s="358" t="n">
        <v>0</v>
      </c>
      <c r="T97" s="358" t="n">
        <v>0</v>
      </c>
      <c r="U97" s="358" t="n">
        <v>143648</v>
      </c>
      <c r="V97" s="358"/>
      <c r="W97" s="358" t="n">
        <v>61855</v>
      </c>
      <c r="X97" s="358" t="n">
        <v>0</v>
      </c>
      <c r="Y97" s="358" t="n">
        <v>0</v>
      </c>
      <c r="Z97" s="358" t="n">
        <v>0</v>
      </c>
      <c r="AA97" s="358"/>
      <c r="AB97" s="358" t="n">
        <v>5247</v>
      </c>
      <c r="AC97" s="358" t="n">
        <v>11195</v>
      </c>
      <c r="AD97" s="358" t="n">
        <v>5000</v>
      </c>
      <c r="AE97" s="358" t="n">
        <v>0</v>
      </c>
      <c r="AF97" s="358"/>
      <c r="AG97" s="358" t="n">
        <v>232517</v>
      </c>
      <c r="AH97" s="355"/>
      <c r="AI97" s="348"/>
      <c r="AJ97" s="358" t="n">
        <v>232517</v>
      </c>
    </row>
    <row r="98" customFormat="false" ht="15" hidden="false" customHeight="false" outlineLevel="0" collapsed="false">
      <c r="M98" s="348"/>
      <c r="N98" s="356" t="n">
        <v>37046</v>
      </c>
      <c r="O98" s="357"/>
      <c r="P98" s="357"/>
      <c r="Q98" s="358" t="n">
        <v>296</v>
      </c>
      <c r="R98" s="358" t="n">
        <v>30818</v>
      </c>
      <c r="S98" s="358" t="n">
        <v>3652</v>
      </c>
      <c r="T98" s="358" t="n">
        <v>0</v>
      </c>
      <c r="U98" s="358" t="n">
        <v>0</v>
      </c>
      <c r="V98" s="358"/>
      <c r="W98" s="358" t="n">
        <v>0</v>
      </c>
      <c r="X98" s="358"/>
      <c r="Y98" s="358"/>
      <c r="Z98" s="358" t="n">
        <v>7310</v>
      </c>
      <c r="AA98" s="358"/>
      <c r="AB98" s="358" t="n">
        <v>0</v>
      </c>
      <c r="AC98" s="358" t="n">
        <v>6</v>
      </c>
      <c r="AD98" s="358" t="n">
        <v>0</v>
      </c>
      <c r="AE98" s="358" t="n">
        <v>14758</v>
      </c>
      <c r="AF98" s="358"/>
      <c r="AG98" s="358" t="n">
        <v>56840</v>
      </c>
      <c r="AH98" s="355"/>
      <c r="AI98" s="348"/>
      <c r="AJ98" s="358" t="n">
        <v>56840</v>
      </c>
    </row>
    <row r="99" customFormat="false" ht="15" hidden="false" customHeight="false" outlineLevel="0" collapsed="false">
      <c r="M99" s="348"/>
      <c r="N99" s="359"/>
      <c r="O99" s="354"/>
      <c r="P99" s="360"/>
      <c r="Q99" s="358" t="n">
        <v>3036</v>
      </c>
      <c r="R99" s="358" t="n">
        <v>20379</v>
      </c>
      <c r="S99" s="358" t="n">
        <v>0</v>
      </c>
      <c r="T99" s="358" t="n">
        <v>38068</v>
      </c>
      <c r="U99" s="358" t="n">
        <v>152427</v>
      </c>
      <c r="V99" s="358"/>
      <c r="W99" s="358" t="n">
        <v>35644</v>
      </c>
      <c r="X99" s="358"/>
      <c r="Y99" s="358"/>
      <c r="Z99" s="358" t="n">
        <v>0</v>
      </c>
      <c r="AA99" s="358"/>
      <c r="AB99" s="358" t="n">
        <v>76246</v>
      </c>
      <c r="AC99" s="358" t="n">
        <v>33701</v>
      </c>
      <c r="AD99" s="358" t="n">
        <v>5000</v>
      </c>
      <c r="AE99" s="358" t="n">
        <v>0</v>
      </c>
      <c r="AF99" s="358"/>
      <c r="AG99" s="358" t="n">
        <v>364501</v>
      </c>
      <c r="AH99" s="355"/>
      <c r="AI99" s="348"/>
      <c r="AJ99" s="358" t="n">
        <v>364501</v>
      </c>
    </row>
    <row r="100" customFormat="false" ht="15" hidden="false" customHeight="false" outlineLevel="0" collapsed="false">
      <c r="M100" s="348"/>
      <c r="N100" s="356" t="n">
        <v>37047</v>
      </c>
      <c r="O100" s="357"/>
      <c r="P100" s="357"/>
      <c r="Q100" s="358" t="n">
        <v>100</v>
      </c>
      <c r="R100" s="358" t="n">
        <v>28226</v>
      </c>
      <c r="S100" s="358" t="n">
        <v>0</v>
      </c>
      <c r="T100" s="358"/>
      <c r="U100" s="358" t="n">
        <v>94435</v>
      </c>
      <c r="V100" s="358"/>
      <c r="W100" s="358" t="n">
        <v>7091</v>
      </c>
      <c r="X100" s="358"/>
      <c r="Y100" s="358" t="n">
        <v>0</v>
      </c>
      <c r="Z100" s="358" t="n">
        <v>0</v>
      </c>
      <c r="AA100" s="358"/>
      <c r="AB100" s="358" t="n">
        <v>9871</v>
      </c>
      <c r="AC100" s="358" t="n">
        <v>843</v>
      </c>
      <c r="AD100" s="358" t="n">
        <v>0</v>
      </c>
      <c r="AE100" s="358" t="n">
        <v>21815</v>
      </c>
      <c r="AF100" s="358"/>
      <c r="AG100" s="358" t="n">
        <v>162381</v>
      </c>
      <c r="AH100" s="355"/>
      <c r="AI100" s="348"/>
      <c r="AJ100" s="358" t="n">
        <v>162381</v>
      </c>
    </row>
    <row r="101" customFormat="false" ht="15" hidden="false" customHeight="false" outlineLevel="0" collapsed="false">
      <c r="M101" s="348"/>
      <c r="N101" s="359"/>
      <c r="O101" s="354"/>
      <c r="P101" s="360"/>
      <c r="Q101" s="358" t="n">
        <v>3163</v>
      </c>
      <c r="R101" s="358" t="n">
        <v>2267</v>
      </c>
      <c r="S101" s="358" t="n">
        <v>6092</v>
      </c>
      <c r="T101" s="358"/>
      <c r="U101" s="358" t="n">
        <v>16460</v>
      </c>
      <c r="V101" s="358"/>
      <c r="W101" s="358" t="n">
        <v>0</v>
      </c>
      <c r="X101" s="358"/>
      <c r="Y101" s="358" t="n">
        <v>4882</v>
      </c>
      <c r="Z101" s="358" t="n">
        <v>6597</v>
      </c>
      <c r="AA101" s="358"/>
      <c r="AB101" s="358" t="n">
        <v>0</v>
      </c>
      <c r="AC101" s="358" t="n">
        <v>36521</v>
      </c>
      <c r="AD101" s="358" t="n">
        <v>5000</v>
      </c>
      <c r="AE101" s="358" t="n">
        <v>0</v>
      </c>
      <c r="AF101" s="358"/>
      <c r="AG101" s="358" t="n">
        <v>80982</v>
      </c>
      <c r="AH101" s="355"/>
      <c r="AI101" s="348"/>
      <c r="AJ101" s="358" t="n">
        <v>80982</v>
      </c>
    </row>
    <row r="102" customFormat="false" ht="15" hidden="false" customHeight="false" outlineLevel="0" collapsed="false">
      <c r="M102" s="348"/>
      <c r="N102" s="356" t="n">
        <v>37048</v>
      </c>
      <c r="O102" s="357"/>
      <c r="P102" s="357"/>
      <c r="Q102" s="358" t="n">
        <v>988</v>
      </c>
      <c r="R102" s="358" t="n">
        <v>22182</v>
      </c>
      <c r="S102" s="358" t="n">
        <v>0</v>
      </c>
      <c r="T102" s="358" t="n">
        <v>0</v>
      </c>
      <c r="U102" s="358" t="n">
        <v>28992</v>
      </c>
      <c r="V102" s="358" t="n">
        <v>7000</v>
      </c>
      <c r="W102" s="358" t="n">
        <v>7967</v>
      </c>
      <c r="X102" s="358"/>
      <c r="Y102" s="358"/>
      <c r="Z102" s="358" t="n">
        <v>0</v>
      </c>
      <c r="AA102" s="358"/>
      <c r="AB102" s="358"/>
      <c r="AC102" s="358" t="n">
        <v>58</v>
      </c>
      <c r="AD102" s="358" t="n">
        <v>0</v>
      </c>
      <c r="AE102" s="358"/>
      <c r="AF102" s="358"/>
      <c r="AG102" s="358" t="n">
        <v>67187</v>
      </c>
      <c r="AH102" s="355"/>
      <c r="AI102" s="348"/>
      <c r="AJ102" s="358" t="n">
        <v>67187</v>
      </c>
    </row>
    <row r="103" customFormat="false" ht="15" hidden="false" customHeight="false" outlineLevel="0" collapsed="false">
      <c r="M103" s="348"/>
      <c r="N103" s="359"/>
      <c r="O103" s="354"/>
      <c r="P103" s="360"/>
      <c r="Q103" s="358" t="n">
        <v>8329</v>
      </c>
      <c r="R103" s="358" t="n">
        <v>24925</v>
      </c>
      <c r="S103" s="358" t="n">
        <v>9276</v>
      </c>
      <c r="T103" s="358" t="n">
        <v>16032</v>
      </c>
      <c r="U103" s="358" t="n">
        <v>33490</v>
      </c>
      <c r="V103" s="358" t="n">
        <v>0</v>
      </c>
      <c r="W103" s="358" t="n">
        <v>0</v>
      </c>
      <c r="X103" s="358"/>
      <c r="Y103" s="358"/>
      <c r="Z103" s="358" t="n">
        <v>11750</v>
      </c>
      <c r="AA103" s="358"/>
      <c r="AB103" s="358"/>
      <c r="AC103" s="358" t="n">
        <v>14992</v>
      </c>
      <c r="AD103" s="358" t="n">
        <v>5000</v>
      </c>
      <c r="AE103" s="358"/>
      <c r="AF103" s="358"/>
      <c r="AG103" s="358" t="n">
        <v>123794</v>
      </c>
      <c r="AH103" s="355"/>
      <c r="AI103" s="348"/>
      <c r="AJ103" s="358" t="n">
        <v>123794</v>
      </c>
    </row>
    <row r="104" customFormat="false" ht="15" hidden="false" customHeight="false" outlineLevel="0" collapsed="false">
      <c r="M104" s="348"/>
      <c r="N104" s="356" t="n">
        <v>37049</v>
      </c>
      <c r="O104" s="357"/>
      <c r="P104" s="357"/>
      <c r="Q104" s="358" t="n">
        <v>1599</v>
      </c>
      <c r="R104" s="358" t="n">
        <v>28702</v>
      </c>
      <c r="S104" s="358" t="n">
        <v>0</v>
      </c>
      <c r="T104" s="358" t="n">
        <v>0</v>
      </c>
      <c r="U104" s="358" t="n">
        <v>78212</v>
      </c>
      <c r="V104" s="358" t="n">
        <v>0</v>
      </c>
      <c r="W104" s="358" t="n">
        <v>18307</v>
      </c>
      <c r="X104" s="358"/>
      <c r="Y104" s="358"/>
      <c r="Z104" s="358" t="n">
        <v>19951</v>
      </c>
      <c r="AA104" s="358" t="n">
        <v>0</v>
      </c>
      <c r="AB104" s="358"/>
      <c r="AC104" s="358" t="n">
        <v>24791</v>
      </c>
      <c r="AD104" s="358" t="n">
        <v>0</v>
      </c>
      <c r="AE104" s="358" t="n">
        <v>0</v>
      </c>
      <c r="AF104" s="358"/>
      <c r="AG104" s="358" t="n">
        <v>171562</v>
      </c>
      <c r="AH104" s="355"/>
      <c r="AI104" s="348"/>
      <c r="AJ104" s="358" t="n">
        <v>171562</v>
      </c>
    </row>
    <row r="105" customFormat="false" ht="15" hidden="false" customHeight="false" outlineLevel="0" collapsed="false">
      <c r="M105" s="348"/>
      <c r="N105" s="359"/>
      <c r="O105" s="354"/>
      <c r="P105" s="360"/>
      <c r="Q105" s="358" t="n">
        <v>291095</v>
      </c>
      <c r="R105" s="358" t="n">
        <v>27431</v>
      </c>
      <c r="S105" s="358" t="n">
        <v>19131</v>
      </c>
      <c r="T105" s="358" t="n">
        <v>4627</v>
      </c>
      <c r="U105" s="358" t="n">
        <v>26756</v>
      </c>
      <c r="V105" s="358" t="n">
        <v>292</v>
      </c>
      <c r="W105" s="358" t="n">
        <v>0</v>
      </c>
      <c r="X105" s="358"/>
      <c r="Y105" s="358"/>
      <c r="Z105" s="358" t="n">
        <v>14106</v>
      </c>
      <c r="AA105" s="358" t="n">
        <v>547</v>
      </c>
      <c r="AB105" s="358"/>
      <c r="AC105" s="358" t="n">
        <v>2271</v>
      </c>
      <c r="AD105" s="358" t="n">
        <v>5000</v>
      </c>
      <c r="AE105" s="358" t="n">
        <v>5093</v>
      </c>
      <c r="AF105" s="358"/>
      <c r="AG105" s="358" t="n">
        <v>396349</v>
      </c>
      <c r="AH105" s="355"/>
      <c r="AI105" s="348"/>
      <c r="AJ105" s="358" t="n">
        <v>396349</v>
      </c>
    </row>
    <row r="106" customFormat="false" ht="15" hidden="false" customHeight="false" outlineLevel="0" collapsed="false">
      <c r="M106" s="348"/>
      <c r="N106" s="356" t="n">
        <v>37050</v>
      </c>
      <c r="O106" s="357"/>
      <c r="P106" s="357"/>
      <c r="Q106" s="358" t="n">
        <v>4276</v>
      </c>
      <c r="R106" s="358" t="n">
        <v>3027</v>
      </c>
      <c r="S106" s="358" t="n">
        <v>0</v>
      </c>
      <c r="T106" s="358" t="n">
        <v>1091</v>
      </c>
      <c r="U106" s="358" t="n">
        <v>8033</v>
      </c>
      <c r="V106" s="358" t="n">
        <v>0</v>
      </c>
      <c r="W106" s="358" t="n">
        <v>6338</v>
      </c>
      <c r="X106" s="358" t="n">
        <v>25000</v>
      </c>
      <c r="Y106" s="358"/>
      <c r="Z106" s="358" t="n">
        <v>4541</v>
      </c>
      <c r="AA106" s="358"/>
      <c r="AB106" s="358" t="n">
        <v>4321</v>
      </c>
      <c r="AC106" s="358" t="n">
        <v>3489</v>
      </c>
      <c r="AD106" s="358" t="n">
        <v>0</v>
      </c>
      <c r="AE106" s="358"/>
      <c r="AF106" s="358"/>
      <c r="AG106" s="358" t="n">
        <v>60116</v>
      </c>
      <c r="AH106" s="355"/>
      <c r="AI106" s="348"/>
      <c r="AJ106" s="358" t="n">
        <v>60116</v>
      </c>
    </row>
    <row r="107" customFormat="false" ht="15" hidden="false" customHeight="false" outlineLevel="0" collapsed="false">
      <c r="M107" s="348"/>
      <c r="N107" s="359"/>
      <c r="O107" s="354"/>
      <c r="P107" s="360"/>
      <c r="Q107" s="358" t="n">
        <v>2457</v>
      </c>
      <c r="R107" s="358" t="n">
        <v>3101</v>
      </c>
      <c r="S107" s="358" t="n">
        <v>21455</v>
      </c>
      <c r="T107" s="358" t="n">
        <v>25784</v>
      </c>
      <c r="U107" s="358" t="n">
        <v>64491</v>
      </c>
      <c r="V107" s="358" t="n">
        <v>1155</v>
      </c>
      <c r="W107" s="358" t="n">
        <v>0</v>
      </c>
      <c r="X107" s="358" t="n">
        <v>0</v>
      </c>
      <c r="Y107" s="358"/>
      <c r="Z107" s="358" t="n">
        <v>5556</v>
      </c>
      <c r="AA107" s="358"/>
      <c r="AB107" s="358" t="n">
        <v>33973</v>
      </c>
      <c r="AC107" s="358" t="n">
        <v>42873</v>
      </c>
      <c r="AD107" s="358" t="n">
        <v>5000</v>
      </c>
      <c r="AE107" s="358"/>
      <c r="AF107" s="358"/>
      <c r="AG107" s="358" t="n">
        <v>205845</v>
      </c>
      <c r="AH107" s="355"/>
      <c r="AI107" s="348"/>
      <c r="AJ107" s="358" t="n">
        <v>205845</v>
      </c>
    </row>
    <row r="108" customFormat="false" ht="15" hidden="false" customHeight="false" outlineLevel="0" collapsed="false">
      <c r="M108" s="348"/>
      <c r="N108" s="356" t="n">
        <v>37051</v>
      </c>
      <c r="O108" s="357"/>
      <c r="P108" s="357"/>
      <c r="Q108" s="358" t="n">
        <v>448</v>
      </c>
      <c r="R108" s="358" t="n">
        <v>2571</v>
      </c>
      <c r="S108" s="358" t="n">
        <v>0</v>
      </c>
      <c r="T108" s="358" t="n">
        <v>0</v>
      </c>
      <c r="U108" s="358" t="n">
        <v>8103</v>
      </c>
      <c r="V108" s="358"/>
      <c r="W108" s="358" t="n">
        <v>3680</v>
      </c>
      <c r="X108" s="358"/>
      <c r="Y108" s="358" t="n">
        <v>0</v>
      </c>
      <c r="Z108" s="358" t="n">
        <v>2874</v>
      </c>
      <c r="AA108" s="358" t="n">
        <v>0</v>
      </c>
      <c r="AB108" s="358" t="n">
        <v>27772</v>
      </c>
      <c r="AC108" s="358" t="n">
        <v>680</v>
      </c>
      <c r="AD108" s="358" t="n">
        <v>0</v>
      </c>
      <c r="AE108" s="358"/>
      <c r="AF108" s="358"/>
      <c r="AG108" s="358" t="n">
        <v>46128</v>
      </c>
      <c r="AH108" s="355"/>
      <c r="AI108" s="348"/>
      <c r="AJ108" s="358" t="n">
        <v>46128</v>
      </c>
    </row>
    <row r="109" customFormat="false" ht="15" hidden="false" customHeight="false" outlineLevel="0" collapsed="false">
      <c r="M109" s="348"/>
      <c r="N109" s="359"/>
      <c r="O109" s="354"/>
      <c r="P109" s="360"/>
      <c r="Q109" s="358" t="n">
        <v>1993</v>
      </c>
      <c r="R109" s="358" t="n">
        <v>13956</v>
      </c>
      <c r="S109" s="358" t="n">
        <v>13000</v>
      </c>
      <c r="T109" s="358" t="n">
        <v>13202</v>
      </c>
      <c r="U109" s="358" t="n">
        <v>0</v>
      </c>
      <c r="V109" s="358"/>
      <c r="W109" s="358" t="n">
        <v>10417</v>
      </c>
      <c r="X109" s="358"/>
      <c r="Y109" s="358" t="n">
        <v>706</v>
      </c>
      <c r="Z109" s="358" t="n">
        <v>0</v>
      </c>
      <c r="AA109" s="358" t="n">
        <v>160</v>
      </c>
      <c r="AB109" s="358" t="n">
        <v>0</v>
      </c>
      <c r="AC109" s="358" t="n">
        <v>18681</v>
      </c>
      <c r="AD109" s="358" t="n">
        <v>5000</v>
      </c>
      <c r="AE109" s="358"/>
      <c r="AF109" s="358"/>
      <c r="AG109" s="358" t="n">
        <v>77115</v>
      </c>
      <c r="AH109" s="355"/>
      <c r="AI109" s="348"/>
      <c r="AJ109" s="358" t="n">
        <v>77115</v>
      </c>
    </row>
    <row r="110" customFormat="false" ht="15" hidden="false" customHeight="false" outlineLevel="0" collapsed="false">
      <c r="M110" s="348"/>
      <c r="N110" s="356" t="n">
        <v>37052</v>
      </c>
      <c r="O110" s="357"/>
      <c r="P110" s="357"/>
      <c r="Q110" s="358" t="n">
        <v>448</v>
      </c>
      <c r="R110" s="358" t="n">
        <v>2571</v>
      </c>
      <c r="S110" s="358" t="n">
        <v>0</v>
      </c>
      <c r="T110" s="358" t="n">
        <v>0</v>
      </c>
      <c r="U110" s="358" t="n">
        <v>8103</v>
      </c>
      <c r="V110" s="358"/>
      <c r="W110" s="358" t="n">
        <v>3680</v>
      </c>
      <c r="X110" s="358"/>
      <c r="Y110" s="358" t="n">
        <v>0</v>
      </c>
      <c r="Z110" s="358" t="n">
        <v>2874</v>
      </c>
      <c r="AA110" s="358" t="n">
        <v>0</v>
      </c>
      <c r="AB110" s="358" t="n">
        <v>9601</v>
      </c>
      <c r="AC110" s="358" t="n">
        <v>680</v>
      </c>
      <c r="AD110" s="358" t="n">
        <v>0</v>
      </c>
      <c r="AE110" s="358"/>
      <c r="AF110" s="358"/>
      <c r="AG110" s="358" t="n">
        <v>27957</v>
      </c>
      <c r="AH110" s="355"/>
      <c r="AI110" s="348"/>
      <c r="AJ110" s="358" t="n">
        <v>27957</v>
      </c>
    </row>
    <row r="111" customFormat="false" ht="15" hidden="false" customHeight="false" outlineLevel="0" collapsed="false">
      <c r="M111" s="348"/>
      <c r="N111" s="359"/>
      <c r="O111" s="354"/>
      <c r="P111" s="360"/>
      <c r="Q111" s="358" t="n">
        <v>6190</v>
      </c>
      <c r="R111" s="358" t="n">
        <v>13956</v>
      </c>
      <c r="S111" s="358" t="n">
        <v>13000</v>
      </c>
      <c r="T111" s="358" t="n">
        <v>13202</v>
      </c>
      <c r="U111" s="358" t="n">
        <v>0</v>
      </c>
      <c r="V111" s="358"/>
      <c r="W111" s="358" t="n">
        <v>10417</v>
      </c>
      <c r="X111" s="358"/>
      <c r="Y111" s="358" t="n">
        <v>803</v>
      </c>
      <c r="Z111" s="358" t="n">
        <v>0</v>
      </c>
      <c r="AA111" s="358" t="n">
        <v>160</v>
      </c>
      <c r="AB111" s="358" t="n">
        <v>3151</v>
      </c>
      <c r="AC111" s="358" t="n">
        <v>6995</v>
      </c>
      <c r="AD111" s="358" t="n">
        <v>5000</v>
      </c>
      <c r="AE111" s="358"/>
      <c r="AF111" s="358"/>
      <c r="AG111" s="358" t="n">
        <v>72874</v>
      </c>
      <c r="AH111" s="355"/>
      <c r="AI111" s="348"/>
      <c r="AJ111" s="358" t="n">
        <v>72874</v>
      </c>
    </row>
    <row r="112" customFormat="false" ht="15" hidden="false" customHeight="false" outlineLevel="0" collapsed="false">
      <c r="M112" s="348"/>
      <c r="N112" s="356" t="n">
        <v>37053</v>
      </c>
      <c r="O112" s="357"/>
      <c r="P112" s="357"/>
      <c r="Q112" s="358" t="n">
        <v>804</v>
      </c>
      <c r="R112" s="358" t="n">
        <v>8069</v>
      </c>
      <c r="S112" s="358" t="n">
        <v>0</v>
      </c>
      <c r="T112" s="358" t="n">
        <v>0</v>
      </c>
      <c r="U112" s="358" t="n">
        <v>19659</v>
      </c>
      <c r="V112" s="358" t="n">
        <v>0</v>
      </c>
      <c r="W112" s="358" t="n">
        <v>0</v>
      </c>
      <c r="X112" s="358" t="n">
        <v>331</v>
      </c>
      <c r="Y112" s="358" t="n">
        <v>159</v>
      </c>
      <c r="Z112" s="358"/>
      <c r="AA112" s="358" t="n">
        <v>4238</v>
      </c>
      <c r="AB112" s="358"/>
      <c r="AC112" s="358" t="n">
        <v>3443</v>
      </c>
      <c r="AD112" s="358" t="n">
        <v>0</v>
      </c>
      <c r="AE112" s="358"/>
      <c r="AF112" s="358"/>
      <c r="AG112" s="358" t="n">
        <v>36703</v>
      </c>
      <c r="AH112" s="355"/>
      <c r="AI112" s="348"/>
      <c r="AJ112" s="358" t="n">
        <v>36703</v>
      </c>
    </row>
    <row r="113" customFormat="false" ht="15" hidden="false" customHeight="false" outlineLevel="0" collapsed="false">
      <c r="M113" s="348"/>
      <c r="N113" s="359"/>
      <c r="O113" s="354"/>
      <c r="P113" s="360"/>
      <c r="Q113" s="358" t="n">
        <v>12381</v>
      </c>
      <c r="R113" s="358" t="n">
        <v>14642</v>
      </c>
      <c r="S113" s="358" t="n">
        <v>17624</v>
      </c>
      <c r="T113" s="358" t="n">
        <v>31529</v>
      </c>
      <c r="U113" s="358" t="n">
        <v>128952</v>
      </c>
      <c r="V113" s="358" t="n">
        <v>5300</v>
      </c>
      <c r="W113" s="358" t="n">
        <v>39836</v>
      </c>
      <c r="X113" s="358" t="n">
        <v>6973</v>
      </c>
      <c r="Y113" s="358" t="n">
        <v>20224</v>
      </c>
      <c r="Z113" s="358"/>
      <c r="AA113" s="358" t="n">
        <v>346</v>
      </c>
      <c r="AB113" s="358"/>
      <c r="AC113" s="358" t="n">
        <v>3871</v>
      </c>
      <c r="AD113" s="358" t="n">
        <v>5000</v>
      </c>
      <c r="AE113" s="358"/>
      <c r="AF113" s="358"/>
      <c r="AG113" s="358" t="n">
        <v>286678</v>
      </c>
      <c r="AH113" s="355"/>
      <c r="AI113" s="348"/>
      <c r="AJ113" s="358" t="n">
        <v>286678</v>
      </c>
    </row>
    <row r="114" customFormat="false" ht="15" hidden="false" customHeight="false" outlineLevel="0" collapsed="false">
      <c r="M114" s="348"/>
      <c r="N114" s="356" t="n">
        <v>37054</v>
      </c>
      <c r="O114" s="357"/>
      <c r="P114" s="357"/>
      <c r="Q114" s="358" t="n">
        <v>200</v>
      </c>
      <c r="R114" s="358" t="n">
        <v>10106</v>
      </c>
      <c r="S114" s="358" t="n">
        <v>0</v>
      </c>
      <c r="T114" s="358" t="n">
        <v>1644</v>
      </c>
      <c r="U114" s="358" t="n">
        <v>79718</v>
      </c>
      <c r="V114" s="358" t="n">
        <v>0</v>
      </c>
      <c r="W114" s="358" t="n">
        <v>0</v>
      </c>
      <c r="X114" s="358"/>
      <c r="Y114" s="358"/>
      <c r="Z114" s="358"/>
      <c r="AA114" s="358" t="n">
        <v>0</v>
      </c>
      <c r="AB114" s="358"/>
      <c r="AC114" s="358" t="n">
        <v>1831</v>
      </c>
      <c r="AD114" s="358" t="n">
        <v>0</v>
      </c>
      <c r="AE114" s="358" t="n">
        <v>0</v>
      </c>
      <c r="AF114" s="358"/>
      <c r="AG114" s="358" t="n">
        <v>93499</v>
      </c>
      <c r="AH114" s="355"/>
      <c r="AI114" s="348"/>
      <c r="AJ114" s="358" t="n">
        <v>93499</v>
      </c>
    </row>
    <row r="115" customFormat="false" ht="15" hidden="false" customHeight="false" outlineLevel="0" collapsed="false">
      <c r="M115" s="348"/>
      <c r="N115" s="359"/>
      <c r="O115" s="354"/>
      <c r="P115" s="360"/>
      <c r="Q115" s="358" t="n">
        <v>2609</v>
      </c>
      <c r="R115" s="358" t="n">
        <v>39486</v>
      </c>
      <c r="S115" s="358" t="n">
        <v>20000</v>
      </c>
      <c r="T115" s="358" t="n">
        <v>17923</v>
      </c>
      <c r="U115" s="358" t="n">
        <v>0</v>
      </c>
      <c r="V115" s="358" t="n">
        <v>496</v>
      </c>
      <c r="W115" s="358" t="n">
        <v>9421</v>
      </c>
      <c r="X115" s="358"/>
      <c r="Y115" s="358"/>
      <c r="Z115" s="358"/>
      <c r="AA115" s="358" t="n">
        <v>2136</v>
      </c>
      <c r="AB115" s="358"/>
      <c r="AC115" s="358" t="n">
        <v>10004</v>
      </c>
      <c r="AD115" s="358" t="n">
        <v>5000</v>
      </c>
      <c r="AE115" s="358" t="n">
        <v>5065</v>
      </c>
      <c r="AF115" s="358"/>
      <c r="AG115" s="358" t="n">
        <v>112140</v>
      </c>
      <c r="AH115" s="355"/>
      <c r="AI115" s="348"/>
      <c r="AJ115" s="358" t="n">
        <v>112140</v>
      </c>
    </row>
    <row r="116" customFormat="false" ht="15" hidden="false" customHeight="false" outlineLevel="0" collapsed="false">
      <c r="M116" s="348"/>
      <c r="N116" s="356" t="n">
        <v>37055</v>
      </c>
      <c r="O116" s="357"/>
      <c r="P116" s="357"/>
      <c r="Q116" s="358" t="n">
        <v>0</v>
      </c>
      <c r="R116" s="358" t="n">
        <v>10648</v>
      </c>
      <c r="S116" s="358" t="n">
        <v>0</v>
      </c>
      <c r="T116" s="358" t="n">
        <v>0</v>
      </c>
      <c r="U116" s="358" t="n">
        <v>94983</v>
      </c>
      <c r="V116" s="358" t="n">
        <v>0</v>
      </c>
      <c r="W116" s="358" t="n">
        <v>0</v>
      </c>
      <c r="X116" s="358"/>
      <c r="Y116" s="358" t="n">
        <v>330</v>
      </c>
      <c r="Z116" s="358" t="n">
        <v>4222</v>
      </c>
      <c r="AA116" s="358"/>
      <c r="AB116" s="358"/>
      <c r="AC116" s="358" t="n">
        <v>7978</v>
      </c>
      <c r="AD116" s="358" t="n">
        <v>0</v>
      </c>
      <c r="AE116" s="358" t="n">
        <v>0</v>
      </c>
      <c r="AF116" s="358"/>
      <c r="AG116" s="358" t="n">
        <v>118161</v>
      </c>
      <c r="AH116" s="355"/>
      <c r="AI116" s="348"/>
      <c r="AJ116" s="358" t="n">
        <v>118161</v>
      </c>
    </row>
    <row r="117" customFormat="false" ht="15" hidden="false" customHeight="false" outlineLevel="0" collapsed="false">
      <c r="M117" s="348"/>
      <c r="N117" s="359"/>
      <c r="O117" s="354"/>
      <c r="P117" s="360"/>
      <c r="Q117" s="358" t="n">
        <v>4265</v>
      </c>
      <c r="R117" s="358" t="n">
        <v>7919</v>
      </c>
      <c r="S117" s="358" t="n">
        <v>20000</v>
      </c>
      <c r="T117" s="358" t="n">
        <v>15482</v>
      </c>
      <c r="U117" s="358" t="n">
        <v>30225</v>
      </c>
      <c r="V117" s="358" t="n">
        <v>253</v>
      </c>
      <c r="W117" s="358" t="n">
        <v>10657</v>
      </c>
      <c r="X117" s="358"/>
      <c r="Y117" s="358" t="n">
        <v>224</v>
      </c>
      <c r="Z117" s="358" t="n">
        <v>0</v>
      </c>
      <c r="AA117" s="358"/>
      <c r="AB117" s="358"/>
      <c r="AC117" s="358" t="n">
        <v>8716</v>
      </c>
      <c r="AD117" s="358" t="n">
        <v>5000</v>
      </c>
      <c r="AE117" s="358" t="n">
        <v>5065</v>
      </c>
      <c r="AF117" s="358"/>
      <c r="AG117" s="358" t="n">
        <v>107806</v>
      </c>
      <c r="AH117" s="355"/>
      <c r="AI117" s="348"/>
      <c r="AJ117" s="358" t="n">
        <v>107806</v>
      </c>
    </row>
    <row r="118" customFormat="false" ht="15" hidden="false" customHeight="false" outlineLevel="0" collapsed="false">
      <c r="M118" s="348"/>
      <c r="N118" s="356" t="n">
        <v>37056</v>
      </c>
      <c r="O118" s="357"/>
      <c r="P118" s="357"/>
      <c r="Q118" s="358" t="n">
        <v>0</v>
      </c>
      <c r="R118" s="358" t="n">
        <v>18620</v>
      </c>
      <c r="S118" s="358" t="n">
        <v>0</v>
      </c>
      <c r="T118" s="358" t="n">
        <v>0</v>
      </c>
      <c r="U118" s="358" t="n">
        <v>154362</v>
      </c>
      <c r="V118" s="358" t="n">
        <v>425</v>
      </c>
      <c r="W118" s="358" t="n">
        <v>19631</v>
      </c>
      <c r="X118" s="358" t="n">
        <v>6224</v>
      </c>
      <c r="Y118" s="358" t="n">
        <v>972</v>
      </c>
      <c r="Z118" s="358" t="n">
        <v>3868</v>
      </c>
      <c r="AA118" s="358"/>
      <c r="AB118" s="358" t="n">
        <v>17412</v>
      </c>
      <c r="AC118" s="358" t="n">
        <v>4153</v>
      </c>
      <c r="AD118" s="358" t="n">
        <v>0</v>
      </c>
      <c r="AE118" s="358" t="n">
        <v>0</v>
      </c>
      <c r="AF118" s="358"/>
      <c r="AG118" s="358" t="n">
        <v>225667</v>
      </c>
      <c r="AH118" s="355"/>
      <c r="AI118" s="348"/>
      <c r="AJ118" s="358" t="n">
        <v>225667</v>
      </c>
    </row>
    <row r="119" customFormat="false" ht="15" hidden="false" customHeight="false" outlineLevel="0" collapsed="false">
      <c r="M119" s="348"/>
      <c r="N119" s="359"/>
      <c r="O119" s="354"/>
      <c r="P119" s="360"/>
      <c r="Q119" s="358" t="n">
        <v>2619</v>
      </c>
      <c r="R119" s="358" t="n">
        <v>41804</v>
      </c>
      <c r="S119" s="358" t="n">
        <v>10000</v>
      </c>
      <c r="T119" s="358" t="n">
        <v>110044</v>
      </c>
      <c r="U119" s="358" t="n">
        <v>1749</v>
      </c>
      <c r="V119" s="358" t="n">
        <v>0</v>
      </c>
      <c r="W119" s="358" t="n">
        <v>0</v>
      </c>
      <c r="X119" s="358" t="n">
        <v>0</v>
      </c>
      <c r="Y119" s="358" t="n">
        <v>0</v>
      </c>
      <c r="Z119" s="358" t="n">
        <v>0</v>
      </c>
      <c r="AA119" s="358"/>
      <c r="AB119" s="358" t="n">
        <v>0</v>
      </c>
      <c r="AC119" s="358" t="n">
        <v>4946</v>
      </c>
      <c r="AD119" s="358" t="n">
        <v>5000</v>
      </c>
      <c r="AE119" s="358" t="n">
        <v>5065</v>
      </c>
      <c r="AF119" s="358"/>
      <c r="AG119" s="358" t="n">
        <v>181227</v>
      </c>
      <c r="AH119" s="355"/>
      <c r="AI119" s="348"/>
      <c r="AJ119" s="358" t="n">
        <v>181227</v>
      </c>
    </row>
    <row r="120" customFormat="false" ht="15" hidden="false" customHeight="false" outlineLevel="0" collapsed="false">
      <c r="M120" s="348"/>
      <c r="N120" s="356" t="n">
        <v>37057</v>
      </c>
      <c r="O120" s="357"/>
      <c r="P120" s="357"/>
      <c r="Q120" s="358" t="n">
        <v>0</v>
      </c>
      <c r="R120" s="358" t="n">
        <v>11907</v>
      </c>
      <c r="S120" s="358" t="n">
        <v>0</v>
      </c>
      <c r="T120" s="358" t="n">
        <v>0</v>
      </c>
      <c r="U120" s="358" t="n">
        <v>57879</v>
      </c>
      <c r="V120" s="358"/>
      <c r="W120" s="358" t="n">
        <v>37438</v>
      </c>
      <c r="X120" s="358" t="n">
        <v>3092</v>
      </c>
      <c r="Y120" s="358" t="n">
        <v>1507</v>
      </c>
      <c r="Z120" s="358" t="n">
        <v>5056</v>
      </c>
      <c r="AA120" s="358"/>
      <c r="AB120" s="358"/>
      <c r="AC120" s="358" t="n">
        <v>19292</v>
      </c>
      <c r="AD120" s="358" t="n">
        <v>0</v>
      </c>
      <c r="AE120" s="358" t="n">
        <v>0</v>
      </c>
      <c r="AF120" s="358" t="n">
        <v>0</v>
      </c>
      <c r="AG120" s="358" t="n">
        <v>136171</v>
      </c>
      <c r="AH120" s="355"/>
      <c r="AI120" s="348"/>
      <c r="AJ120" s="358" t="n">
        <v>136171</v>
      </c>
    </row>
    <row r="121" customFormat="false" ht="15" hidden="false" customHeight="false" outlineLevel="0" collapsed="false">
      <c r="M121" s="348"/>
      <c r="N121" s="359"/>
      <c r="O121" s="354"/>
      <c r="P121" s="360"/>
      <c r="Q121" s="358" t="n">
        <v>1360</v>
      </c>
      <c r="R121" s="358" t="n">
        <v>8788</v>
      </c>
      <c r="S121" s="358" t="n">
        <v>10000</v>
      </c>
      <c r="T121" s="358" t="n">
        <v>98587</v>
      </c>
      <c r="U121" s="358" t="n">
        <v>0</v>
      </c>
      <c r="V121" s="358"/>
      <c r="W121" s="358" t="n">
        <v>0</v>
      </c>
      <c r="X121" s="358" t="n">
        <v>0</v>
      </c>
      <c r="Y121" s="358" t="n">
        <v>0</v>
      </c>
      <c r="Z121" s="358" t="n">
        <v>7381</v>
      </c>
      <c r="AA121" s="358"/>
      <c r="AB121" s="358"/>
      <c r="AC121" s="358" t="n">
        <v>1264</v>
      </c>
      <c r="AD121" s="358" t="n">
        <v>5000</v>
      </c>
      <c r="AE121" s="358" t="n">
        <v>5065</v>
      </c>
      <c r="AF121" s="358" t="n">
        <v>50327</v>
      </c>
      <c r="AG121" s="358" t="n">
        <v>187772</v>
      </c>
      <c r="AH121" s="355"/>
      <c r="AI121" s="348"/>
      <c r="AJ121" s="358" t="n">
        <v>187772</v>
      </c>
    </row>
    <row r="122" customFormat="false" ht="15" hidden="false" customHeight="false" outlineLevel="0" collapsed="false">
      <c r="M122" s="348"/>
      <c r="N122" s="356" t="n">
        <v>37058</v>
      </c>
      <c r="O122" s="357"/>
      <c r="P122" s="357"/>
      <c r="Q122" s="358" t="n">
        <v>0</v>
      </c>
      <c r="R122" s="358" t="n">
        <v>0</v>
      </c>
      <c r="S122" s="358"/>
      <c r="T122" s="358" t="n">
        <v>0</v>
      </c>
      <c r="U122" s="358" t="n">
        <v>0</v>
      </c>
      <c r="V122" s="358"/>
      <c r="W122" s="358"/>
      <c r="X122" s="358"/>
      <c r="Y122" s="358"/>
      <c r="Z122" s="358"/>
      <c r="AA122" s="358"/>
      <c r="AB122" s="358"/>
      <c r="AC122" s="358" t="n">
        <v>0</v>
      </c>
      <c r="AD122" s="358" t="n">
        <v>0</v>
      </c>
      <c r="AE122" s="358" t="n">
        <v>0</v>
      </c>
      <c r="AF122" s="358"/>
      <c r="AG122" s="358" t="n">
        <v>0</v>
      </c>
      <c r="AH122" s="355"/>
      <c r="AI122" s="348"/>
      <c r="AJ122" s="358" t="n">
        <v>0</v>
      </c>
    </row>
    <row r="123" customFormat="false" ht="15" hidden="false" customHeight="false" outlineLevel="0" collapsed="false">
      <c r="M123" s="348"/>
      <c r="N123" s="359"/>
      <c r="O123" s="354"/>
      <c r="P123" s="360"/>
      <c r="Q123" s="358" t="n">
        <v>131</v>
      </c>
      <c r="R123" s="358" t="n">
        <v>13314</v>
      </c>
      <c r="S123" s="358"/>
      <c r="T123" s="358" t="n">
        <v>49712</v>
      </c>
      <c r="U123" s="358" t="n">
        <v>6085</v>
      </c>
      <c r="V123" s="358"/>
      <c r="W123" s="358"/>
      <c r="X123" s="358"/>
      <c r="Y123" s="358"/>
      <c r="Z123" s="358"/>
      <c r="AA123" s="358"/>
      <c r="AB123" s="358"/>
      <c r="AC123" s="358" t="n">
        <v>70</v>
      </c>
      <c r="AD123" s="358" t="n">
        <v>5000</v>
      </c>
      <c r="AE123" s="358" t="n">
        <v>5065</v>
      </c>
      <c r="AF123" s="358"/>
      <c r="AG123" s="358" t="n">
        <v>79377</v>
      </c>
      <c r="AH123" s="355"/>
      <c r="AI123" s="348"/>
      <c r="AJ123" s="358" t="n">
        <v>79377</v>
      </c>
    </row>
    <row r="124" customFormat="false" ht="15" hidden="false" customHeight="false" outlineLevel="0" collapsed="false">
      <c r="M124" s="348"/>
      <c r="N124" s="356" t="n">
        <v>37059</v>
      </c>
      <c r="O124" s="357"/>
      <c r="P124" s="357"/>
      <c r="Q124" s="358" t="n">
        <v>0</v>
      </c>
      <c r="R124" s="358" t="n">
        <v>0</v>
      </c>
      <c r="S124" s="358"/>
      <c r="T124" s="358" t="n">
        <v>0</v>
      </c>
      <c r="U124" s="358" t="n">
        <v>0</v>
      </c>
      <c r="V124" s="358"/>
      <c r="W124" s="358" t="n">
        <v>0</v>
      </c>
      <c r="X124" s="358"/>
      <c r="Y124" s="358"/>
      <c r="Z124" s="358"/>
      <c r="AA124" s="358"/>
      <c r="AB124" s="358"/>
      <c r="AC124" s="358" t="n">
        <v>0</v>
      </c>
      <c r="AD124" s="358" t="n">
        <v>0</v>
      </c>
      <c r="AE124" s="358" t="n">
        <v>0</v>
      </c>
      <c r="AF124" s="358"/>
      <c r="AG124" s="358" t="n">
        <v>0</v>
      </c>
      <c r="AH124" s="355"/>
      <c r="AI124" s="348"/>
      <c r="AJ124" s="358" t="n">
        <v>0</v>
      </c>
    </row>
    <row r="125" customFormat="false" ht="15" hidden="false" customHeight="false" outlineLevel="0" collapsed="false">
      <c r="M125" s="348"/>
      <c r="N125" s="359"/>
      <c r="O125" s="354"/>
      <c r="P125" s="360"/>
      <c r="Q125" s="358" t="n">
        <v>1905</v>
      </c>
      <c r="R125" s="358" t="n">
        <v>12845</v>
      </c>
      <c r="S125" s="358"/>
      <c r="T125" s="358" t="n">
        <v>49712</v>
      </c>
      <c r="U125" s="358" t="n">
        <v>7848</v>
      </c>
      <c r="V125" s="358"/>
      <c r="W125" s="358" t="n">
        <v>117</v>
      </c>
      <c r="X125" s="358"/>
      <c r="Y125" s="358"/>
      <c r="Z125" s="358"/>
      <c r="AA125" s="358"/>
      <c r="AB125" s="358"/>
      <c r="AC125" s="358" t="n">
        <v>1161</v>
      </c>
      <c r="AD125" s="358" t="n">
        <v>5000</v>
      </c>
      <c r="AE125" s="358" t="n">
        <v>5065</v>
      </c>
      <c r="AF125" s="358"/>
      <c r="AG125" s="358" t="n">
        <v>83653</v>
      </c>
      <c r="AH125" s="355"/>
      <c r="AI125" s="348"/>
      <c r="AJ125" s="358" t="n">
        <v>83653</v>
      </c>
    </row>
    <row r="126" customFormat="false" ht="15" hidden="false" customHeight="false" outlineLevel="0" collapsed="false">
      <c r="M126" s="348"/>
      <c r="N126" s="356" t="n">
        <v>37060</v>
      </c>
      <c r="O126" s="357"/>
      <c r="P126" s="357"/>
      <c r="Q126" s="358" t="n">
        <v>0</v>
      </c>
      <c r="R126" s="358" t="n">
        <v>3849</v>
      </c>
      <c r="S126" s="358" t="n">
        <v>0</v>
      </c>
      <c r="T126" s="358" t="n">
        <v>0</v>
      </c>
      <c r="U126" s="358" t="n">
        <v>4140</v>
      </c>
      <c r="V126" s="358"/>
      <c r="W126" s="358" t="n">
        <v>0</v>
      </c>
      <c r="X126" s="358"/>
      <c r="Y126" s="358" t="n">
        <v>997</v>
      </c>
      <c r="Z126" s="358" t="n">
        <v>0</v>
      </c>
      <c r="AA126" s="358"/>
      <c r="AB126" s="358" t="n">
        <v>0</v>
      </c>
      <c r="AC126" s="358" t="n">
        <v>8104</v>
      </c>
      <c r="AD126" s="358" t="n">
        <v>0</v>
      </c>
      <c r="AE126" s="358" t="n">
        <v>0</v>
      </c>
      <c r="AF126" s="358"/>
      <c r="AG126" s="358" t="n">
        <v>17090</v>
      </c>
      <c r="AH126" s="355"/>
      <c r="AI126" s="348"/>
      <c r="AJ126" s="358" t="n">
        <v>17090</v>
      </c>
    </row>
    <row r="127" customFormat="false" ht="15" hidden="false" customHeight="false" outlineLevel="0" collapsed="false">
      <c r="M127" s="348"/>
      <c r="N127" s="359"/>
      <c r="O127" s="354"/>
      <c r="P127" s="360"/>
      <c r="Q127" s="358" t="n">
        <v>9718</v>
      </c>
      <c r="R127" s="358" t="n">
        <v>36515</v>
      </c>
      <c r="S127" s="358" t="n">
        <v>7763</v>
      </c>
      <c r="T127" s="358" t="n">
        <v>90013</v>
      </c>
      <c r="U127" s="358" t="n">
        <v>123783</v>
      </c>
      <c r="V127" s="358"/>
      <c r="W127" s="358" t="n">
        <v>9634</v>
      </c>
      <c r="X127" s="358"/>
      <c r="Y127" s="358" t="n">
        <v>0</v>
      </c>
      <c r="Z127" s="358" t="n">
        <v>4923</v>
      </c>
      <c r="AA127" s="358"/>
      <c r="AB127" s="358" t="n">
        <v>30000</v>
      </c>
      <c r="AC127" s="358" t="n">
        <v>6356</v>
      </c>
      <c r="AD127" s="358" t="n">
        <v>5000</v>
      </c>
      <c r="AE127" s="358" t="n">
        <v>5065</v>
      </c>
      <c r="AF127" s="358"/>
      <c r="AG127" s="358" t="n">
        <v>328770</v>
      </c>
      <c r="AH127" s="355"/>
      <c r="AI127" s="348"/>
      <c r="AJ127" s="358" t="n">
        <v>328770</v>
      </c>
    </row>
    <row r="128" customFormat="false" ht="15" hidden="false" customHeight="false" outlineLevel="0" collapsed="false">
      <c r="M128" s="348"/>
      <c r="N128" s="356" t="n">
        <v>37061</v>
      </c>
      <c r="O128" s="357"/>
      <c r="P128" s="357"/>
      <c r="Q128" s="358" t="n">
        <v>0</v>
      </c>
      <c r="R128" s="358" t="n">
        <v>6566</v>
      </c>
      <c r="S128" s="358" t="n">
        <v>0</v>
      </c>
      <c r="T128" s="358" t="n">
        <v>8748</v>
      </c>
      <c r="U128" s="358" t="n">
        <v>68781</v>
      </c>
      <c r="V128" s="358"/>
      <c r="W128" s="358" t="n">
        <v>429</v>
      </c>
      <c r="X128" s="358" t="n">
        <v>10729</v>
      </c>
      <c r="Y128" s="358" t="n">
        <v>6450</v>
      </c>
      <c r="Z128" s="358"/>
      <c r="AA128" s="358"/>
      <c r="AB128" s="358"/>
      <c r="AC128" s="358" t="n">
        <v>30244</v>
      </c>
      <c r="AD128" s="358" t="n">
        <v>0</v>
      </c>
      <c r="AE128" s="358"/>
      <c r="AF128" s="358"/>
      <c r="AG128" s="358" t="n">
        <v>131947</v>
      </c>
      <c r="AH128" s="355"/>
      <c r="AI128" s="348"/>
      <c r="AJ128" s="358" t="n">
        <v>131947</v>
      </c>
    </row>
    <row r="129" customFormat="false" ht="15" hidden="false" customHeight="false" outlineLevel="0" collapsed="false">
      <c r="M129" s="348"/>
      <c r="N129" s="359"/>
      <c r="O129" s="354"/>
      <c r="P129" s="360"/>
      <c r="Q129" s="358" t="n">
        <v>2562</v>
      </c>
      <c r="R129" s="358" t="n">
        <v>29023</v>
      </c>
      <c r="S129" s="358" t="n">
        <v>10000</v>
      </c>
      <c r="T129" s="358" t="n">
        <v>32976</v>
      </c>
      <c r="U129" s="358" t="n">
        <v>20633</v>
      </c>
      <c r="V129" s="358"/>
      <c r="W129" s="358" t="n">
        <v>10056</v>
      </c>
      <c r="X129" s="358" t="n">
        <v>0</v>
      </c>
      <c r="Y129" s="358" t="n">
        <v>131</v>
      </c>
      <c r="Z129" s="358"/>
      <c r="AA129" s="358"/>
      <c r="AB129" s="358"/>
      <c r="AC129" s="358" t="n">
        <v>4584</v>
      </c>
      <c r="AD129" s="358" t="n">
        <v>5000</v>
      </c>
      <c r="AE129" s="358"/>
      <c r="AF129" s="358"/>
      <c r="AG129" s="358" t="n">
        <v>114965</v>
      </c>
      <c r="AH129" s="355"/>
      <c r="AI129" s="348"/>
      <c r="AJ129" s="358" t="n">
        <v>114965</v>
      </c>
    </row>
    <row r="130" customFormat="false" ht="15" hidden="false" customHeight="false" outlineLevel="0" collapsed="false">
      <c r="M130" s="348"/>
      <c r="N130" s="356" t="n">
        <v>37062</v>
      </c>
      <c r="O130" s="357"/>
      <c r="P130" s="357"/>
      <c r="Q130" s="358" t="n">
        <v>0</v>
      </c>
      <c r="R130" s="358" t="n">
        <v>61962</v>
      </c>
      <c r="S130" s="358"/>
      <c r="T130" s="358" t="n">
        <v>14443</v>
      </c>
      <c r="U130" s="358" t="n">
        <v>56421</v>
      </c>
      <c r="V130" s="358" t="n">
        <v>0</v>
      </c>
      <c r="W130" s="358" t="n">
        <v>56</v>
      </c>
      <c r="X130" s="358"/>
      <c r="Y130" s="358"/>
      <c r="Z130" s="358" t="n">
        <v>1637</v>
      </c>
      <c r="AA130" s="358"/>
      <c r="AB130" s="358"/>
      <c r="AC130" s="358" t="n">
        <v>11</v>
      </c>
      <c r="AD130" s="358" t="n">
        <v>0</v>
      </c>
      <c r="AE130" s="358"/>
      <c r="AF130" s="358"/>
      <c r="AG130" s="358" t="n">
        <v>134530</v>
      </c>
      <c r="AH130" s="355"/>
      <c r="AI130" s="348"/>
      <c r="AJ130" s="358" t="n">
        <v>134530</v>
      </c>
    </row>
    <row r="131" customFormat="false" ht="15" hidden="false" customHeight="false" outlineLevel="0" collapsed="false">
      <c r="M131" s="348"/>
      <c r="N131" s="359"/>
      <c r="O131" s="354"/>
      <c r="P131" s="360"/>
      <c r="Q131" s="358" t="n">
        <v>3206</v>
      </c>
      <c r="R131" s="358" t="n">
        <v>1328</v>
      </c>
      <c r="S131" s="358"/>
      <c r="T131" s="358" t="n">
        <v>50628</v>
      </c>
      <c r="U131" s="358" t="n">
        <v>10136</v>
      </c>
      <c r="V131" s="358" t="n">
        <v>128</v>
      </c>
      <c r="W131" s="358" t="n">
        <v>8465</v>
      </c>
      <c r="X131" s="358"/>
      <c r="Y131" s="358"/>
      <c r="Z131" s="358" t="n">
        <v>0</v>
      </c>
      <c r="AA131" s="358"/>
      <c r="AB131" s="358"/>
      <c r="AC131" s="358" t="n">
        <v>10535</v>
      </c>
      <c r="AD131" s="358" t="n">
        <v>5000</v>
      </c>
      <c r="AE131" s="358"/>
      <c r="AF131" s="358"/>
      <c r="AG131" s="358" t="n">
        <v>89426</v>
      </c>
      <c r="AH131" s="355"/>
      <c r="AI131" s="348"/>
      <c r="AJ131" s="358" t="n">
        <v>89426</v>
      </c>
    </row>
    <row r="132" customFormat="false" ht="15" hidden="false" customHeight="false" outlineLevel="0" collapsed="false">
      <c r="M132" s="348"/>
      <c r="N132" s="356" t="n">
        <v>37063</v>
      </c>
      <c r="O132" s="357"/>
      <c r="P132" s="357"/>
      <c r="Q132" s="358" t="n">
        <v>0</v>
      </c>
      <c r="R132" s="358" t="n">
        <v>9353</v>
      </c>
      <c r="S132" s="358"/>
      <c r="T132" s="358" t="n">
        <v>6375</v>
      </c>
      <c r="U132" s="358" t="n">
        <v>16689</v>
      </c>
      <c r="V132" s="358"/>
      <c r="W132" s="358" t="n">
        <v>0</v>
      </c>
      <c r="X132" s="358"/>
      <c r="Y132" s="358" t="n">
        <v>0</v>
      </c>
      <c r="Z132" s="358" t="n">
        <v>1547</v>
      </c>
      <c r="AA132" s="358"/>
      <c r="AB132" s="358" t="n">
        <v>3027</v>
      </c>
      <c r="AC132" s="358" t="n">
        <v>947</v>
      </c>
      <c r="AD132" s="358" t="n">
        <v>0</v>
      </c>
      <c r="AE132" s="358"/>
      <c r="AF132" s="358"/>
      <c r="AG132" s="358" t="n">
        <v>37938</v>
      </c>
      <c r="AH132" s="355"/>
      <c r="AI132" s="348"/>
      <c r="AJ132" s="358" t="n">
        <v>37938</v>
      </c>
    </row>
    <row r="133" customFormat="false" ht="15" hidden="false" customHeight="false" outlineLevel="0" collapsed="false">
      <c r="M133" s="348"/>
      <c r="N133" s="359"/>
      <c r="O133" s="354"/>
      <c r="P133" s="360"/>
      <c r="Q133" s="358" t="n">
        <v>4569</v>
      </c>
      <c r="R133" s="358" t="n">
        <v>4647</v>
      </c>
      <c r="S133" s="358"/>
      <c r="T133" s="358" t="n">
        <v>0</v>
      </c>
      <c r="U133" s="358" t="n">
        <v>38</v>
      </c>
      <c r="V133" s="358"/>
      <c r="W133" s="358" t="n">
        <v>22183</v>
      </c>
      <c r="X133" s="358"/>
      <c r="Y133" s="358" t="n">
        <v>1504</v>
      </c>
      <c r="Z133" s="358" t="n">
        <v>0</v>
      </c>
      <c r="AA133" s="358"/>
      <c r="AB133" s="358" t="n">
        <v>0</v>
      </c>
      <c r="AC133" s="358" t="n">
        <v>12838</v>
      </c>
      <c r="AD133" s="358" t="n">
        <v>5000</v>
      </c>
      <c r="AE133" s="358"/>
      <c r="AF133" s="358"/>
      <c r="AG133" s="358" t="n">
        <v>50779</v>
      </c>
      <c r="AH133" s="355"/>
      <c r="AI133" s="348"/>
      <c r="AJ133" s="358" t="n">
        <v>50779</v>
      </c>
    </row>
    <row r="134" customFormat="false" ht="15" hidden="false" customHeight="false" outlineLevel="0" collapsed="false">
      <c r="M134" s="348"/>
      <c r="N134" s="356" t="n">
        <v>37064</v>
      </c>
      <c r="O134" s="357"/>
      <c r="P134" s="357"/>
      <c r="Q134" s="358" t="n">
        <v>0</v>
      </c>
      <c r="R134" s="358" t="n">
        <v>25968</v>
      </c>
      <c r="S134" s="358" t="n">
        <v>0</v>
      </c>
      <c r="T134" s="358" t="n">
        <v>23828</v>
      </c>
      <c r="U134" s="358" t="n">
        <v>49212</v>
      </c>
      <c r="V134" s="358"/>
      <c r="W134" s="358" t="n">
        <v>0</v>
      </c>
      <c r="X134" s="358"/>
      <c r="Y134" s="358" t="n">
        <v>1228</v>
      </c>
      <c r="Z134" s="358" t="n">
        <v>5942</v>
      </c>
      <c r="AA134" s="358"/>
      <c r="AB134" s="358"/>
      <c r="AC134" s="358" t="n">
        <v>4392</v>
      </c>
      <c r="AD134" s="358" t="n">
        <v>0</v>
      </c>
      <c r="AE134" s="358"/>
      <c r="AF134" s="358"/>
      <c r="AG134" s="358" t="n">
        <v>110570</v>
      </c>
      <c r="AH134" s="355"/>
      <c r="AI134" s="348"/>
      <c r="AJ134" s="358" t="n">
        <v>110570</v>
      </c>
    </row>
    <row r="135" customFormat="false" ht="15" hidden="false" customHeight="false" outlineLevel="0" collapsed="false">
      <c r="M135" s="348"/>
      <c r="N135" s="359"/>
      <c r="O135" s="354"/>
      <c r="P135" s="360"/>
      <c r="Q135" s="358" t="n">
        <v>1675</v>
      </c>
      <c r="R135" s="358" t="n">
        <v>51708</v>
      </c>
      <c r="S135" s="358" t="n">
        <v>74715</v>
      </c>
      <c r="T135" s="358" t="n">
        <v>0</v>
      </c>
      <c r="U135" s="358" t="n">
        <v>3568</v>
      </c>
      <c r="V135" s="358"/>
      <c r="W135" s="358" t="n">
        <v>7689</v>
      </c>
      <c r="X135" s="358"/>
      <c r="Y135" s="358" t="n">
        <v>0</v>
      </c>
      <c r="Z135" s="358" t="n">
        <v>9843</v>
      </c>
      <c r="AA135" s="358"/>
      <c r="AB135" s="358"/>
      <c r="AC135" s="358" t="n">
        <v>1237</v>
      </c>
      <c r="AD135" s="358" t="n">
        <v>5000</v>
      </c>
      <c r="AE135" s="358"/>
      <c r="AF135" s="358"/>
      <c r="AG135" s="358" t="n">
        <v>155435</v>
      </c>
      <c r="AH135" s="355"/>
      <c r="AI135" s="348"/>
      <c r="AJ135" s="358" t="n">
        <v>155435</v>
      </c>
    </row>
    <row r="136" customFormat="false" ht="15" hidden="false" customHeight="false" outlineLevel="0" collapsed="false">
      <c r="M136" s="348"/>
      <c r="N136" s="356" t="n">
        <v>37065</v>
      </c>
      <c r="O136" s="357"/>
      <c r="P136" s="357"/>
      <c r="Q136" s="358" t="n">
        <v>0</v>
      </c>
      <c r="R136" s="358" t="n">
        <v>582</v>
      </c>
      <c r="S136" s="358" t="n">
        <v>0</v>
      </c>
      <c r="T136" s="358" t="n">
        <v>36260</v>
      </c>
      <c r="U136" s="358" t="n">
        <v>11034</v>
      </c>
      <c r="V136" s="358"/>
      <c r="W136" s="358" t="n">
        <v>0</v>
      </c>
      <c r="X136" s="358"/>
      <c r="Y136" s="358" t="n">
        <v>735</v>
      </c>
      <c r="Z136" s="358" t="n">
        <v>0</v>
      </c>
      <c r="AA136" s="358"/>
      <c r="AB136" s="358" t="n">
        <v>1777</v>
      </c>
      <c r="AC136" s="358" t="n">
        <v>0</v>
      </c>
      <c r="AD136" s="358" t="n">
        <v>0</v>
      </c>
      <c r="AE136" s="358"/>
      <c r="AF136" s="358"/>
      <c r="AG136" s="358" t="n">
        <v>50388</v>
      </c>
      <c r="AH136" s="355"/>
      <c r="AI136" s="348"/>
      <c r="AJ136" s="358" t="n">
        <v>50388</v>
      </c>
    </row>
    <row r="137" customFormat="false" ht="15" hidden="false" customHeight="false" outlineLevel="0" collapsed="false">
      <c r="M137" s="348"/>
      <c r="N137" s="359"/>
      <c r="O137" s="354"/>
      <c r="P137" s="360"/>
      <c r="Q137" s="358" t="n">
        <v>131</v>
      </c>
      <c r="R137" s="358" t="n">
        <v>30040</v>
      </c>
      <c r="S137" s="358" t="n">
        <v>56014</v>
      </c>
      <c r="T137" s="358" t="n">
        <v>0</v>
      </c>
      <c r="U137" s="358" t="n">
        <v>0</v>
      </c>
      <c r="V137" s="358"/>
      <c r="W137" s="358" t="n">
        <v>13604</v>
      </c>
      <c r="X137" s="358"/>
      <c r="Y137" s="358" t="n">
        <v>0</v>
      </c>
      <c r="Z137" s="358" t="n">
        <v>432</v>
      </c>
      <c r="AA137" s="358"/>
      <c r="AB137" s="358" t="n">
        <v>0</v>
      </c>
      <c r="AC137" s="358" t="n">
        <v>3380</v>
      </c>
      <c r="AD137" s="358" t="n">
        <v>5000</v>
      </c>
      <c r="AE137" s="358"/>
      <c r="AF137" s="358"/>
      <c r="AG137" s="358" t="n">
        <v>108601</v>
      </c>
      <c r="AH137" s="355"/>
      <c r="AI137" s="348"/>
      <c r="AJ137" s="358" t="n">
        <v>108601</v>
      </c>
    </row>
    <row r="138" customFormat="false" ht="15" hidden="false" customHeight="false" outlineLevel="0" collapsed="false">
      <c r="M138" s="348"/>
      <c r="N138" s="356" t="n">
        <v>37066</v>
      </c>
      <c r="O138" s="357"/>
      <c r="P138" s="357"/>
      <c r="Q138" s="358" t="n">
        <v>0</v>
      </c>
      <c r="R138" s="358" t="n">
        <v>1036</v>
      </c>
      <c r="S138" s="358" t="n">
        <v>0</v>
      </c>
      <c r="T138" s="358" t="n">
        <v>36587</v>
      </c>
      <c r="U138" s="358" t="n">
        <v>3037</v>
      </c>
      <c r="V138" s="358"/>
      <c r="W138" s="358" t="n">
        <v>852</v>
      </c>
      <c r="X138" s="358"/>
      <c r="Y138" s="358" t="n">
        <v>819</v>
      </c>
      <c r="Z138" s="358" t="n">
        <v>0</v>
      </c>
      <c r="AA138" s="358"/>
      <c r="AB138" s="358"/>
      <c r="AC138" s="358" t="n">
        <v>25</v>
      </c>
      <c r="AD138" s="358" t="n">
        <v>0</v>
      </c>
      <c r="AE138" s="358"/>
      <c r="AF138" s="358"/>
      <c r="AG138" s="358" t="n">
        <v>42356</v>
      </c>
      <c r="AH138" s="355"/>
      <c r="AI138" s="348"/>
      <c r="AJ138" s="358" t="n">
        <v>42356</v>
      </c>
    </row>
    <row r="139" customFormat="false" ht="15" hidden="false" customHeight="false" outlineLevel="0" collapsed="false">
      <c r="M139" s="348"/>
      <c r="N139" s="359"/>
      <c r="O139" s="354"/>
      <c r="P139" s="360"/>
      <c r="Q139" s="358" t="n">
        <v>217</v>
      </c>
      <c r="R139" s="358" t="n">
        <v>20302</v>
      </c>
      <c r="S139" s="358" t="n">
        <v>56014</v>
      </c>
      <c r="T139" s="358" t="n">
        <v>0</v>
      </c>
      <c r="U139" s="358" t="n">
        <v>0</v>
      </c>
      <c r="V139" s="358"/>
      <c r="W139" s="358" t="n">
        <v>0</v>
      </c>
      <c r="X139" s="358"/>
      <c r="Y139" s="358" t="n">
        <v>0</v>
      </c>
      <c r="Z139" s="358" t="n">
        <v>1023</v>
      </c>
      <c r="AA139" s="358"/>
      <c r="AB139" s="358"/>
      <c r="AC139" s="358" t="n">
        <v>1724</v>
      </c>
      <c r="AD139" s="358" t="n">
        <v>5000</v>
      </c>
      <c r="AE139" s="358"/>
      <c r="AF139" s="358"/>
      <c r="AG139" s="358" t="n">
        <v>84280</v>
      </c>
      <c r="AH139" s="355"/>
      <c r="AI139" s="348"/>
      <c r="AJ139" s="358" t="n">
        <v>84280</v>
      </c>
    </row>
    <row r="140" customFormat="false" ht="15" hidden="false" customHeight="false" outlineLevel="0" collapsed="false">
      <c r="M140" s="348"/>
      <c r="N140" s="356" t="n">
        <v>37067</v>
      </c>
      <c r="O140" s="357"/>
      <c r="P140" s="357"/>
      <c r="Q140" s="358" t="n">
        <v>0</v>
      </c>
      <c r="R140" s="358" t="n">
        <v>8799</v>
      </c>
      <c r="S140" s="358" t="n">
        <v>0</v>
      </c>
      <c r="T140" s="358" t="n">
        <v>36750</v>
      </c>
      <c r="U140" s="358" t="n">
        <v>40243</v>
      </c>
      <c r="V140" s="358"/>
      <c r="W140" s="358" t="n">
        <v>1814</v>
      </c>
      <c r="X140" s="358"/>
      <c r="Y140" s="358" t="n">
        <v>1265</v>
      </c>
      <c r="Z140" s="358" t="n">
        <v>0</v>
      </c>
      <c r="AA140" s="358"/>
      <c r="AB140" s="358" t="n">
        <v>7677</v>
      </c>
      <c r="AC140" s="358" t="n">
        <v>0</v>
      </c>
      <c r="AD140" s="358" t="n">
        <v>0</v>
      </c>
      <c r="AE140" s="358"/>
      <c r="AF140" s="358"/>
      <c r="AG140" s="358" t="n">
        <v>96548</v>
      </c>
      <c r="AH140" s="355"/>
      <c r="AI140" s="348"/>
      <c r="AJ140" s="358" t="n">
        <v>96548</v>
      </c>
    </row>
    <row r="141" customFormat="false" ht="15" hidden="false" customHeight="false" outlineLevel="0" collapsed="false">
      <c r="M141" s="348"/>
      <c r="N141" s="359"/>
      <c r="O141" s="354"/>
      <c r="P141" s="360"/>
      <c r="Q141" s="358" t="n">
        <v>681</v>
      </c>
      <c r="R141" s="358" t="n">
        <v>62156</v>
      </c>
      <c r="S141" s="358" t="n">
        <v>64407</v>
      </c>
      <c r="T141" s="358" t="n">
        <v>0</v>
      </c>
      <c r="U141" s="358" t="n">
        <v>83461</v>
      </c>
      <c r="V141" s="358"/>
      <c r="W141" s="358" t="n">
        <v>77473</v>
      </c>
      <c r="X141" s="358"/>
      <c r="Y141" s="358" t="n">
        <v>0</v>
      </c>
      <c r="Z141" s="358" t="n">
        <v>384</v>
      </c>
      <c r="AA141" s="358"/>
      <c r="AB141" s="358" t="n">
        <v>0</v>
      </c>
      <c r="AC141" s="358" t="n">
        <v>6342</v>
      </c>
      <c r="AD141" s="358" t="n">
        <v>5000</v>
      </c>
      <c r="AE141" s="358"/>
      <c r="AF141" s="358"/>
      <c r="AG141" s="358" t="n">
        <v>299904</v>
      </c>
      <c r="AH141" s="355"/>
      <c r="AI141" s="348"/>
      <c r="AJ141" s="358" t="n">
        <v>299904</v>
      </c>
    </row>
    <row r="142" customFormat="false" ht="15" hidden="false" customHeight="false" outlineLevel="0" collapsed="false">
      <c r="M142" s="348"/>
      <c r="N142" s="356" t="n">
        <v>37068</v>
      </c>
      <c r="O142" s="357"/>
      <c r="P142" s="357"/>
      <c r="Q142" s="358" t="n">
        <v>0</v>
      </c>
      <c r="R142" s="358" t="n">
        <v>40003</v>
      </c>
      <c r="S142" s="358" t="n">
        <v>0</v>
      </c>
      <c r="T142" s="358" t="n">
        <v>13349</v>
      </c>
      <c r="U142" s="358" t="n">
        <v>77168</v>
      </c>
      <c r="V142" s="358"/>
      <c r="W142" s="358" t="n">
        <v>2325</v>
      </c>
      <c r="X142" s="358" t="n">
        <v>15</v>
      </c>
      <c r="Y142" s="358" t="n">
        <v>1533</v>
      </c>
      <c r="Z142" s="358" t="n">
        <v>4328</v>
      </c>
      <c r="AA142" s="358"/>
      <c r="AB142" s="358" t="n">
        <v>17308</v>
      </c>
      <c r="AC142" s="358" t="n">
        <v>10799</v>
      </c>
      <c r="AD142" s="358" t="n">
        <v>0</v>
      </c>
      <c r="AE142" s="358"/>
      <c r="AF142" s="358"/>
      <c r="AG142" s="358" t="n">
        <v>166828</v>
      </c>
      <c r="AH142" s="355"/>
      <c r="AI142" s="348"/>
      <c r="AJ142" s="358" t="n">
        <v>166828</v>
      </c>
    </row>
    <row r="143" customFormat="false" ht="15" hidden="false" customHeight="false" outlineLevel="0" collapsed="false">
      <c r="M143" s="348"/>
      <c r="N143" s="354"/>
      <c r="O143" s="354"/>
      <c r="P143" s="360"/>
      <c r="Q143" s="358" t="n">
        <v>869</v>
      </c>
      <c r="R143" s="358" t="n">
        <v>32805</v>
      </c>
      <c r="S143" s="358" t="n">
        <v>52466</v>
      </c>
      <c r="T143" s="358" t="n">
        <v>0</v>
      </c>
      <c r="U143" s="358" t="n">
        <v>21629</v>
      </c>
      <c r="V143" s="358"/>
      <c r="W143" s="358" t="n">
        <v>37683</v>
      </c>
      <c r="X143" s="358" t="n">
        <v>0</v>
      </c>
      <c r="Y143" s="358" t="n">
        <v>2500</v>
      </c>
      <c r="Z143" s="358" t="n">
        <v>1442</v>
      </c>
      <c r="AA143" s="358"/>
      <c r="AB143" s="358" t="n">
        <v>0</v>
      </c>
      <c r="AC143" s="358" t="n">
        <v>4185</v>
      </c>
      <c r="AD143" s="358" t="n">
        <v>5000</v>
      </c>
      <c r="AE143" s="358"/>
      <c r="AF143" s="358"/>
      <c r="AG143" s="358" t="n">
        <v>158579</v>
      </c>
      <c r="AH143" s="355"/>
      <c r="AI143" s="348"/>
      <c r="AJ143" s="358" t="n">
        <v>158579</v>
      </c>
    </row>
    <row r="144" customFormat="false" ht="15" hidden="false" customHeight="false" outlineLevel="0" collapsed="false">
      <c r="M144" s="348"/>
      <c r="N144" s="354"/>
      <c r="O144" s="361" t="s">
        <v>179</v>
      </c>
      <c r="P144" s="354"/>
      <c r="Q144" s="358" t="n">
        <v>16708</v>
      </c>
      <c r="R144" s="358" t="n">
        <v>377414</v>
      </c>
      <c r="S144" s="358" t="n">
        <v>31371</v>
      </c>
      <c r="T144" s="358" t="n">
        <v>196617</v>
      </c>
      <c r="U144" s="358" t="n">
        <v>1180189</v>
      </c>
      <c r="V144" s="358" t="n">
        <v>7425</v>
      </c>
      <c r="W144" s="358" t="n">
        <v>133920</v>
      </c>
      <c r="X144" s="358" t="n">
        <v>72391</v>
      </c>
      <c r="Y144" s="358" t="n">
        <v>36150</v>
      </c>
      <c r="Z144" s="358" t="n">
        <v>91900</v>
      </c>
      <c r="AA144" s="358" t="n">
        <v>4238</v>
      </c>
      <c r="AB144" s="358" t="n">
        <v>252333</v>
      </c>
      <c r="AC144" s="358" t="n">
        <v>207284</v>
      </c>
      <c r="AD144" s="358" t="n">
        <v>32859</v>
      </c>
      <c r="AE144" s="358" t="n">
        <v>162990</v>
      </c>
      <c r="AF144" s="358" t="n">
        <v>0</v>
      </c>
      <c r="AG144" s="362" t="n">
        <v>2803789</v>
      </c>
      <c r="AH144" s="355"/>
      <c r="AI144" s="348"/>
    </row>
    <row r="145" customFormat="false" ht="15" hidden="false" customHeight="false" outlineLevel="0" collapsed="false">
      <c r="M145" s="348"/>
      <c r="N145" s="354"/>
      <c r="O145" s="361" t="s">
        <v>179</v>
      </c>
      <c r="P145" s="354"/>
      <c r="Q145" s="358" t="n">
        <v>382506</v>
      </c>
      <c r="R145" s="358" t="n">
        <v>530965</v>
      </c>
      <c r="S145" s="358" t="n">
        <v>480957</v>
      </c>
      <c r="T145" s="358" t="n">
        <v>657521</v>
      </c>
      <c r="U145" s="358" t="n">
        <v>1099191</v>
      </c>
      <c r="V145" s="358" t="n">
        <v>7624</v>
      </c>
      <c r="W145" s="358" t="n">
        <v>372434</v>
      </c>
      <c r="X145" s="358" t="n">
        <v>6973</v>
      </c>
      <c r="Y145" s="358" t="n">
        <v>30974</v>
      </c>
      <c r="Z145" s="358" t="n">
        <v>63437</v>
      </c>
      <c r="AA145" s="358" t="n">
        <v>3369</v>
      </c>
      <c r="AB145" s="358" t="n">
        <v>182987</v>
      </c>
      <c r="AC145" s="358" t="n">
        <v>259107</v>
      </c>
      <c r="AD145" s="358" t="n">
        <v>130000</v>
      </c>
      <c r="AE145" s="358" t="n">
        <v>40548</v>
      </c>
      <c r="AF145" s="358" t="n">
        <v>50327</v>
      </c>
      <c r="AG145" s="362" t="n">
        <v>4298920</v>
      </c>
      <c r="AH145" s="355"/>
      <c r="AI145" s="348"/>
    </row>
    <row r="146" customFormat="false" ht="15" hidden="false" customHeight="false" outlineLevel="0" collapsed="false">
      <c r="M146" s="348"/>
      <c r="N146" s="363"/>
      <c r="O146" s="363"/>
      <c r="P146" s="363"/>
      <c r="Q146" s="363"/>
      <c r="R146" s="363"/>
      <c r="S146" s="363"/>
      <c r="T146" s="363"/>
      <c r="U146" s="363"/>
      <c r="V146" s="363"/>
      <c r="W146" s="363"/>
      <c r="X146" s="363"/>
      <c r="Y146" s="363"/>
      <c r="Z146" s="363"/>
      <c r="AA146" s="363"/>
      <c r="AB146" s="363"/>
      <c r="AC146" s="363"/>
      <c r="AD146" s="363"/>
      <c r="AE146" s="363"/>
      <c r="AF146" s="347"/>
      <c r="AG146" s="347"/>
      <c r="AH146" s="347"/>
      <c r="AI146" s="347"/>
    </row>
  </sheetData>
  <mergeCells count="11">
    <mergeCell ref="E16:F16"/>
    <mergeCell ref="E22:H22"/>
    <mergeCell ref="J29:K29"/>
    <mergeCell ref="F40:G40"/>
    <mergeCell ref="M88:M146"/>
    <mergeCell ref="N88:AE88"/>
    <mergeCell ref="N89:AE89"/>
    <mergeCell ref="N90:AE90"/>
    <mergeCell ref="AH91:AH145"/>
    <mergeCell ref="AI91:AI145"/>
    <mergeCell ref="N146:AE146"/>
  </mergeCells>
  <printOptions headings="false" gridLines="false" gridLinesSet="true" horizontalCentered="false" verticalCentered="false"/>
  <pageMargins left="0" right="0" top="0.75" bottom="0.75" header="0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&amp;RAUGUST 2001 STORAGE
&amp;D &amp;T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I1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7"/>
  </cols>
  <sheetData>
    <row r="1" customFormat="false" ht="12.75" hidden="false" customHeight="false" outlineLevel="0" collapsed="false">
      <c r="A1" s="0" t="s">
        <v>203</v>
      </c>
    </row>
    <row r="2" customFormat="false" ht="12.75" hidden="false" customHeight="false" outlineLevel="0" collapsed="false">
      <c r="D2" s="364" t="n">
        <v>37104</v>
      </c>
      <c r="E2" s="364" t="n">
        <v>37105</v>
      </c>
      <c r="F2" s="364" t="n">
        <v>37106</v>
      </c>
      <c r="G2" s="364" t="n">
        <v>37107</v>
      </c>
      <c r="H2" s="364" t="n">
        <v>37108</v>
      </c>
      <c r="I2" s="364" t="n">
        <v>37109</v>
      </c>
      <c r="J2" s="364" t="n">
        <v>37110</v>
      </c>
      <c r="K2" s="364" t="n">
        <v>37111</v>
      </c>
      <c r="L2" s="364" t="n">
        <v>37112</v>
      </c>
      <c r="M2" s="364" t="n">
        <v>37113</v>
      </c>
      <c r="N2" s="364" t="n">
        <v>37114</v>
      </c>
      <c r="O2" s="364" t="n">
        <v>37115</v>
      </c>
      <c r="P2" s="364" t="n">
        <v>37116</v>
      </c>
      <c r="Q2" s="364" t="n">
        <v>37117</v>
      </c>
      <c r="R2" s="364" t="n">
        <v>37118</v>
      </c>
      <c r="S2" s="364" t="n">
        <v>37119</v>
      </c>
      <c r="T2" s="364" t="n">
        <v>37120</v>
      </c>
      <c r="U2" s="0" t="n">
        <v>37121</v>
      </c>
      <c r="V2" s="0" t="n">
        <v>37122</v>
      </c>
      <c r="W2" s="0" t="n">
        <v>37123</v>
      </c>
      <c r="X2" s="0" t="n">
        <v>37124</v>
      </c>
      <c r="Y2" s="0" t="n">
        <v>37125</v>
      </c>
      <c r="Z2" s="0" t="n">
        <v>37126</v>
      </c>
      <c r="AA2" s="0" t="n">
        <v>37127</v>
      </c>
      <c r="AB2" s="0" t="n">
        <v>37128</v>
      </c>
      <c r="AC2" s="0" t="n">
        <v>37129</v>
      </c>
      <c r="AD2" s="0" t="n">
        <v>37130</v>
      </c>
      <c r="AE2" s="0" t="n">
        <v>37131</v>
      </c>
      <c r="AF2" s="0" t="n">
        <v>37132</v>
      </c>
      <c r="AG2" s="0" t="n">
        <v>37133</v>
      </c>
      <c r="AH2" s="0" t="n">
        <v>37134</v>
      </c>
      <c r="AI2" s="0" t="s">
        <v>179</v>
      </c>
    </row>
    <row r="3" customFormat="false" ht="12.75" hidden="false" customHeight="false" outlineLevel="0" collapsed="false">
      <c r="A3" s="0" t="s">
        <v>204</v>
      </c>
      <c r="B3" s="0" t="n">
        <v>106498</v>
      </c>
      <c r="C3" s="0" t="s">
        <v>205</v>
      </c>
      <c r="D3" s="0" t="n">
        <v>19504</v>
      </c>
      <c r="E3" s="0" t="n">
        <v>19504</v>
      </c>
      <c r="F3" s="0" t="n">
        <v>19504</v>
      </c>
      <c r="G3" s="0" t="n">
        <v>19504</v>
      </c>
      <c r="H3" s="0" t="n">
        <v>19504</v>
      </c>
      <c r="I3" s="0" t="n">
        <v>19504</v>
      </c>
      <c r="J3" s="0" t="n">
        <v>19504</v>
      </c>
      <c r="K3" s="0" t="n">
        <v>19504</v>
      </c>
      <c r="L3" s="0" t="n">
        <v>19504</v>
      </c>
      <c r="M3" s="0" t="n">
        <v>19504</v>
      </c>
      <c r="N3" s="0" t="n">
        <v>19504</v>
      </c>
      <c r="O3" s="0" t="n">
        <v>19504</v>
      </c>
      <c r="P3" s="0" t="n">
        <v>19504</v>
      </c>
      <c r="Q3" s="0" t="n">
        <v>19504</v>
      </c>
      <c r="R3" s="0" t="n">
        <v>19504</v>
      </c>
      <c r="S3" s="0" t="n">
        <v>19504</v>
      </c>
      <c r="T3" s="0" t="n">
        <v>19504</v>
      </c>
      <c r="U3" s="0" t="n">
        <v>19504</v>
      </c>
      <c r="V3" s="0" t="n">
        <v>19504</v>
      </c>
      <c r="W3" s="0" t="n">
        <v>19504</v>
      </c>
      <c r="X3" s="0" t="n">
        <v>19504</v>
      </c>
      <c r="Y3" s="0" t="n">
        <v>19504</v>
      </c>
      <c r="Z3" s="0" t="n">
        <v>19504</v>
      </c>
      <c r="AA3" s="0" t="n">
        <v>19504</v>
      </c>
      <c r="AB3" s="0" t="n">
        <v>19504</v>
      </c>
      <c r="AC3" s="0" t="n">
        <v>19504</v>
      </c>
      <c r="AD3" s="0" t="n">
        <v>19504</v>
      </c>
      <c r="AE3" s="0" t="n">
        <v>19504</v>
      </c>
      <c r="AF3" s="0" t="n">
        <v>19504</v>
      </c>
      <c r="AG3" s="0" t="n">
        <v>19504</v>
      </c>
      <c r="AH3" s="0" t="n">
        <v>19494</v>
      </c>
      <c r="AI3" s="0" t="n">
        <v>604614</v>
      </c>
    </row>
    <row r="4" customFormat="false" ht="12.75" hidden="false" customHeight="false" outlineLevel="0" collapsed="false">
      <c r="B4" s="0" t="n">
        <v>71460</v>
      </c>
      <c r="C4" s="0" t="s">
        <v>206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</row>
    <row r="5" customFormat="false" ht="12.75" hidden="false" customHeight="false" outlineLevel="0" collapsed="false">
      <c r="A5" s="0" t="s">
        <v>204</v>
      </c>
      <c r="B5" s="0" t="n">
        <v>106544</v>
      </c>
      <c r="C5" s="0" t="s">
        <v>205</v>
      </c>
      <c r="D5" s="0" t="n">
        <v>14516</v>
      </c>
      <c r="E5" s="0" t="n">
        <v>14516</v>
      </c>
      <c r="F5" s="0" t="n">
        <v>14516</v>
      </c>
      <c r="G5" s="0" t="n">
        <v>14516</v>
      </c>
      <c r="H5" s="0" t="n">
        <v>14516</v>
      </c>
      <c r="I5" s="0" t="n">
        <v>14516</v>
      </c>
      <c r="J5" s="0" t="n">
        <v>14516</v>
      </c>
      <c r="K5" s="0" t="n">
        <v>14516</v>
      </c>
      <c r="L5" s="0" t="n">
        <v>14516</v>
      </c>
      <c r="M5" s="0" t="n">
        <v>14516</v>
      </c>
      <c r="N5" s="0" t="n">
        <v>14516</v>
      </c>
      <c r="O5" s="0" t="n">
        <v>14516</v>
      </c>
      <c r="P5" s="0" t="n">
        <v>14516</v>
      </c>
      <c r="Q5" s="0" t="n">
        <v>14516</v>
      </c>
      <c r="R5" s="0" t="n">
        <v>14516</v>
      </c>
      <c r="S5" s="0" t="n">
        <v>14516</v>
      </c>
      <c r="T5" s="0" t="n">
        <v>14516</v>
      </c>
      <c r="U5" s="0" t="n">
        <v>14516</v>
      </c>
      <c r="V5" s="0" t="n">
        <v>14516</v>
      </c>
      <c r="W5" s="0" t="n">
        <v>14516</v>
      </c>
      <c r="X5" s="0" t="n">
        <v>14516</v>
      </c>
      <c r="Y5" s="0" t="n">
        <v>14516</v>
      </c>
      <c r="Z5" s="0" t="n">
        <v>14516</v>
      </c>
      <c r="AA5" s="0" t="n">
        <v>14516</v>
      </c>
      <c r="AB5" s="0" t="n">
        <v>14516</v>
      </c>
      <c r="AC5" s="0" t="n">
        <v>14516</v>
      </c>
      <c r="AD5" s="0" t="n">
        <v>14516</v>
      </c>
      <c r="AE5" s="0" t="n">
        <v>14516</v>
      </c>
      <c r="AF5" s="0" t="n">
        <v>14516</v>
      </c>
      <c r="AG5" s="0" t="n">
        <v>14516</v>
      </c>
      <c r="AH5" s="0" t="n">
        <v>14508</v>
      </c>
      <c r="AI5" s="0" t="n">
        <v>449988</v>
      </c>
    </row>
    <row r="6" customFormat="false" ht="12.75" hidden="false" customHeight="false" outlineLevel="0" collapsed="false">
      <c r="B6" s="0" t="n">
        <v>71460</v>
      </c>
      <c r="C6" s="0" t="s">
        <v>206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0</v>
      </c>
    </row>
    <row r="7" customFormat="false" ht="12.75" hidden="false" customHeight="false" outlineLevel="0" collapsed="false">
      <c r="A7" s="0" t="s">
        <v>204</v>
      </c>
      <c r="B7" s="0" t="n">
        <v>106659</v>
      </c>
      <c r="C7" s="0" t="s">
        <v>205</v>
      </c>
      <c r="D7" s="0" t="n">
        <v>16081</v>
      </c>
      <c r="E7" s="0" t="n">
        <v>16081</v>
      </c>
      <c r="F7" s="0" t="n">
        <v>16081</v>
      </c>
      <c r="G7" s="0" t="n">
        <v>16081</v>
      </c>
      <c r="H7" s="0" t="n">
        <v>16081</v>
      </c>
      <c r="I7" s="0" t="n">
        <v>16081</v>
      </c>
      <c r="J7" s="0" t="n">
        <v>16081</v>
      </c>
      <c r="K7" s="0" t="n">
        <v>16081</v>
      </c>
      <c r="L7" s="0" t="n">
        <v>16081</v>
      </c>
      <c r="M7" s="0" t="n">
        <v>16081</v>
      </c>
      <c r="N7" s="0" t="n">
        <v>16081</v>
      </c>
      <c r="O7" s="0" t="n">
        <v>16081</v>
      </c>
      <c r="P7" s="0" t="n">
        <v>16081</v>
      </c>
      <c r="Q7" s="0" t="n">
        <v>16081</v>
      </c>
      <c r="R7" s="0" t="n">
        <v>16081</v>
      </c>
      <c r="S7" s="0" t="n">
        <v>16081</v>
      </c>
      <c r="T7" s="0" t="n">
        <v>16081</v>
      </c>
      <c r="U7" s="0" t="n">
        <v>16081</v>
      </c>
      <c r="V7" s="0" t="n">
        <v>16081</v>
      </c>
      <c r="W7" s="0" t="n">
        <v>16081</v>
      </c>
      <c r="X7" s="0" t="n">
        <v>16081</v>
      </c>
      <c r="Y7" s="0" t="n">
        <v>16081</v>
      </c>
      <c r="Z7" s="0" t="n">
        <v>16081</v>
      </c>
      <c r="AA7" s="0" t="n">
        <v>16081</v>
      </c>
      <c r="AB7" s="0" t="n">
        <v>16081</v>
      </c>
      <c r="AC7" s="0" t="n">
        <v>16081</v>
      </c>
      <c r="AD7" s="0" t="n">
        <v>16081</v>
      </c>
      <c r="AE7" s="0" t="n">
        <v>16081</v>
      </c>
      <c r="AF7" s="0" t="n">
        <v>16081</v>
      </c>
      <c r="AG7" s="0" t="n">
        <v>16081</v>
      </c>
      <c r="AH7" s="0" t="n">
        <v>16079</v>
      </c>
      <c r="AI7" s="0" t="n">
        <v>498509</v>
      </c>
    </row>
    <row r="8" customFormat="false" ht="12.75" hidden="false" customHeight="false" outlineLevel="0" collapsed="false">
      <c r="B8" s="0" t="n">
        <v>71460</v>
      </c>
      <c r="C8" s="0" t="s">
        <v>206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</row>
    <row r="9" customFormat="false" ht="12.75" hidden="false" customHeight="false" outlineLevel="0" collapsed="false">
      <c r="A9" s="0" t="s">
        <v>204</v>
      </c>
      <c r="B9" s="0" t="n">
        <v>106876</v>
      </c>
      <c r="C9" s="0" t="s">
        <v>205</v>
      </c>
      <c r="D9" s="0" t="n">
        <v>10000</v>
      </c>
      <c r="E9" s="0" t="n">
        <v>10000</v>
      </c>
      <c r="F9" s="0" t="n">
        <v>10000</v>
      </c>
      <c r="G9" s="0" t="n">
        <v>10000</v>
      </c>
      <c r="H9" s="0" t="n">
        <v>10000</v>
      </c>
      <c r="I9" s="0" t="n">
        <v>10000</v>
      </c>
      <c r="J9" s="0" t="n">
        <v>10000</v>
      </c>
      <c r="K9" s="0" t="n">
        <v>10000</v>
      </c>
      <c r="L9" s="0" t="n">
        <v>10000</v>
      </c>
      <c r="M9" s="0" t="n">
        <v>10000</v>
      </c>
      <c r="N9" s="0" t="n">
        <v>10000</v>
      </c>
      <c r="O9" s="0" t="n">
        <v>10000</v>
      </c>
      <c r="P9" s="0" t="n">
        <v>10000</v>
      </c>
      <c r="Q9" s="0" t="n">
        <v>10000</v>
      </c>
      <c r="R9" s="0" t="n">
        <v>10000</v>
      </c>
      <c r="S9" s="0" t="n">
        <v>10000</v>
      </c>
      <c r="T9" s="0" t="n">
        <v>10000</v>
      </c>
      <c r="U9" s="0" t="n">
        <v>10000</v>
      </c>
      <c r="V9" s="0" t="n">
        <v>10000</v>
      </c>
      <c r="W9" s="0" t="n">
        <v>10000</v>
      </c>
      <c r="X9" s="0" t="n">
        <v>10000</v>
      </c>
      <c r="Y9" s="0" t="n">
        <v>10000</v>
      </c>
      <c r="Z9" s="0" t="n">
        <v>10000</v>
      </c>
      <c r="AA9" s="0" t="n">
        <v>10000</v>
      </c>
      <c r="AB9" s="0" t="n">
        <v>10000</v>
      </c>
      <c r="AC9" s="0" t="n">
        <v>10000</v>
      </c>
      <c r="AD9" s="0" t="n">
        <v>10000</v>
      </c>
      <c r="AE9" s="0" t="n">
        <v>10000</v>
      </c>
      <c r="AF9" s="0" t="n">
        <v>10000</v>
      </c>
      <c r="AG9" s="0" t="n">
        <v>10000</v>
      </c>
      <c r="AH9" s="0" t="n">
        <v>10000</v>
      </c>
      <c r="AI9" s="0" t="n">
        <v>310000</v>
      </c>
    </row>
    <row r="10" customFormat="false" ht="12.75" hidden="false" customHeight="false" outlineLevel="0" collapsed="false">
      <c r="B10" s="0" t="n">
        <v>62389</v>
      </c>
      <c r="C10" s="0" t="s">
        <v>206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</row>
    <row r="11" customFormat="false" ht="12.75" hidden="false" customHeight="false" outlineLevel="0" collapsed="false">
      <c r="A11" s="0" t="s">
        <v>204</v>
      </c>
      <c r="B11" s="0" t="n">
        <v>108061</v>
      </c>
      <c r="C11" s="0" t="s">
        <v>205</v>
      </c>
      <c r="D11" s="0" t="n">
        <v>3260</v>
      </c>
      <c r="E11" s="0" t="n">
        <v>3260</v>
      </c>
      <c r="F11" s="0" t="n">
        <v>3260</v>
      </c>
      <c r="G11" s="0" t="n">
        <v>3260</v>
      </c>
      <c r="H11" s="0" t="n">
        <v>3260</v>
      </c>
      <c r="I11" s="0" t="n">
        <v>3260</v>
      </c>
      <c r="J11" s="0" t="n">
        <v>3260</v>
      </c>
      <c r="K11" s="0" t="n">
        <v>3260</v>
      </c>
      <c r="L11" s="0" t="n">
        <v>3260</v>
      </c>
      <c r="M11" s="0" t="n">
        <v>3260</v>
      </c>
      <c r="N11" s="0" t="n">
        <v>3260</v>
      </c>
      <c r="O11" s="0" t="n">
        <v>3260</v>
      </c>
      <c r="P11" s="0" t="n">
        <v>3260</v>
      </c>
      <c r="Q11" s="0" t="n">
        <v>3260</v>
      </c>
      <c r="R11" s="0" t="n">
        <v>3260</v>
      </c>
      <c r="S11" s="0" t="n">
        <v>3260</v>
      </c>
      <c r="T11" s="0" t="n">
        <v>3260</v>
      </c>
      <c r="U11" s="0" t="n">
        <v>3260</v>
      </c>
      <c r="V11" s="0" t="n">
        <v>3260</v>
      </c>
      <c r="W11" s="0" t="n">
        <v>3260</v>
      </c>
      <c r="X11" s="0" t="n">
        <v>3260</v>
      </c>
      <c r="Y11" s="0" t="n">
        <v>3260</v>
      </c>
      <c r="Z11" s="0" t="n">
        <v>3260</v>
      </c>
      <c r="AA11" s="0" t="n">
        <v>3260</v>
      </c>
      <c r="AB11" s="0" t="n">
        <v>3260</v>
      </c>
      <c r="AC11" s="0" t="n">
        <v>3260</v>
      </c>
      <c r="AD11" s="0" t="n">
        <v>3260</v>
      </c>
      <c r="AE11" s="0" t="n">
        <v>3260</v>
      </c>
      <c r="AF11" s="0" t="n">
        <v>3260</v>
      </c>
      <c r="AG11" s="0" t="n">
        <v>3260</v>
      </c>
      <c r="AH11" s="0" t="n">
        <v>3247</v>
      </c>
      <c r="AI11" s="0" t="n">
        <v>101047</v>
      </c>
    </row>
    <row r="12" customFormat="false" ht="12.75" hidden="false" customHeight="false" outlineLevel="0" collapsed="false">
      <c r="B12" s="0" t="n">
        <v>62389</v>
      </c>
      <c r="C12" s="0" t="s">
        <v>206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</row>
    <row r="13" customFormat="false" ht="12.75" hidden="false" customHeight="false" outlineLevel="0" collapsed="false">
      <c r="A13" s="0" t="s">
        <v>204</v>
      </c>
      <c r="B13" s="0" t="n">
        <v>108140</v>
      </c>
      <c r="C13" s="0" t="s">
        <v>205</v>
      </c>
      <c r="D13" s="0" t="n">
        <v>1613</v>
      </c>
      <c r="E13" s="0" t="n">
        <v>1613</v>
      </c>
      <c r="F13" s="0" t="n">
        <v>1613</v>
      </c>
      <c r="G13" s="0" t="n">
        <v>1613</v>
      </c>
      <c r="H13" s="0" t="n">
        <v>1613</v>
      </c>
      <c r="I13" s="0" t="n">
        <v>1613</v>
      </c>
      <c r="J13" s="0" t="n">
        <v>1613</v>
      </c>
      <c r="K13" s="0" t="n">
        <v>1613</v>
      </c>
      <c r="L13" s="0" t="n">
        <v>1613</v>
      </c>
      <c r="M13" s="0" t="n">
        <v>1613</v>
      </c>
      <c r="N13" s="0" t="n">
        <v>1613</v>
      </c>
      <c r="O13" s="0" t="n">
        <v>1613</v>
      </c>
      <c r="P13" s="0" t="n">
        <v>1613</v>
      </c>
      <c r="Q13" s="0" t="n">
        <v>1613</v>
      </c>
      <c r="R13" s="0" t="n">
        <v>1613</v>
      </c>
      <c r="S13" s="0" t="n">
        <v>1613</v>
      </c>
      <c r="T13" s="0" t="n">
        <v>1613</v>
      </c>
      <c r="U13" s="0" t="n">
        <v>1613</v>
      </c>
      <c r="V13" s="0" t="n">
        <v>1613</v>
      </c>
      <c r="W13" s="0" t="n">
        <v>1613</v>
      </c>
      <c r="X13" s="0" t="n">
        <v>1613</v>
      </c>
      <c r="Y13" s="0" t="n">
        <v>1613</v>
      </c>
      <c r="Z13" s="0" t="n">
        <v>1613</v>
      </c>
      <c r="AA13" s="0" t="n">
        <v>1613</v>
      </c>
      <c r="AB13" s="0" t="n">
        <v>1613</v>
      </c>
      <c r="AC13" s="0" t="n">
        <v>1613</v>
      </c>
      <c r="AD13" s="0" t="n">
        <v>1613</v>
      </c>
      <c r="AE13" s="0" t="n">
        <v>1613</v>
      </c>
      <c r="AF13" s="0" t="n">
        <v>1613</v>
      </c>
      <c r="AG13" s="0" t="n">
        <v>1613</v>
      </c>
      <c r="AH13" s="0" t="n">
        <v>1610</v>
      </c>
      <c r="AI13" s="0" t="n">
        <v>50000</v>
      </c>
    </row>
    <row r="14" customFormat="false" ht="12.75" hidden="false" customHeight="false" outlineLevel="0" collapsed="false">
      <c r="B14" s="0" t="n">
        <v>62389</v>
      </c>
      <c r="C14" s="0" t="s">
        <v>206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</row>
    <row r="15" customFormat="false" ht="12.75" hidden="false" customHeight="false" outlineLevel="0" collapsed="false">
      <c r="A15" s="0" t="s">
        <v>204</v>
      </c>
      <c r="B15" s="0" t="n">
        <v>108151</v>
      </c>
      <c r="C15" s="0" t="s">
        <v>205</v>
      </c>
      <c r="D15" s="0" t="n">
        <v>14742</v>
      </c>
      <c r="E15" s="0" t="n">
        <v>14742</v>
      </c>
      <c r="F15" s="0" t="n">
        <v>14742</v>
      </c>
      <c r="G15" s="0" t="n">
        <v>14742</v>
      </c>
      <c r="H15" s="0" t="n">
        <v>14742</v>
      </c>
      <c r="I15" s="0" t="n">
        <v>14742</v>
      </c>
      <c r="J15" s="0" t="n">
        <v>14742</v>
      </c>
      <c r="K15" s="0" t="n">
        <v>14742</v>
      </c>
      <c r="L15" s="0" t="n">
        <v>14742</v>
      </c>
      <c r="M15" s="0" t="n">
        <v>14742</v>
      </c>
      <c r="N15" s="0" t="n">
        <v>14742</v>
      </c>
      <c r="O15" s="0" t="n">
        <v>14742</v>
      </c>
      <c r="P15" s="0" t="n">
        <v>14742</v>
      </c>
      <c r="Q15" s="0" t="n">
        <v>14742</v>
      </c>
      <c r="R15" s="0" t="n">
        <v>14742</v>
      </c>
      <c r="S15" s="0" t="n">
        <v>14742</v>
      </c>
      <c r="T15" s="0" t="n">
        <v>14742</v>
      </c>
      <c r="U15" s="0" t="n">
        <v>14742</v>
      </c>
      <c r="V15" s="0" t="n">
        <v>14742</v>
      </c>
      <c r="W15" s="0" t="n">
        <v>14742</v>
      </c>
      <c r="X15" s="0" t="n">
        <v>14742</v>
      </c>
      <c r="Y15" s="0" t="n">
        <v>14742</v>
      </c>
      <c r="Z15" s="0" t="n">
        <v>14742</v>
      </c>
      <c r="AA15" s="0" t="n">
        <v>14742</v>
      </c>
      <c r="AB15" s="0" t="n">
        <v>14742</v>
      </c>
      <c r="AC15" s="0" t="n">
        <v>14742</v>
      </c>
      <c r="AD15" s="0" t="n">
        <v>14742</v>
      </c>
      <c r="AE15" s="0" t="n">
        <v>14742</v>
      </c>
      <c r="AF15" s="0" t="n">
        <v>14742</v>
      </c>
      <c r="AG15" s="0" t="n">
        <v>14742</v>
      </c>
      <c r="AH15" s="0" t="n">
        <v>14740</v>
      </c>
      <c r="AI15" s="0" t="n">
        <v>457000</v>
      </c>
    </row>
    <row r="16" customFormat="false" ht="12.75" hidden="false" customHeight="false" outlineLevel="0" collapsed="false">
      <c r="B16" s="0" t="n">
        <v>62389</v>
      </c>
      <c r="C16" s="0" t="s">
        <v>206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0</v>
      </c>
      <c r="AF16" s="0" t="n">
        <v>0</v>
      </c>
      <c r="AG16" s="0" t="n">
        <v>0</v>
      </c>
      <c r="AH16" s="0" t="n">
        <v>0</v>
      </c>
      <c r="AI16" s="0" t="n">
        <v>0</v>
      </c>
    </row>
    <row r="17" customFormat="false" ht="12.75" hidden="false" customHeight="false" outlineLevel="0" collapsed="false">
      <c r="A17" s="0" t="s">
        <v>204</v>
      </c>
      <c r="B17" s="0" t="n">
        <v>108197</v>
      </c>
      <c r="C17" s="0" t="s">
        <v>205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0</v>
      </c>
      <c r="AI17" s="0" t="n">
        <v>0</v>
      </c>
    </row>
    <row r="18" customFormat="false" ht="12.75" hidden="false" customHeight="false" outlineLevel="0" collapsed="false">
      <c r="B18" s="0" t="n">
        <v>62389</v>
      </c>
      <c r="C18" s="0" t="s">
        <v>206</v>
      </c>
      <c r="D18" s="0" t="n">
        <v>28000</v>
      </c>
      <c r="E18" s="0" t="n">
        <v>52446</v>
      </c>
      <c r="F18" s="0" t="n">
        <v>70000</v>
      </c>
      <c r="G18" s="0" t="n">
        <v>30000</v>
      </c>
      <c r="H18" s="0" t="n">
        <v>30000</v>
      </c>
      <c r="I18" s="0" t="n">
        <v>41249</v>
      </c>
      <c r="J18" s="0" t="n">
        <v>50000</v>
      </c>
      <c r="K18" s="0" t="n">
        <v>50000</v>
      </c>
      <c r="L18" s="0" t="n">
        <v>40000</v>
      </c>
      <c r="M18" s="0" t="n">
        <v>60000</v>
      </c>
      <c r="N18" s="0" t="n">
        <v>20000</v>
      </c>
      <c r="O18" s="0" t="n">
        <v>20000</v>
      </c>
      <c r="P18" s="0" t="n">
        <v>20000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30000</v>
      </c>
      <c r="AB18" s="0" t="n">
        <v>0</v>
      </c>
      <c r="AC18" s="0" t="n">
        <v>0</v>
      </c>
      <c r="AD18" s="0" t="n">
        <v>0</v>
      </c>
      <c r="AE18" s="0" t="n">
        <v>20000</v>
      </c>
      <c r="AF18" s="0" t="n">
        <v>40000</v>
      </c>
      <c r="AG18" s="0" t="n">
        <v>50000</v>
      </c>
      <c r="AI18" s="0" t="n">
        <v>651695</v>
      </c>
    </row>
    <row r="19" customFormat="false" ht="12.75" hidden="false" customHeight="false" outlineLevel="0" collapsed="false">
      <c r="A19" s="0" t="s">
        <v>204</v>
      </c>
      <c r="B19" s="0" t="n">
        <v>108249</v>
      </c>
      <c r="C19" s="0" t="s">
        <v>205</v>
      </c>
      <c r="U19" s="0" t="n">
        <v>35000</v>
      </c>
      <c r="V19" s="0" t="n">
        <v>35000</v>
      </c>
      <c r="W19" s="0" t="n">
        <v>35000</v>
      </c>
      <c r="AI19" s="0" t="n">
        <v>105000</v>
      </c>
    </row>
    <row r="20" customFormat="false" ht="12.75" hidden="false" customHeight="false" outlineLevel="0" collapsed="false">
      <c r="B20" s="0" t="n">
        <v>62389</v>
      </c>
      <c r="C20" s="0" t="s">
        <v>206</v>
      </c>
      <c r="U20" s="0" t="n">
        <v>0</v>
      </c>
      <c r="V20" s="0" t="n">
        <v>0</v>
      </c>
      <c r="W20" s="0" t="n">
        <v>0</v>
      </c>
      <c r="AI20" s="0" t="n">
        <v>0</v>
      </c>
    </row>
    <row r="21" customFormat="false" ht="12.75" hidden="false" customHeight="false" outlineLevel="0" collapsed="false">
      <c r="A21" s="0" t="s">
        <v>207</v>
      </c>
      <c r="B21" s="0" t="n">
        <v>107623</v>
      </c>
      <c r="C21" s="0" t="s">
        <v>205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</row>
    <row r="22" customFormat="false" ht="12.75" hidden="false" customHeight="false" outlineLevel="0" collapsed="false">
      <c r="B22" s="0" t="n">
        <v>71322</v>
      </c>
      <c r="C22" s="0" t="s">
        <v>206</v>
      </c>
      <c r="D22" s="0" t="n">
        <v>7097</v>
      </c>
      <c r="E22" s="0" t="n">
        <v>7097</v>
      </c>
      <c r="F22" s="0" t="n">
        <v>7097</v>
      </c>
      <c r="G22" s="0" t="n">
        <v>7097</v>
      </c>
      <c r="H22" s="0" t="n">
        <v>7097</v>
      </c>
      <c r="I22" s="0" t="n">
        <v>7097</v>
      </c>
      <c r="J22" s="0" t="n">
        <v>7097</v>
      </c>
      <c r="K22" s="0" t="n">
        <v>7097</v>
      </c>
      <c r="L22" s="0" t="n">
        <v>7097</v>
      </c>
      <c r="M22" s="0" t="n">
        <v>7097</v>
      </c>
      <c r="N22" s="0" t="n">
        <v>7097</v>
      </c>
      <c r="O22" s="0" t="n">
        <v>7097</v>
      </c>
      <c r="P22" s="0" t="n">
        <v>7097</v>
      </c>
      <c r="Q22" s="0" t="n">
        <v>7097</v>
      </c>
      <c r="R22" s="0" t="n">
        <v>7097</v>
      </c>
      <c r="S22" s="0" t="n">
        <v>7097</v>
      </c>
      <c r="T22" s="0" t="n">
        <v>7097</v>
      </c>
      <c r="U22" s="0" t="n">
        <v>7097</v>
      </c>
      <c r="V22" s="0" t="n">
        <v>7097</v>
      </c>
      <c r="W22" s="0" t="n">
        <v>7097</v>
      </c>
      <c r="X22" s="0" t="n">
        <v>7097</v>
      </c>
      <c r="Y22" s="0" t="n">
        <v>7097</v>
      </c>
      <c r="Z22" s="0" t="n">
        <v>7097</v>
      </c>
      <c r="AA22" s="0" t="n">
        <v>7097</v>
      </c>
      <c r="AB22" s="0" t="n">
        <v>7097</v>
      </c>
      <c r="AC22" s="0" t="n">
        <v>7097</v>
      </c>
      <c r="AD22" s="0" t="n">
        <v>7097</v>
      </c>
      <c r="AE22" s="0" t="n">
        <v>7097</v>
      </c>
      <c r="AF22" s="0" t="n">
        <v>7090</v>
      </c>
      <c r="AG22" s="0" t="n">
        <v>7097</v>
      </c>
      <c r="AH22" s="0" t="n">
        <v>7097</v>
      </c>
      <c r="AI22" s="0" t="n">
        <v>220000</v>
      </c>
    </row>
    <row r="23" customFormat="false" ht="12.75" hidden="false" customHeight="false" outlineLevel="0" collapsed="false">
      <c r="A23" s="0" t="s">
        <v>207</v>
      </c>
      <c r="B23" s="0" t="n">
        <v>108232</v>
      </c>
      <c r="C23" s="0" t="s">
        <v>205</v>
      </c>
      <c r="T23" s="0" t="n">
        <v>5054</v>
      </c>
      <c r="AI23" s="0" t="n">
        <v>5054</v>
      </c>
    </row>
    <row r="24" customFormat="false" ht="12.75" hidden="false" customHeight="false" outlineLevel="0" collapsed="false">
      <c r="B24" s="0" t="n">
        <v>71322</v>
      </c>
      <c r="C24" s="0" t="s">
        <v>206</v>
      </c>
      <c r="T24" s="0" t="n">
        <v>0</v>
      </c>
      <c r="AI24" s="0" t="n">
        <v>0</v>
      </c>
    </row>
    <row r="25" customFormat="false" ht="12.75" hidden="false" customHeight="false" outlineLevel="0" collapsed="false">
      <c r="A25" s="0" t="s">
        <v>208</v>
      </c>
      <c r="B25" s="0" t="n">
        <v>105766</v>
      </c>
      <c r="C25" s="0" t="s">
        <v>205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0</v>
      </c>
      <c r="AH25" s="0" t="n">
        <v>0</v>
      </c>
      <c r="AI25" s="0" t="n">
        <v>0</v>
      </c>
    </row>
    <row r="26" customFormat="false" ht="12.75" hidden="false" customHeight="false" outlineLevel="0" collapsed="false">
      <c r="B26" s="0" t="n">
        <v>71455</v>
      </c>
      <c r="C26" s="0" t="s">
        <v>206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0</v>
      </c>
    </row>
    <row r="27" customFormat="false" ht="12.75" hidden="false" customHeight="false" outlineLevel="0" collapsed="false">
      <c r="A27" s="0" t="s">
        <v>209</v>
      </c>
      <c r="B27" s="0" t="n">
        <v>107625</v>
      </c>
      <c r="C27" s="0" t="s">
        <v>205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</row>
    <row r="28" customFormat="false" ht="12.75" hidden="false" customHeight="false" outlineLevel="0" collapsed="false">
      <c r="B28" s="0" t="n">
        <v>62389</v>
      </c>
      <c r="C28" s="0" t="s">
        <v>206</v>
      </c>
      <c r="D28" s="0" t="n">
        <v>968</v>
      </c>
      <c r="E28" s="0" t="n">
        <v>968</v>
      </c>
      <c r="F28" s="0" t="n">
        <v>968</v>
      </c>
      <c r="G28" s="0" t="n">
        <v>968</v>
      </c>
      <c r="H28" s="0" t="n">
        <v>968</v>
      </c>
      <c r="I28" s="0" t="n">
        <v>968</v>
      </c>
      <c r="J28" s="0" t="n">
        <v>968</v>
      </c>
      <c r="K28" s="0" t="n">
        <v>968</v>
      </c>
      <c r="L28" s="0" t="n">
        <v>968</v>
      </c>
      <c r="M28" s="0" t="n">
        <v>968</v>
      </c>
      <c r="N28" s="0" t="n">
        <v>968</v>
      </c>
      <c r="O28" s="0" t="n">
        <v>968</v>
      </c>
      <c r="P28" s="0" t="n">
        <v>968</v>
      </c>
      <c r="Q28" s="0" t="n">
        <v>968</v>
      </c>
      <c r="R28" s="0" t="n">
        <v>968</v>
      </c>
      <c r="S28" s="0" t="n">
        <v>968</v>
      </c>
      <c r="T28" s="0" t="n">
        <v>428</v>
      </c>
      <c r="U28" s="0" t="n">
        <v>968</v>
      </c>
      <c r="V28" s="0" t="n">
        <v>968</v>
      </c>
      <c r="W28" s="0" t="n">
        <v>968</v>
      </c>
      <c r="X28" s="0" t="n">
        <v>968</v>
      </c>
      <c r="Y28" s="0" t="n">
        <v>968</v>
      </c>
      <c r="Z28" s="0" t="n">
        <v>968</v>
      </c>
      <c r="AA28" s="0" t="n">
        <v>968</v>
      </c>
      <c r="AB28" s="0" t="n">
        <v>968</v>
      </c>
      <c r="AC28" s="0" t="n">
        <v>968</v>
      </c>
      <c r="AD28" s="0" t="n">
        <v>968</v>
      </c>
      <c r="AE28" s="0" t="n">
        <v>1508</v>
      </c>
      <c r="AF28" s="0" t="n">
        <v>965</v>
      </c>
      <c r="AG28" s="0" t="n">
        <v>965</v>
      </c>
      <c r="AH28" s="0" t="n">
        <v>966</v>
      </c>
      <c r="AI28" s="0" t="n">
        <v>30000</v>
      </c>
    </row>
    <row r="29" customFormat="false" ht="12.75" hidden="false" customHeight="false" outlineLevel="0" collapsed="false">
      <c r="A29" s="0" t="s">
        <v>210</v>
      </c>
      <c r="B29" s="0" t="n">
        <v>107656</v>
      </c>
      <c r="C29" s="0" t="s">
        <v>205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</row>
    <row r="30" customFormat="false" ht="12.75" hidden="false" customHeight="false" outlineLevel="0" collapsed="false">
      <c r="B30" s="0" t="n">
        <v>62389</v>
      </c>
      <c r="C30" s="0" t="s">
        <v>206</v>
      </c>
      <c r="D30" s="0" t="n">
        <v>483</v>
      </c>
      <c r="E30" s="0" t="n">
        <v>483</v>
      </c>
      <c r="F30" s="0" t="n">
        <v>483</v>
      </c>
      <c r="G30" s="0" t="n">
        <v>483</v>
      </c>
      <c r="H30" s="0" t="n">
        <v>483</v>
      </c>
      <c r="I30" s="0" t="n">
        <v>483</v>
      </c>
      <c r="J30" s="0" t="n">
        <v>483</v>
      </c>
      <c r="K30" s="0" t="n">
        <v>483</v>
      </c>
      <c r="L30" s="0" t="n">
        <v>483</v>
      </c>
      <c r="M30" s="0" t="n">
        <v>483</v>
      </c>
      <c r="N30" s="0" t="n">
        <v>483</v>
      </c>
      <c r="O30" s="0" t="n">
        <v>483</v>
      </c>
      <c r="P30" s="0" t="n">
        <v>483</v>
      </c>
      <c r="Q30" s="0" t="n">
        <v>483</v>
      </c>
      <c r="R30" s="0" t="n">
        <v>483</v>
      </c>
      <c r="S30" s="0" t="n">
        <v>483</v>
      </c>
      <c r="T30" s="0" t="n">
        <v>476</v>
      </c>
      <c r="U30" s="0" t="n">
        <v>483</v>
      </c>
      <c r="V30" s="0" t="n">
        <v>483</v>
      </c>
      <c r="W30" s="0" t="n">
        <v>483</v>
      </c>
      <c r="X30" s="0" t="n">
        <v>483</v>
      </c>
      <c r="Y30" s="0" t="n">
        <v>483</v>
      </c>
      <c r="Z30" s="0" t="n">
        <v>483</v>
      </c>
      <c r="AA30" s="0" t="n">
        <v>483</v>
      </c>
      <c r="AB30" s="0" t="n">
        <v>483</v>
      </c>
      <c r="AC30" s="0" t="n">
        <v>483</v>
      </c>
      <c r="AD30" s="0" t="n">
        <v>483</v>
      </c>
      <c r="AE30" s="0" t="n">
        <v>483</v>
      </c>
      <c r="AF30" s="0" t="n">
        <v>483</v>
      </c>
      <c r="AG30" s="0" t="n">
        <v>483</v>
      </c>
      <c r="AH30" s="0" t="n">
        <v>517</v>
      </c>
      <c r="AI30" s="0" t="n">
        <v>15000</v>
      </c>
    </row>
    <row r="31" customFormat="false" ht="12.75" hidden="false" customHeight="false" outlineLevel="0" collapsed="false">
      <c r="A31" s="0" t="s">
        <v>210</v>
      </c>
      <c r="B31" s="0" t="n">
        <v>107701</v>
      </c>
      <c r="C31" s="0" t="s">
        <v>205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</row>
    <row r="32" customFormat="false" ht="12.75" hidden="false" customHeight="false" outlineLevel="0" collapsed="false">
      <c r="B32" s="0" t="n">
        <v>71322</v>
      </c>
      <c r="C32" s="0" t="s">
        <v>206</v>
      </c>
      <c r="D32" s="0" t="n">
        <v>6774</v>
      </c>
      <c r="E32" s="0" t="n">
        <v>6774</v>
      </c>
      <c r="F32" s="0" t="n">
        <v>6774</v>
      </c>
      <c r="G32" s="0" t="n">
        <v>6774</v>
      </c>
      <c r="H32" s="0" t="n">
        <v>6774</v>
      </c>
      <c r="I32" s="0" t="n">
        <v>6774</v>
      </c>
      <c r="J32" s="0" t="n">
        <v>6774</v>
      </c>
      <c r="K32" s="0" t="n">
        <v>5081</v>
      </c>
      <c r="L32" s="0" t="n">
        <v>6774</v>
      </c>
      <c r="M32" s="0" t="n">
        <v>6774</v>
      </c>
      <c r="N32" s="0" t="n">
        <v>6774</v>
      </c>
      <c r="O32" s="0" t="n">
        <v>6774</v>
      </c>
      <c r="P32" s="0" t="n">
        <v>6774</v>
      </c>
      <c r="Q32" s="0" t="n">
        <v>6868</v>
      </c>
      <c r="R32" s="0" t="n">
        <v>6868</v>
      </c>
      <c r="S32" s="0" t="n">
        <v>6868</v>
      </c>
      <c r="T32" s="0" t="n">
        <v>6813</v>
      </c>
      <c r="U32" s="0" t="n">
        <v>6868</v>
      </c>
      <c r="V32" s="0" t="n">
        <v>6868</v>
      </c>
      <c r="W32" s="0" t="n">
        <v>6868</v>
      </c>
      <c r="X32" s="0" t="n">
        <v>6868</v>
      </c>
      <c r="Y32" s="0" t="n">
        <v>6868</v>
      </c>
      <c r="Z32" s="0" t="n">
        <v>6868</v>
      </c>
      <c r="AA32" s="0" t="n">
        <v>6868</v>
      </c>
      <c r="AB32" s="0" t="n">
        <v>6868</v>
      </c>
      <c r="AC32" s="0" t="n">
        <v>6868</v>
      </c>
      <c r="AD32" s="0" t="n">
        <v>6868</v>
      </c>
      <c r="AE32" s="0" t="n">
        <v>6868</v>
      </c>
      <c r="AF32" s="0" t="n">
        <v>6868</v>
      </c>
      <c r="AG32" s="0" t="n">
        <v>6868</v>
      </c>
      <c r="AH32" s="0" t="n">
        <v>6929</v>
      </c>
      <c r="AI32" s="0" t="n">
        <v>209999</v>
      </c>
    </row>
    <row r="33" customFormat="false" ht="12.75" hidden="false" customHeight="false" outlineLevel="0" collapsed="false">
      <c r="A33" s="0" t="s">
        <v>210</v>
      </c>
      <c r="B33" s="0" t="n">
        <v>108156</v>
      </c>
      <c r="C33" s="0" t="s">
        <v>205</v>
      </c>
      <c r="D33" s="0" t="n">
        <v>3708</v>
      </c>
      <c r="E33" s="0" t="n">
        <v>3708</v>
      </c>
      <c r="F33" s="0" t="n">
        <v>3708</v>
      </c>
      <c r="G33" s="0" t="n">
        <v>3708</v>
      </c>
      <c r="H33" s="0" t="n">
        <v>3708</v>
      </c>
      <c r="I33" s="0" t="n">
        <v>3708</v>
      </c>
      <c r="J33" s="0" t="n">
        <v>3708</v>
      </c>
      <c r="K33" s="0" t="n">
        <v>3710</v>
      </c>
      <c r="L33" s="0" t="n">
        <v>3710</v>
      </c>
      <c r="M33" s="0" t="n">
        <v>3710</v>
      </c>
      <c r="N33" s="0" t="n">
        <v>3710</v>
      </c>
      <c r="O33" s="0" t="n">
        <v>3710</v>
      </c>
      <c r="P33" s="0" t="n">
        <v>3710</v>
      </c>
      <c r="Q33" s="0" t="n">
        <v>3710</v>
      </c>
      <c r="R33" s="0" t="n">
        <v>3710</v>
      </c>
      <c r="S33" s="0" t="n">
        <v>3710</v>
      </c>
      <c r="T33" s="0" t="n">
        <v>3710</v>
      </c>
      <c r="U33" s="0" t="n">
        <v>3710</v>
      </c>
      <c r="V33" s="0" t="n">
        <v>3710</v>
      </c>
      <c r="W33" s="0" t="n">
        <v>3710</v>
      </c>
      <c r="X33" s="0" t="n">
        <v>3710</v>
      </c>
      <c r="Y33" s="0" t="n">
        <v>3710</v>
      </c>
      <c r="Z33" s="0" t="n">
        <v>3710</v>
      </c>
      <c r="AA33" s="0" t="n">
        <v>3710</v>
      </c>
      <c r="AB33" s="0" t="n">
        <v>3710</v>
      </c>
      <c r="AC33" s="0" t="n">
        <v>3710</v>
      </c>
      <c r="AD33" s="0" t="n">
        <v>3710</v>
      </c>
      <c r="AE33" s="0" t="n">
        <v>3710</v>
      </c>
      <c r="AF33" s="0" t="n">
        <v>3710</v>
      </c>
      <c r="AG33" s="0" t="n">
        <v>3710</v>
      </c>
      <c r="AH33" s="0" t="n">
        <v>3710</v>
      </c>
      <c r="AI33" s="0" t="n">
        <v>114996</v>
      </c>
    </row>
    <row r="34" customFormat="false" ht="12.75" hidden="false" customHeight="false" outlineLevel="0" collapsed="false">
      <c r="B34" s="0" t="n">
        <v>62389</v>
      </c>
      <c r="C34" s="0" t="s">
        <v>206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0</v>
      </c>
      <c r="AH34" s="0" t="n">
        <v>0</v>
      </c>
      <c r="AI34" s="0" t="n">
        <v>0</v>
      </c>
    </row>
    <row r="35" customFormat="false" ht="12.75" hidden="false" customHeight="false" outlineLevel="0" collapsed="false">
      <c r="A35" s="0" t="s">
        <v>210</v>
      </c>
      <c r="B35" s="0" t="n">
        <v>108204</v>
      </c>
      <c r="C35" s="0" t="s">
        <v>205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I35" s="0" t="n">
        <v>0</v>
      </c>
    </row>
    <row r="36" customFormat="false" ht="12.75" hidden="false" customHeight="false" outlineLevel="0" collapsed="false">
      <c r="B36" s="0" t="n">
        <v>62389</v>
      </c>
      <c r="C36" s="0" t="s">
        <v>206</v>
      </c>
      <c r="F36" s="0" t="n">
        <v>20000</v>
      </c>
      <c r="G36" s="0" t="n">
        <v>20000</v>
      </c>
      <c r="H36" s="0" t="n">
        <v>20000</v>
      </c>
      <c r="I36" s="0" t="n">
        <v>20000</v>
      </c>
      <c r="J36" s="0" t="n">
        <v>20000</v>
      </c>
      <c r="K36" s="0" t="n">
        <v>20000</v>
      </c>
      <c r="L36" s="0" t="n">
        <v>50000</v>
      </c>
      <c r="M36" s="0" t="n">
        <v>40000</v>
      </c>
      <c r="N36" s="0" t="n">
        <v>20000</v>
      </c>
      <c r="O36" s="0" t="n">
        <v>20000</v>
      </c>
      <c r="P36" s="0" t="n">
        <v>20000</v>
      </c>
      <c r="Q36" s="0" t="n">
        <v>20000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5000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20000</v>
      </c>
      <c r="AI36" s="0" t="n">
        <v>315000</v>
      </c>
    </row>
    <row r="37" customFormat="false" ht="12.75" hidden="false" customHeight="false" outlineLevel="0" collapsed="false">
      <c r="A37" s="0" t="s">
        <v>210</v>
      </c>
      <c r="B37" s="0" t="n">
        <v>108231</v>
      </c>
      <c r="C37" s="0" t="s">
        <v>205</v>
      </c>
      <c r="T37" s="0" t="n">
        <v>15000</v>
      </c>
      <c r="AI37" s="0" t="n">
        <v>15000</v>
      </c>
    </row>
    <row r="38" customFormat="false" ht="12.75" hidden="false" customHeight="false" outlineLevel="0" collapsed="false">
      <c r="B38" s="0" t="n">
        <v>62389</v>
      </c>
      <c r="C38" s="0" t="s">
        <v>206</v>
      </c>
      <c r="T38" s="0" t="n">
        <v>0</v>
      </c>
      <c r="AI38" s="0" t="n">
        <v>0</v>
      </c>
    </row>
    <row r="39" customFormat="false" ht="12.75" hidden="false" customHeight="false" outlineLevel="0" collapsed="false">
      <c r="A39" s="0" t="s">
        <v>211</v>
      </c>
      <c r="B39" s="0" t="n">
        <v>107653</v>
      </c>
      <c r="C39" s="0" t="s">
        <v>205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0</v>
      </c>
      <c r="AD39" s="0" t="n">
        <v>0</v>
      </c>
      <c r="AE39" s="0" t="n">
        <v>0</v>
      </c>
      <c r="AF39" s="0" t="n">
        <v>0</v>
      </c>
      <c r="AG39" s="0" t="n">
        <v>0</v>
      </c>
      <c r="AH39" s="0" t="n">
        <v>0</v>
      </c>
      <c r="AI39" s="0" t="n">
        <v>0</v>
      </c>
    </row>
    <row r="40" customFormat="false" ht="12.75" hidden="false" customHeight="false" outlineLevel="0" collapsed="false">
      <c r="B40" s="0" t="n">
        <v>62389</v>
      </c>
      <c r="C40" s="0" t="s">
        <v>206</v>
      </c>
      <c r="D40" s="0" t="n">
        <v>0</v>
      </c>
      <c r="E40" s="0" t="n">
        <v>0</v>
      </c>
      <c r="F40" s="0" t="n">
        <v>0</v>
      </c>
      <c r="G40" s="0" t="n">
        <v>653</v>
      </c>
      <c r="H40" s="0" t="n">
        <v>653</v>
      </c>
      <c r="I40" s="0" t="n">
        <v>653</v>
      </c>
      <c r="J40" s="0" t="n">
        <v>653</v>
      </c>
      <c r="K40" s="0" t="n">
        <v>653</v>
      </c>
      <c r="L40" s="0" t="n">
        <v>653</v>
      </c>
      <c r="M40" s="0" t="n">
        <v>0</v>
      </c>
      <c r="N40" s="0" t="n">
        <v>528</v>
      </c>
      <c r="O40" s="0" t="n">
        <v>528</v>
      </c>
      <c r="P40" s="0" t="n">
        <v>528</v>
      </c>
      <c r="Q40" s="0" t="n">
        <v>528</v>
      </c>
      <c r="R40" s="0" t="n">
        <v>528</v>
      </c>
      <c r="S40" s="0" t="n">
        <v>528</v>
      </c>
      <c r="T40" s="0" t="n">
        <v>327</v>
      </c>
      <c r="U40" s="0" t="n">
        <v>528</v>
      </c>
      <c r="V40" s="0" t="n">
        <v>528</v>
      </c>
      <c r="W40" s="0" t="n">
        <v>526</v>
      </c>
      <c r="X40" s="0" t="n">
        <v>528</v>
      </c>
      <c r="Y40" s="0" t="n">
        <v>528</v>
      </c>
      <c r="Z40" s="0" t="n">
        <v>528</v>
      </c>
      <c r="AA40" s="0" t="n">
        <v>528</v>
      </c>
      <c r="AB40" s="0" t="n">
        <v>528</v>
      </c>
      <c r="AC40" s="0" t="n">
        <v>528</v>
      </c>
      <c r="AD40" s="0" t="n">
        <v>528</v>
      </c>
      <c r="AE40" s="0" t="n">
        <v>528</v>
      </c>
      <c r="AF40" s="0" t="n">
        <v>594</v>
      </c>
      <c r="AG40" s="0" t="n">
        <v>594</v>
      </c>
      <c r="AH40" s="0" t="n">
        <v>593</v>
      </c>
      <c r="AI40" s="0" t="n">
        <v>15000</v>
      </c>
    </row>
    <row r="41" customFormat="false" ht="12.75" hidden="false" customHeight="false" outlineLevel="0" collapsed="false">
      <c r="A41" s="0" t="s">
        <v>212</v>
      </c>
      <c r="B41" s="0" t="n">
        <v>107450</v>
      </c>
      <c r="C41" s="0" t="s">
        <v>205</v>
      </c>
      <c r="D41" s="0" t="n">
        <v>7200</v>
      </c>
      <c r="E41" s="0" t="n">
        <v>7200</v>
      </c>
      <c r="F41" s="0" t="n">
        <v>7200</v>
      </c>
      <c r="G41" s="0" t="n">
        <v>7200</v>
      </c>
      <c r="H41" s="0" t="n">
        <v>7200</v>
      </c>
      <c r="I41" s="0" t="n">
        <v>7200</v>
      </c>
      <c r="J41" s="0" t="n">
        <v>7200</v>
      </c>
      <c r="K41" s="0" t="n">
        <v>7200</v>
      </c>
      <c r="L41" s="0" t="n">
        <v>7200</v>
      </c>
      <c r="M41" s="0" t="n">
        <v>7200</v>
      </c>
      <c r="N41" s="0" t="n">
        <v>7200</v>
      </c>
      <c r="O41" s="0" t="n">
        <v>7200</v>
      </c>
      <c r="P41" s="0" t="n">
        <v>7200</v>
      </c>
      <c r="Q41" s="0" t="n">
        <v>27200</v>
      </c>
      <c r="R41" s="0" t="n">
        <v>27200</v>
      </c>
      <c r="S41" s="0" t="n">
        <v>27200</v>
      </c>
      <c r="T41" s="0" t="n">
        <v>27200</v>
      </c>
      <c r="U41" s="0" t="n">
        <v>27200</v>
      </c>
      <c r="V41" s="0" t="n">
        <v>27200</v>
      </c>
      <c r="W41" s="0" t="n">
        <v>27200</v>
      </c>
      <c r="X41" s="0" t="n">
        <v>27200</v>
      </c>
      <c r="Y41" s="0" t="n">
        <v>27200</v>
      </c>
      <c r="Z41" s="0" t="n">
        <v>27200</v>
      </c>
      <c r="AA41" s="0" t="n">
        <v>27200</v>
      </c>
      <c r="AB41" s="0" t="n">
        <v>27200</v>
      </c>
      <c r="AC41" s="0" t="n">
        <v>27200</v>
      </c>
      <c r="AD41" s="0" t="n">
        <v>27200</v>
      </c>
      <c r="AE41" s="0" t="n">
        <v>27200</v>
      </c>
      <c r="AF41" s="0" t="n">
        <v>27200</v>
      </c>
      <c r="AG41" s="0" t="n">
        <v>27200</v>
      </c>
      <c r="AH41" s="0" t="n">
        <v>27200</v>
      </c>
      <c r="AI41" s="0" t="n">
        <v>583200</v>
      </c>
    </row>
    <row r="42" customFormat="false" ht="12.75" hidden="false" customHeight="false" outlineLevel="0" collapsed="false">
      <c r="B42" s="0" t="n">
        <v>78126</v>
      </c>
      <c r="C42" s="0" t="s">
        <v>206</v>
      </c>
      <c r="D42" s="0" t="n">
        <v>34949</v>
      </c>
      <c r="E42" s="0" t="n">
        <v>15552</v>
      </c>
      <c r="F42" s="0" t="n">
        <v>15650</v>
      </c>
      <c r="G42" s="0" t="n">
        <v>29922</v>
      </c>
      <c r="H42" s="0" t="n">
        <v>39679</v>
      </c>
      <c r="I42" s="0" t="n">
        <v>44069</v>
      </c>
      <c r="J42" s="0" t="n">
        <v>51435</v>
      </c>
      <c r="K42" s="0" t="n">
        <v>51658</v>
      </c>
      <c r="L42" s="0" t="n">
        <v>25909</v>
      </c>
      <c r="M42" s="0" t="n">
        <v>0</v>
      </c>
      <c r="N42" s="0" t="n">
        <v>0</v>
      </c>
      <c r="O42" s="0" t="n">
        <v>0</v>
      </c>
      <c r="P42" s="0" t="n">
        <v>6050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35287</v>
      </c>
      <c r="Z42" s="0" t="n">
        <v>39415</v>
      </c>
      <c r="AA42" s="0" t="n">
        <v>21432</v>
      </c>
      <c r="AB42" s="0" t="n">
        <v>0</v>
      </c>
      <c r="AC42" s="0" t="n">
        <v>0</v>
      </c>
      <c r="AD42" s="0" t="n">
        <v>31639</v>
      </c>
      <c r="AE42" s="0" t="n">
        <v>15708</v>
      </c>
      <c r="AF42" s="0" t="n">
        <v>0</v>
      </c>
      <c r="AG42" s="0" t="n">
        <v>2175</v>
      </c>
      <c r="AH42" s="0" t="n">
        <v>0</v>
      </c>
      <c r="AI42" s="0" t="n">
        <v>460529</v>
      </c>
    </row>
    <row r="43" customFormat="false" ht="12.75" hidden="false" customHeight="false" outlineLevel="0" collapsed="false">
      <c r="A43" s="0" t="s">
        <v>213</v>
      </c>
      <c r="B43" s="0" t="n">
        <v>108124</v>
      </c>
      <c r="C43" s="0" t="s">
        <v>205</v>
      </c>
      <c r="D43" s="0" t="n">
        <v>4839</v>
      </c>
      <c r="E43" s="0" t="n">
        <v>4839</v>
      </c>
      <c r="F43" s="0" t="n">
        <v>4839</v>
      </c>
      <c r="G43" s="0" t="n">
        <v>4839</v>
      </c>
      <c r="H43" s="0" t="n">
        <v>4839</v>
      </c>
      <c r="I43" s="0" t="n">
        <v>4839</v>
      </c>
      <c r="J43" s="0" t="n">
        <v>4839</v>
      </c>
      <c r="K43" s="0" t="n">
        <v>4839</v>
      </c>
      <c r="L43" s="0" t="n">
        <v>4839</v>
      </c>
      <c r="M43" s="0" t="n">
        <v>4839</v>
      </c>
      <c r="N43" s="0" t="n">
        <v>4839</v>
      </c>
      <c r="O43" s="0" t="n">
        <v>4839</v>
      </c>
      <c r="P43" s="0" t="n">
        <v>4839</v>
      </c>
      <c r="Q43" s="0" t="n">
        <v>4839</v>
      </c>
      <c r="R43" s="0" t="n">
        <v>4839</v>
      </c>
      <c r="S43" s="0" t="n">
        <v>4839</v>
      </c>
      <c r="T43" s="0" t="n">
        <v>4839</v>
      </c>
      <c r="U43" s="0" t="n">
        <v>4839</v>
      </c>
      <c r="V43" s="0" t="n">
        <v>4839</v>
      </c>
      <c r="W43" s="0" t="n">
        <v>4839</v>
      </c>
      <c r="X43" s="0" t="n">
        <v>4839</v>
      </c>
      <c r="Y43" s="0" t="n">
        <v>4839</v>
      </c>
      <c r="Z43" s="0" t="n">
        <v>4838</v>
      </c>
      <c r="AA43" s="0" t="n">
        <v>4838</v>
      </c>
      <c r="AB43" s="0" t="n">
        <v>4838</v>
      </c>
      <c r="AC43" s="0" t="n">
        <v>4838</v>
      </c>
      <c r="AD43" s="0" t="n">
        <v>4838</v>
      </c>
      <c r="AE43" s="0" t="n">
        <v>4838</v>
      </c>
      <c r="AF43" s="0" t="n">
        <v>4838</v>
      </c>
      <c r="AG43" s="0" t="n">
        <v>4838</v>
      </c>
      <c r="AH43" s="0" t="n">
        <v>4838</v>
      </c>
      <c r="AI43" s="0" t="n">
        <v>150000</v>
      </c>
    </row>
    <row r="44" customFormat="false" ht="12.75" hidden="false" customHeight="false" outlineLevel="0" collapsed="false">
      <c r="B44" s="0" t="n">
        <v>62389</v>
      </c>
      <c r="C44" s="0" t="s">
        <v>206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0</v>
      </c>
    </row>
    <row r="45" customFormat="false" ht="12.75" hidden="false" customHeight="false" outlineLevel="0" collapsed="false">
      <c r="A45" s="0" t="s">
        <v>213</v>
      </c>
      <c r="B45" s="0" t="n">
        <v>108160</v>
      </c>
      <c r="C45" s="0" t="s">
        <v>205</v>
      </c>
      <c r="D45" s="0" t="n">
        <v>3388</v>
      </c>
      <c r="E45" s="0" t="n">
        <v>3388</v>
      </c>
      <c r="F45" s="0" t="n">
        <v>3388</v>
      </c>
      <c r="G45" s="0" t="n">
        <v>3387</v>
      </c>
      <c r="H45" s="0" t="n">
        <v>3387</v>
      </c>
      <c r="I45" s="0" t="n">
        <v>3387</v>
      </c>
      <c r="J45" s="0" t="n">
        <v>3387</v>
      </c>
      <c r="K45" s="0" t="n">
        <v>3387</v>
      </c>
      <c r="L45" s="0" t="n">
        <v>3387</v>
      </c>
      <c r="M45" s="0" t="n">
        <v>3387</v>
      </c>
      <c r="N45" s="0" t="n">
        <v>3387</v>
      </c>
      <c r="O45" s="0" t="n">
        <v>3387</v>
      </c>
      <c r="P45" s="0" t="n">
        <v>3387</v>
      </c>
      <c r="Q45" s="0" t="n">
        <v>3387</v>
      </c>
      <c r="R45" s="0" t="n">
        <v>3387</v>
      </c>
      <c r="S45" s="0" t="n">
        <v>3387</v>
      </c>
      <c r="T45" s="0" t="n">
        <v>3387</v>
      </c>
      <c r="U45" s="0" t="n">
        <v>3387</v>
      </c>
      <c r="V45" s="0" t="n">
        <v>3387</v>
      </c>
      <c r="W45" s="0" t="n">
        <v>3387</v>
      </c>
      <c r="X45" s="0" t="n">
        <v>3387</v>
      </c>
      <c r="Y45" s="0" t="n">
        <v>3387</v>
      </c>
      <c r="Z45" s="0" t="n">
        <v>3387</v>
      </c>
      <c r="AA45" s="0" t="n">
        <v>3387</v>
      </c>
      <c r="AB45" s="0" t="n">
        <v>3387</v>
      </c>
      <c r="AC45" s="0" t="n">
        <v>3387</v>
      </c>
      <c r="AD45" s="0" t="n">
        <v>3387</v>
      </c>
      <c r="AE45" s="0" t="n">
        <v>3387</v>
      </c>
      <c r="AF45" s="0" t="n">
        <v>3387</v>
      </c>
      <c r="AG45" s="0" t="n">
        <v>3387</v>
      </c>
      <c r="AH45" s="0" t="n">
        <v>3387</v>
      </c>
      <c r="AI45" s="0" t="n">
        <v>105000</v>
      </c>
    </row>
    <row r="46" customFormat="false" ht="12.75" hidden="false" customHeight="false" outlineLevel="0" collapsed="false">
      <c r="B46" s="0" t="n">
        <v>62389</v>
      </c>
      <c r="C46" s="0" t="s">
        <v>206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0</v>
      </c>
      <c r="AC46" s="0" t="n">
        <v>0</v>
      </c>
      <c r="AD46" s="0" t="n">
        <v>0</v>
      </c>
      <c r="AE46" s="0" t="n">
        <v>0</v>
      </c>
      <c r="AF46" s="0" t="n">
        <v>0</v>
      </c>
      <c r="AG46" s="0" t="n">
        <v>0</v>
      </c>
      <c r="AH46" s="0" t="n">
        <v>0</v>
      </c>
      <c r="AI46" s="0" t="n">
        <v>0</v>
      </c>
    </row>
    <row r="47" customFormat="false" ht="12.75" hidden="false" customHeight="false" outlineLevel="0" collapsed="false">
      <c r="A47" s="0" t="s">
        <v>213</v>
      </c>
      <c r="B47" s="0" t="n">
        <v>108206</v>
      </c>
      <c r="C47" s="0" t="s">
        <v>205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v>0</v>
      </c>
      <c r="AC47" s="0" t="n">
        <v>0</v>
      </c>
      <c r="AD47" s="0" t="n">
        <v>0</v>
      </c>
      <c r="AE47" s="0" t="n">
        <v>0</v>
      </c>
      <c r="AF47" s="0" t="n">
        <v>0</v>
      </c>
      <c r="AG47" s="0" t="n">
        <v>0</v>
      </c>
      <c r="AI47" s="0" t="n">
        <v>0</v>
      </c>
    </row>
    <row r="48" customFormat="false" ht="12.75" hidden="false" customHeight="false" outlineLevel="0" collapsed="false">
      <c r="B48" s="0" t="n">
        <v>62389</v>
      </c>
      <c r="C48" s="0" t="s">
        <v>206</v>
      </c>
      <c r="G48" s="0" t="n">
        <v>20000</v>
      </c>
      <c r="H48" s="0" t="n">
        <v>20000</v>
      </c>
      <c r="I48" s="0" t="n">
        <v>20000</v>
      </c>
      <c r="J48" s="0" t="n">
        <v>0</v>
      </c>
      <c r="K48" s="0" t="n">
        <v>30000</v>
      </c>
      <c r="L48" s="0" t="n">
        <v>0</v>
      </c>
      <c r="M48" s="0" t="n">
        <v>20000</v>
      </c>
      <c r="N48" s="0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0" t="n">
        <v>0</v>
      </c>
      <c r="Z48" s="0" t="n">
        <v>0</v>
      </c>
      <c r="AA48" s="0" t="n">
        <v>20000</v>
      </c>
      <c r="AB48" s="0" t="n">
        <v>0</v>
      </c>
      <c r="AC48" s="0" t="n">
        <v>0</v>
      </c>
      <c r="AD48" s="0" t="n">
        <v>0</v>
      </c>
      <c r="AE48" s="0" t="n">
        <v>0</v>
      </c>
      <c r="AF48" s="0" t="n">
        <v>0</v>
      </c>
      <c r="AG48" s="0" t="n">
        <v>30000</v>
      </c>
      <c r="AI48" s="0" t="n">
        <v>160000</v>
      </c>
    </row>
    <row r="49" customFormat="false" ht="12.75" hidden="false" customHeight="false" outlineLevel="0" collapsed="false">
      <c r="A49" s="0" t="s">
        <v>213</v>
      </c>
      <c r="B49" s="0" t="n">
        <v>108206</v>
      </c>
      <c r="C49" s="0" t="s">
        <v>205</v>
      </c>
      <c r="L49" s="0" t="n">
        <v>0</v>
      </c>
      <c r="AI49" s="0" t="n">
        <v>0</v>
      </c>
    </row>
    <row r="50" customFormat="false" ht="12.75" hidden="false" customHeight="false" outlineLevel="0" collapsed="false">
      <c r="B50" s="0" t="n">
        <v>71460</v>
      </c>
      <c r="C50" s="0" t="s">
        <v>206</v>
      </c>
      <c r="L50" s="0" t="n">
        <v>20000</v>
      </c>
      <c r="AI50" s="0" t="n">
        <v>20000</v>
      </c>
    </row>
    <row r="51" customFormat="false" ht="12.75" hidden="false" customHeight="false" outlineLevel="0" collapsed="false">
      <c r="A51" s="0" t="s">
        <v>214</v>
      </c>
      <c r="B51" s="0" t="n">
        <v>108256</v>
      </c>
      <c r="C51" s="0" t="s">
        <v>205</v>
      </c>
      <c r="AA51" s="0" t="n">
        <v>0</v>
      </c>
      <c r="AI51" s="0" t="n">
        <v>0</v>
      </c>
    </row>
    <row r="52" customFormat="false" ht="12.75" hidden="false" customHeight="false" outlineLevel="0" collapsed="false">
      <c r="B52" s="0" t="n">
        <v>62389</v>
      </c>
      <c r="C52" s="0" t="s">
        <v>206</v>
      </c>
      <c r="AA52" s="0" t="n">
        <v>10000</v>
      </c>
      <c r="AI52" s="0" t="n">
        <v>10000</v>
      </c>
    </row>
    <row r="53" customFormat="false" ht="12.75" hidden="false" customHeight="false" outlineLevel="0" collapsed="false">
      <c r="A53" s="0" t="s">
        <v>215</v>
      </c>
      <c r="B53" s="0" t="n">
        <v>107664</v>
      </c>
      <c r="C53" s="0" t="s">
        <v>205</v>
      </c>
      <c r="D53" s="0" t="n">
        <v>8150</v>
      </c>
      <c r="E53" s="0" t="n">
        <v>8150</v>
      </c>
      <c r="F53" s="0" t="n">
        <v>8150</v>
      </c>
      <c r="G53" s="0" t="n">
        <v>8150</v>
      </c>
      <c r="H53" s="0" t="n">
        <v>8150</v>
      </c>
      <c r="I53" s="0" t="n">
        <v>8150</v>
      </c>
      <c r="J53" s="0" t="n">
        <v>8150</v>
      </c>
      <c r="K53" s="0" t="n">
        <v>8150</v>
      </c>
      <c r="L53" s="0" t="n">
        <v>8150</v>
      </c>
      <c r="M53" s="0" t="n">
        <v>8150</v>
      </c>
      <c r="N53" s="0" t="n">
        <v>18046</v>
      </c>
      <c r="O53" s="0" t="n">
        <v>18046</v>
      </c>
      <c r="P53" s="0" t="n">
        <v>18046</v>
      </c>
      <c r="Q53" s="0" t="n">
        <v>18046</v>
      </c>
      <c r="R53" s="0" t="n">
        <v>18046</v>
      </c>
      <c r="S53" s="0" t="n">
        <v>18046</v>
      </c>
      <c r="T53" s="0" t="n">
        <v>18046</v>
      </c>
      <c r="U53" s="0" t="n">
        <v>18046</v>
      </c>
      <c r="V53" s="0" t="n">
        <v>18046</v>
      </c>
      <c r="W53" s="0" t="n">
        <v>18046</v>
      </c>
      <c r="X53" s="0" t="n">
        <v>18046</v>
      </c>
      <c r="Y53" s="0" t="n">
        <v>18046</v>
      </c>
      <c r="Z53" s="0" t="n">
        <v>18046</v>
      </c>
      <c r="AA53" s="0" t="n">
        <v>18046</v>
      </c>
      <c r="AB53" s="0" t="n">
        <v>18046</v>
      </c>
      <c r="AC53" s="0" t="n">
        <v>18046</v>
      </c>
      <c r="AD53" s="0" t="n">
        <v>18046</v>
      </c>
      <c r="AE53" s="0" t="n">
        <v>18046</v>
      </c>
      <c r="AF53" s="0" t="n">
        <v>18046</v>
      </c>
      <c r="AG53" s="0" t="n">
        <v>18046</v>
      </c>
      <c r="AH53" s="0" t="n">
        <v>18046</v>
      </c>
      <c r="AI53" s="0" t="n">
        <v>460466</v>
      </c>
    </row>
    <row r="54" customFormat="false" ht="12.75" hidden="false" customHeight="false" outlineLevel="0" collapsed="false">
      <c r="B54" s="0" t="n">
        <v>98</v>
      </c>
      <c r="C54" s="0" t="s">
        <v>206</v>
      </c>
      <c r="D54" s="0" t="n">
        <v>26673</v>
      </c>
      <c r="E54" s="0" t="n">
        <v>9642</v>
      </c>
      <c r="F54" s="0" t="n">
        <v>29388</v>
      </c>
      <c r="G54" s="0" t="n">
        <v>30468</v>
      </c>
      <c r="H54" s="0" t="n">
        <v>35565</v>
      </c>
      <c r="I54" s="0" t="n">
        <v>41651</v>
      </c>
      <c r="J54" s="0" t="n">
        <v>47981</v>
      </c>
      <c r="K54" s="0" t="n">
        <v>33569</v>
      </c>
      <c r="L54" s="0" t="n">
        <v>17044</v>
      </c>
      <c r="M54" s="0" t="n">
        <v>3419</v>
      </c>
      <c r="N54" s="0" t="n">
        <v>0</v>
      </c>
      <c r="O54" s="0" t="n">
        <v>5812</v>
      </c>
      <c r="P54" s="0" t="n">
        <v>9409</v>
      </c>
      <c r="Q54" s="0" t="n">
        <v>0</v>
      </c>
      <c r="R54" s="0" t="n">
        <v>151</v>
      </c>
      <c r="S54" s="0" t="n">
        <v>0</v>
      </c>
      <c r="T54" s="0" t="n">
        <v>5177</v>
      </c>
      <c r="U54" s="0" t="n">
        <v>0</v>
      </c>
      <c r="V54" s="0" t="n">
        <v>0</v>
      </c>
      <c r="W54" s="0" t="n">
        <v>6886</v>
      </c>
      <c r="X54" s="0" t="n">
        <v>0</v>
      </c>
      <c r="Y54" s="0" t="n">
        <v>25235</v>
      </c>
      <c r="Z54" s="0" t="n">
        <v>23606</v>
      </c>
      <c r="AA54" s="0" t="n">
        <v>12806</v>
      </c>
      <c r="AB54" s="0" t="n">
        <v>15735</v>
      </c>
      <c r="AC54" s="0" t="n">
        <v>17574</v>
      </c>
      <c r="AD54" s="0" t="n">
        <v>20661</v>
      </c>
      <c r="AE54" s="0" t="n">
        <v>17129</v>
      </c>
      <c r="AF54" s="0" t="n">
        <v>20261</v>
      </c>
      <c r="AG54" s="0" t="n">
        <v>13294</v>
      </c>
      <c r="AH54" s="0" t="n">
        <v>0</v>
      </c>
      <c r="AI54" s="0" t="n">
        <v>469136</v>
      </c>
    </row>
    <row r="55" customFormat="false" ht="12.75" hidden="false" customHeight="false" outlineLevel="0" collapsed="false">
      <c r="A55" s="0" t="s">
        <v>216</v>
      </c>
      <c r="B55" s="0" t="n">
        <v>108167</v>
      </c>
      <c r="C55" s="0" t="s">
        <v>205</v>
      </c>
      <c r="D55" s="0" t="n">
        <v>323</v>
      </c>
      <c r="E55" s="0" t="n">
        <v>323</v>
      </c>
      <c r="F55" s="0" t="n">
        <v>323</v>
      </c>
      <c r="G55" s="0" t="n">
        <v>323</v>
      </c>
      <c r="H55" s="0" t="n">
        <v>323</v>
      </c>
      <c r="I55" s="0" t="n">
        <v>323</v>
      </c>
      <c r="J55" s="0" t="n">
        <v>323</v>
      </c>
      <c r="K55" s="0" t="n">
        <v>323</v>
      </c>
      <c r="L55" s="0" t="n">
        <v>323</v>
      </c>
      <c r="M55" s="0" t="n">
        <v>323</v>
      </c>
      <c r="N55" s="0" t="n">
        <v>323</v>
      </c>
      <c r="O55" s="0" t="n">
        <v>323</v>
      </c>
      <c r="P55" s="0" t="n">
        <v>323</v>
      </c>
      <c r="Q55" s="0" t="n">
        <v>323</v>
      </c>
      <c r="R55" s="0" t="n">
        <v>323</v>
      </c>
      <c r="S55" s="0" t="n">
        <v>323</v>
      </c>
      <c r="T55" s="0" t="n">
        <v>323</v>
      </c>
      <c r="U55" s="0" t="n">
        <v>323</v>
      </c>
      <c r="V55" s="0" t="n">
        <v>322</v>
      </c>
      <c r="W55" s="0" t="n">
        <v>322</v>
      </c>
      <c r="X55" s="0" t="n">
        <v>322</v>
      </c>
      <c r="Y55" s="0" t="n">
        <v>322</v>
      </c>
      <c r="Z55" s="0" t="n">
        <v>322</v>
      </c>
      <c r="AA55" s="0" t="n">
        <v>322</v>
      </c>
      <c r="AB55" s="0" t="n">
        <v>322</v>
      </c>
      <c r="AC55" s="0" t="n">
        <v>322</v>
      </c>
      <c r="AD55" s="0" t="n">
        <v>322</v>
      </c>
      <c r="AE55" s="0" t="n">
        <v>322</v>
      </c>
      <c r="AF55" s="0" t="n">
        <v>322</v>
      </c>
      <c r="AG55" s="0" t="n">
        <v>322</v>
      </c>
      <c r="AH55" s="0" t="n">
        <v>322</v>
      </c>
      <c r="AI55" s="0" t="n">
        <v>10000</v>
      </c>
    </row>
    <row r="56" customFormat="false" ht="12.75" hidden="false" customHeight="false" outlineLevel="0" collapsed="false">
      <c r="B56" s="0" t="n">
        <v>62389</v>
      </c>
      <c r="C56" s="0" t="s">
        <v>206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0</v>
      </c>
      <c r="Y56" s="0" t="n">
        <v>0</v>
      </c>
      <c r="Z56" s="0" t="n">
        <v>0</v>
      </c>
      <c r="AA56" s="0" t="n">
        <v>0</v>
      </c>
      <c r="AB56" s="0" t="n">
        <v>0</v>
      </c>
      <c r="AC56" s="0" t="n">
        <v>0</v>
      </c>
      <c r="AD56" s="0" t="n">
        <v>0</v>
      </c>
      <c r="AE56" s="0" t="n">
        <v>0</v>
      </c>
      <c r="AF56" s="0" t="n">
        <v>0</v>
      </c>
      <c r="AG56" s="0" t="n">
        <v>0</v>
      </c>
      <c r="AH56" s="0" t="n">
        <v>0</v>
      </c>
      <c r="AI56" s="0" t="n">
        <v>0</v>
      </c>
    </row>
    <row r="57" customFormat="false" ht="12.75" hidden="false" customHeight="false" outlineLevel="0" collapsed="false">
      <c r="A57" s="0" t="s">
        <v>216</v>
      </c>
      <c r="B57" s="0" t="n">
        <v>108207</v>
      </c>
      <c r="C57" s="0" t="s">
        <v>205</v>
      </c>
      <c r="J57" s="0" t="n">
        <v>0</v>
      </c>
      <c r="AI57" s="0" t="n">
        <v>0</v>
      </c>
    </row>
    <row r="58" customFormat="false" ht="12.75" hidden="false" customHeight="false" outlineLevel="0" collapsed="false">
      <c r="B58" s="0" t="n">
        <v>62389</v>
      </c>
      <c r="C58" s="0" t="s">
        <v>206</v>
      </c>
      <c r="J58" s="0" t="n">
        <v>10000</v>
      </c>
      <c r="AI58" s="0" t="n">
        <v>10000</v>
      </c>
    </row>
    <row r="59" customFormat="false" ht="12.75" hidden="false" customHeight="false" outlineLevel="0" collapsed="false">
      <c r="A59" s="0" t="s">
        <v>216</v>
      </c>
      <c r="B59" s="0" t="n">
        <v>108221</v>
      </c>
      <c r="C59" s="0" t="s">
        <v>205</v>
      </c>
      <c r="Q59" s="0" t="n">
        <v>0</v>
      </c>
      <c r="AI59" s="0" t="n">
        <v>0</v>
      </c>
    </row>
    <row r="60" customFormat="false" ht="12.75" hidden="false" customHeight="false" outlineLevel="0" collapsed="false">
      <c r="B60" s="0" t="n">
        <v>62389</v>
      </c>
      <c r="C60" s="0" t="s">
        <v>206</v>
      </c>
      <c r="Q60" s="0" t="n">
        <v>10000</v>
      </c>
      <c r="AI60" s="0" t="n">
        <v>10000</v>
      </c>
    </row>
    <row r="61" customFormat="false" ht="12.75" hidden="false" customHeight="false" outlineLevel="0" collapsed="false">
      <c r="A61" s="0" t="s">
        <v>216</v>
      </c>
      <c r="B61" s="0" t="n">
        <v>108229</v>
      </c>
      <c r="C61" s="0" t="s">
        <v>205</v>
      </c>
      <c r="T61" s="0" t="n">
        <v>20000</v>
      </c>
      <c r="AI61" s="0" t="n">
        <v>20000</v>
      </c>
    </row>
    <row r="62" customFormat="false" ht="12.75" hidden="false" customHeight="false" outlineLevel="0" collapsed="false">
      <c r="B62" s="0" t="n">
        <v>62389</v>
      </c>
      <c r="C62" s="0" t="s">
        <v>206</v>
      </c>
      <c r="T62" s="0" t="n">
        <v>0</v>
      </c>
      <c r="AI62" s="0" t="n">
        <v>0</v>
      </c>
    </row>
    <row r="63" customFormat="false" ht="12.75" hidden="false" customHeight="false" outlineLevel="0" collapsed="false">
      <c r="A63" s="0" t="s">
        <v>217</v>
      </c>
      <c r="B63" s="0" t="n">
        <v>108129</v>
      </c>
      <c r="C63" s="0" t="s">
        <v>205</v>
      </c>
      <c r="D63" s="0" t="n">
        <v>22581</v>
      </c>
      <c r="E63" s="0" t="n">
        <v>22581</v>
      </c>
      <c r="F63" s="0" t="n">
        <v>22581</v>
      </c>
      <c r="G63" s="0" t="n">
        <v>22581</v>
      </c>
      <c r="H63" s="0" t="n">
        <v>22581</v>
      </c>
      <c r="I63" s="0" t="n">
        <v>22581</v>
      </c>
      <c r="J63" s="0" t="n">
        <v>22581</v>
      </c>
      <c r="K63" s="0" t="n">
        <v>22581</v>
      </c>
      <c r="L63" s="0" t="n">
        <v>22581</v>
      </c>
      <c r="M63" s="0" t="n">
        <v>22581</v>
      </c>
      <c r="N63" s="0" t="n">
        <v>22581</v>
      </c>
      <c r="O63" s="0" t="n">
        <v>22581</v>
      </c>
      <c r="P63" s="0" t="n">
        <v>22581</v>
      </c>
      <c r="Q63" s="0" t="n">
        <v>22581</v>
      </c>
      <c r="R63" s="0" t="n">
        <v>22581</v>
      </c>
      <c r="S63" s="0" t="n">
        <v>22581</v>
      </c>
      <c r="T63" s="0" t="n">
        <v>22581</v>
      </c>
      <c r="U63" s="0" t="n">
        <v>22581</v>
      </c>
      <c r="V63" s="0" t="n">
        <v>22581</v>
      </c>
      <c r="W63" s="0" t="n">
        <v>22581</v>
      </c>
      <c r="X63" s="0" t="n">
        <v>22581</v>
      </c>
      <c r="Y63" s="0" t="n">
        <v>22581</v>
      </c>
      <c r="Z63" s="0" t="n">
        <v>22581</v>
      </c>
      <c r="AA63" s="0" t="n">
        <v>22581</v>
      </c>
      <c r="AB63" s="0" t="n">
        <v>22581</v>
      </c>
      <c r="AC63" s="0" t="n">
        <v>22581</v>
      </c>
      <c r="AD63" s="0" t="n">
        <v>22581</v>
      </c>
      <c r="AE63" s="0" t="n">
        <v>22581</v>
      </c>
      <c r="AF63" s="0" t="n">
        <v>22581</v>
      </c>
      <c r="AG63" s="0" t="n">
        <v>22581</v>
      </c>
      <c r="AH63" s="0" t="n">
        <v>22581</v>
      </c>
      <c r="AI63" s="0" t="n">
        <v>700011</v>
      </c>
    </row>
    <row r="64" customFormat="false" ht="12.75" hidden="false" customHeight="false" outlineLevel="0" collapsed="false">
      <c r="B64" s="0" t="n">
        <v>71460</v>
      </c>
      <c r="C64" s="0" t="s">
        <v>206</v>
      </c>
      <c r="D64" s="0" t="n">
        <v>0</v>
      </c>
      <c r="E64" s="0" t="n">
        <v>0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v>0</v>
      </c>
      <c r="AC64" s="0" t="n">
        <v>0</v>
      </c>
      <c r="AD64" s="0" t="n">
        <v>0</v>
      </c>
      <c r="AE64" s="0" t="n">
        <v>0</v>
      </c>
      <c r="AF64" s="0" t="n">
        <v>0</v>
      </c>
      <c r="AG64" s="0" t="n">
        <v>0</v>
      </c>
      <c r="AH64" s="0" t="n">
        <v>0</v>
      </c>
      <c r="AI64" s="0" t="n">
        <v>0</v>
      </c>
    </row>
    <row r="65" customFormat="false" ht="12.75" hidden="false" customHeight="false" outlineLevel="0" collapsed="false">
      <c r="A65" s="0" t="s">
        <v>217</v>
      </c>
      <c r="B65" s="0" t="n">
        <v>108248</v>
      </c>
      <c r="C65" s="0" t="s">
        <v>205</v>
      </c>
      <c r="U65" s="0" t="n">
        <v>10000</v>
      </c>
      <c r="V65" s="0" t="n">
        <v>10000</v>
      </c>
      <c r="W65" s="0" t="n">
        <v>10000</v>
      </c>
      <c r="AI65" s="0" t="n">
        <v>30000</v>
      </c>
    </row>
    <row r="66" customFormat="false" ht="12.75" hidden="false" customHeight="false" outlineLevel="0" collapsed="false">
      <c r="B66" s="0" t="n">
        <v>71460</v>
      </c>
      <c r="C66" s="0" t="s">
        <v>206</v>
      </c>
      <c r="U66" s="0" t="n">
        <v>0</v>
      </c>
      <c r="V66" s="0" t="n">
        <v>0</v>
      </c>
      <c r="W66" s="0" t="n">
        <v>0</v>
      </c>
      <c r="AI66" s="0" t="n">
        <v>0</v>
      </c>
    </row>
    <row r="67" customFormat="false" ht="12.75" hidden="false" customHeight="false" outlineLevel="0" collapsed="false">
      <c r="A67" s="0" t="s">
        <v>218</v>
      </c>
      <c r="B67" s="0" t="n">
        <v>107654</v>
      </c>
      <c r="C67" s="0" t="s">
        <v>205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0</v>
      </c>
      <c r="Y67" s="0" t="n">
        <v>0</v>
      </c>
      <c r="Z67" s="0" t="n">
        <v>0</v>
      </c>
      <c r="AA67" s="0" t="n">
        <v>0</v>
      </c>
      <c r="AB67" s="0" t="n">
        <v>0</v>
      </c>
      <c r="AC67" s="0" t="n">
        <v>0</v>
      </c>
      <c r="AD67" s="0" t="n">
        <v>0</v>
      </c>
      <c r="AE67" s="0" t="n">
        <v>0</v>
      </c>
      <c r="AF67" s="0" t="n">
        <v>0</v>
      </c>
      <c r="AG67" s="0" t="n">
        <v>0</v>
      </c>
      <c r="AH67" s="0" t="n">
        <v>0</v>
      </c>
      <c r="AI67" s="0" t="n">
        <v>0</v>
      </c>
    </row>
    <row r="68" customFormat="false" ht="12.75" hidden="false" customHeight="false" outlineLevel="0" collapsed="false">
      <c r="B68" s="0" t="n">
        <v>62389</v>
      </c>
      <c r="C68" s="0" t="s">
        <v>206</v>
      </c>
      <c r="D68" s="0" t="n">
        <v>1290</v>
      </c>
      <c r="E68" s="0" t="n">
        <v>1290</v>
      </c>
      <c r="F68" s="0" t="n">
        <v>1290</v>
      </c>
      <c r="G68" s="0" t="n">
        <v>1290</v>
      </c>
      <c r="H68" s="0" t="n">
        <v>1290</v>
      </c>
      <c r="I68" s="0" t="n">
        <v>1290</v>
      </c>
      <c r="J68" s="0" t="n">
        <v>1290</v>
      </c>
      <c r="K68" s="0" t="n">
        <v>1290</v>
      </c>
      <c r="L68" s="0" t="n">
        <v>1290</v>
      </c>
      <c r="M68" s="0" t="n">
        <v>1290</v>
      </c>
      <c r="N68" s="0" t="n">
        <v>1290</v>
      </c>
      <c r="O68" s="0" t="n">
        <v>1290</v>
      </c>
      <c r="P68" s="0" t="n">
        <v>1290</v>
      </c>
      <c r="Q68" s="0" t="n">
        <v>1290</v>
      </c>
      <c r="R68" s="0" t="n">
        <v>1290</v>
      </c>
      <c r="S68" s="0" t="n">
        <v>1290</v>
      </c>
      <c r="T68" s="0" t="n">
        <v>1290</v>
      </c>
      <c r="U68" s="0" t="n">
        <v>1290</v>
      </c>
      <c r="V68" s="0" t="n">
        <v>1290</v>
      </c>
      <c r="W68" s="0" t="n">
        <v>1290</v>
      </c>
      <c r="X68" s="0" t="n">
        <v>1290</v>
      </c>
      <c r="Y68" s="0" t="n">
        <v>1290</v>
      </c>
      <c r="Z68" s="0" t="n">
        <v>1290</v>
      </c>
      <c r="AA68" s="0" t="n">
        <v>1290</v>
      </c>
      <c r="AB68" s="0" t="n">
        <v>1290</v>
      </c>
      <c r="AC68" s="0" t="n">
        <v>1290</v>
      </c>
      <c r="AD68" s="0" t="n">
        <v>1290</v>
      </c>
      <c r="AE68" s="0" t="n">
        <v>1290</v>
      </c>
      <c r="AF68" s="0" t="n">
        <v>1290</v>
      </c>
      <c r="AG68" s="0" t="n">
        <v>1290</v>
      </c>
      <c r="AH68" s="0" t="n">
        <v>1300</v>
      </c>
      <c r="AI68" s="0" t="n">
        <v>40000</v>
      </c>
    </row>
    <row r="69" customFormat="false" ht="12.75" hidden="false" customHeight="false" outlineLevel="0" collapsed="false">
      <c r="A69" s="0" t="s">
        <v>218</v>
      </c>
      <c r="B69" s="0" t="n">
        <v>107672</v>
      </c>
      <c r="C69" s="0" t="s">
        <v>205</v>
      </c>
      <c r="D69" s="0" t="n">
        <v>0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0</v>
      </c>
      <c r="Y69" s="0" t="n">
        <v>0</v>
      </c>
      <c r="Z69" s="0" t="n">
        <v>0</v>
      </c>
      <c r="AA69" s="0" t="n">
        <v>0</v>
      </c>
      <c r="AB69" s="0" t="n">
        <v>0</v>
      </c>
      <c r="AC69" s="0" t="n">
        <v>0</v>
      </c>
      <c r="AD69" s="0" t="n">
        <v>0</v>
      </c>
      <c r="AE69" s="0" t="n">
        <v>0</v>
      </c>
      <c r="AF69" s="0" t="n">
        <v>0</v>
      </c>
      <c r="AG69" s="0" t="n">
        <v>0</v>
      </c>
      <c r="AH69" s="0" t="n">
        <v>0</v>
      </c>
      <c r="AI69" s="0" t="n">
        <v>0</v>
      </c>
    </row>
    <row r="70" customFormat="false" ht="12.75" hidden="false" customHeight="false" outlineLevel="0" collapsed="false">
      <c r="B70" s="0" t="n">
        <v>71319</v>
      </c>
      <c r="C70" s="0" t="s">
        <v>206</v>
      </c>
      <c r="D70" s="0" t="n">
        <v>14516</v>
      </c>
      <c r="E70" s="0" t="n">
        <v>14516</v>
      </c>
      <c r="F70" s="0" t="n">
        <v>14516</v>
      </c>
      <c r="G70" s="0" t="n">
        <v>14516</v>
      </c>
      <c r="H70" s="0" t="n">
        <v>14516</v>
      </c>
      <c r="I70" s="0" t="n">
        <v>14516</v>
      </c>
      <c r="J70" s="0" t="n">
        <v>14516</v>
      </c>
      <c r="K70" s="0" t="n">
        <v>14516</v>
      </c>
      <c r="L70" s="0" t="n">
        <v>14516</v>
      </c>
      <c r="M70" s="0" t="n">
        <v>14516</v>
      </c>
      <c r="N70" s="0" t="n">
        <v>14516</v>
      </c>
      <c r="O70" s="0" t="n">
        <v>14516</v>
      </c>
      <c r="P70" s="0" t="n">
        <v>14516</v>
      </c>
      <c r="Q70" s="0" t="n">
        <v>14516</v>
      </c>
      <c r="R70" s="0" t="n">
        <v>14516</v>
      </c>
      <c r="S70" s="0" t="n">
        <v>14516</v>
      </c>
      <c r="T70" s="0" t="n">
        <v>14516</v>
      </c>
      <c r="U70" s="0" t="n">
        <v>14516</v>
      </c>
      <c r="V70" s="0" t="n">
        <v>14516</v>
      </c>
      <c r="W70" s="0" t="n">
        <v>14516</v>
      </c>
      <c r="X70" s="0" t="n">
        <v>14516</v>
      </c>
      <c r="Y70" s="0" t="n">
        <v>14516</v>
      </c>
      <c r="Z70" s="0" t="n">
        <v>14516</v>
      </c>
      <c r="AA70" s="0" t="n">
        <v>14516</v>
      </c>
      <c r="AB70" s="0" t="n">
        <v>14516</v>
      </c>
      <c r="AC70" s="0" t="n">
        <v>14516</v>
      </c>
      <c r="AD70" s="0" t="n">
        <v>14516</v>
      </c>
      <c r="AE70" s="0" t="n">
        <v>14516</v>
      </c>
      <c r="AF70" s="0" t="n">
        <v>14516</v>
      </c>
      <c r="AG70" s="0" t="n">
        <v>14516</v>
      </c>
      <c r="AH70" s="0" t="n">
        <v>14520</v>
      </c>
      <c r="AI70" s="0" t="n">
        <v>450000</v>
      </c>
    </row>
    <row r="71" customFormat="false" ht="12.75" hidden="false" customHeight="false" outlineLevel="0" collapsed="false">
      <c r="A71" s="0" t="s">
        <v>218</v>
      </c>
      <c r="B71" s="0" t="n">
        <v>107672</v>
      </c>
      <c r="C71" s="0" t="s">
        <v>205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0</v>
      </c>
      <c r="Y71" s="0" t="n">
        <v>0</v>
      </c>
      <c r="Z71" s="0" t="n">
        <v>0</v>
      </c>
      <c r="AA71" s="0" t="n">
        <v>0</v>
      </c>
      <c r="AB71" s="0" t="n">
        <v>0</v>
      </c>
      <c r="AC71" s="0" t="n">
        <v>0</v>
      </c>
      <c r="AD71" s="0" t="n">
        <v>0</v>
      </c>
      <c r="AE71" s="0" t="n">
        <v>0</v>
      </c>
      <c r="AF71" s="0" t="n">
        <v>0</v>
      </c>
      <c r="AG71" s="0" t="n">
        <v>0</v>
      </c>
      <c r="AH71" s="0" t="n">
        <v>0</v>
      </c>
      <c r="AI71" s="0" t="n">
        <v>0</v>
      </c>
    </row>
    <row r="72" customFormat="false" ht="12.75" hidden="false" customHeight="false" outlineLevel="0" collapsed="false">
      <c r="B72" s="0" t="n">
        <v>71320</v>
      </c>
      <c r="C72" s="0" t="s">
        <v>206</v>
      </c>
      <c r="D72" s="0" t="n">
        <v>1612</v>
      </c>
      <c r="E72" s="0" t="n">
        <v>1612</v>
      </c>
      <c r="F72" s="0" t="n">
        <v>1612</v>
      </c>
      <c r="G72" s="0" t="n">
        <v>1612</v>
      </c>
      <c r="H72" s="0" t="n">
        <v>1612</v>
      </c>
      <c r="I72" s="0" t="n">
        <v>1612</v>
      </c>
      <c r="J72" s="0" t="n">
        <v>1612</v>
      </c>
      <c r="K72" s="0" t="n">
        <v>1612</v>
      </c>
      <c r="L72" s="0" t="n">
        <v>1612</v>
      </c>
      <c r="M72" s="0" t="n">
        <v>1612</v>
      </c>
      <c r="N72" s="0" t="n">
        <v>1612</v>
      </c>
      <c r="O72" s="0" t="n">
        <v>1612</v>
      </c>
      <c r="P72" s="0" t="n">
        <v>1612</v>
      </c>
      <c r="Q72" s="0" t="n">
        <v>1612</v>
      </c>
      <c r="R72" s="0" t="n">
        <v>1612</v>
      </c>
      <c r="S72" s="0" t="n">
        <v>1612</v>
      </c>
      <c r="T72" s="0" t="n">
        <v>1612</v>
      </c>
      <c r="U72" s="0" t="n">
        <v>1612</v>
      </c>
      <c r="V72" s="0" t="n">
        <v>1612</v>
      </c>
      <c r="W72" s="0" t="n">
        <v>1612</v>
      </c>
      <c r="X72" s="0" t="n">
        <v>1612</v>
      </c>
      <c r="Y72" s="0" t="n">
        <v>1612</v>
      </c>
      <c r="Z72" s="0" t="n">
        <v>1612</v>
      </c>
      <c r="AA72" s="0" t="n">
        <v>1612</v>
      </c>
      <c r="AB72" s="0" t="n">
        <v>1612</v>
      </c>
      <c r="AC72" s="0" t="n">
        <v>1612</v>
      </c>
      <c r="AD72" s="0" t="n">
        <v>1612</v>
      </c>
      <c r="AE72" s="0" t="n">
        <v>1612</v>
      </c>
      <c r="AF72" s="0" t="n">
        <v>1612</v>
      </c>
      <c r="AG72" s="0" t="n">
        <v>1612</v>
      </c>
      <c r="AH72" s="0" t="n">
        <v>1640</v>
      </c>
      <c r="AI72" s="0" t="n">
        <v>50000</v>
      </c>
    </row>
    <row r="73" customFormat="false" ht="12.75" hidden="false" customHeight="false" outlineLevel="0" collapsed="false">
      <c r="A73" s="0" t="s">
        <v>218</v>
      </c>
      <c r="B73" s="0" t="n">
        <v>107700</v>
      </c>
      <c r="C73" s="0" t="s">
        <v>205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C73" s="0" t="n">
        <v>0</v>
      </c>
      <c r="AD73" s="0" t="n">
        <v>0</v>
      </c>
      <c r="AE73" s="0" t="n">
        <v>0</v>
      </c>
      <c r="AF73" s="0" t="n">
        <v>0</v>
      </c>
      <c r="AG73" s="0" t="n">
        <v>0</v>
      </c>
      <c r="AH73" s="0" t="n">
        <v>0</v>
      </c>
      <c r="AI73" s="0" t="n">
        <v>0</v>
      </c>
    </row>
    <row r="74" customFormat="false" ht="12.75" hidden="false" customHeight="false" outlineLevel="0" collapsed="false">
      <c r="B74" s="0" t="n">
        <v>71320</v>
      </c>
      <c r="C74" s="0" t="s">
        <v>206</v>
      </c>
      <c r="D74" s="0" t="n">
        <v>16129</v>
      </c>
      <c r="E74" s="0" t="n">
        <v>16129</v>
      </c>
      <c r="F74" s="0" t="n">
        <v>16129</v>
      </c>
      <c r="G74" s="0" t="n">
        <v>16129</v>
      </c>
      <c r="H74" s="0" t="n">
        <v>16129</v>
      </c>
      <c r="I74" s="0" t="n">
        <v>16129</v>
      </c>
      <c r="J74" s="0" t="n">
        <v>16129</v>
      </c>
      <c r="K74" s="0" t="n">
        <v>16129</v>
      </c>
      <c r="L74" s="0" t="n">
        <v>16129</v>
      </c>
      <c r="M74" s="0" t="n">
        <v>16129</v>
      </c>
      <c r="N74" s="0" t="n">
        <v>16129</v>
      </c>
      <c r="O74" s="0" t="n">
        <v>16129</v>
      </c>
      <c r="P74" s="0" t="n">
        <v>16129</v>
      </c>
      <c r="Q74" s="0" t="n">
        <v>16129</v>
      </c>
      <c r="R74" s="0" t="n">
        <v>16129</v>
      </c>
      <c r="S74" s="0" t="n">
        <v>16129</v>
      </c>
      <c r="T74" s="0" t="n">
        <v>16129</v>
      </c>
      <c r="U74" s="0" t="n">
        <v>16129</v>
      </c>
      <c r="V74" s="0" t="n">
        <v>16129</v>
      </c>
      <c r="W74" s="0" t="n">
        <v>16129</v>
      </c>
      <c r="X74" s="0" t="n">
        <v>16129</v>
      </c>
      <c r="Y74" s="0" t="n">
        <v>16129</v>
      </c>
      <c r="Z74" s="0" t="n">
        <v>16129</v>
      </c>
      <c r="AA74" s="0" t="n">
        <v>16129</v>
      </c>
      <c r="AB74" s="0" t="n">
        <v>16129</v>
      </c>
      <c r="AC74" s="0" t="n">
        <v>16129</v>
      </c>
      <c r="AD74" s="0" t="n">
        <v>16129</v>
      </c>
      <c r="AE74" s="0" t="n">
        <v>16129</v>
      </c>
      <c r="AF74" s="0" t="n">
        <v>16129</v>
      </c>
      <c r="AG74" s="0" t="n">
        <v>16129</v>
      </c>
      <c r="AH74" s="0" t="n">
        <v>16130</v>
      </c>
      <c r="AI74" s="0" t="n">
        <v>500000</v>
      </c>
    </row>
    <row r="75" customFormat="false" ht="12.75" hidden="false" customHeight="false" outlineLevel="0" collapsed="false">
      <c r="A75" s="0" t="s">
        <v>218</v>
      </c>
      <c r="B75" s="0" t="n">
        <v>107759</v>
      </c>
      <c r="C75" s="0" t="s">
        <v>205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0</v>
      </c>
      <c r="AC75" s="0" t="n">
        <v>0</v>
      </c>
      <c r="AD75" s="0" t="n">
        <v>0</v>
      </c>
      <c r="AE75" s="0" t="n">
        <v>0</v>
      </c>
      <c r="AF75" s="0" t="n">
        <v>0</v>
      </c>
      <c r="AG75" s="0" t="n">
        <v>0</v>
      </c>
      <c r="AH75" s="0" t="n">
        <v>0</v>
      </c>
      <c r="AI75" s="0" t="n">
        <v>0</v>
      </c>
    </row>
    <row r="76" customFormat="false" ht="12.75" hidden="false" customHeight="false" outlineLevel="0" collapsed="false">
      <c r="B76" s="0" t="n">
        <v>71320</v>
      </c>
      <c r="C76" s="0" t="s">
        <v>206</v>
      </c>
      <c r="D76" s="0" t="n">
        <v>2580</v>
      </c>
      <c r="E76" s="0" t="n">
        <v>2580</v>
      </c>
      <c r="F76" s="0" t="n">
        <v>2580</v>
      </c>
      <c r="G76" s="0" t="n">
        <v>2580</v>
      </c>
      <c r="H76" s="0" t="n">
        <v>2580</v>
      </c>
      <c r="I76" s="0" t="n">
        <v>2580</v>
      </c>
      <c r="J76" s="0" t="n">
        <v>2580</v>
      </c>
      <c r="K76" s="0" t="n">
        <v>2580</v>
      </c>
      <c r="L76" s="0" t="n">
        <v>2580</v>
      </c>
      <c r="M76" s="0" t="n">
        <v>2580</v>
      </c>
      <c r="N76" s="0" t="n">
        <v>2580</v>
      </c>
      <c r="O76" s="0" t="n">
        <v>2580</v>
      </c>
      <c r="P76" s="0" t="n">
        <v>2580</v>
      </c>
      <c r="Q76" s="0" t="n">
        <v>2580</v>
      </c>
      <c r="R76" s="0" t="n">
        <v>2580</v>
      </c>
      <c r="S76" s="0" t="n">
        <v>2580</v>
      </c>
      <c r="T76" s="0" t="n">
        <v>2580</v>
      </c>
      <c r="U76" s="0" t="n">
        <v>2580</v>
      </c>
      <c r="V76" s="0" t="n">
        <v>2580</v>
      </c>
      <c r="W76" s="0" t="n">
        <v>2580</v>
      </c>
      <c r="X76" s="0" t="n">
        <v>2580</v>
      </c>
      <c r="Y76" s="0" t="n">
        <v>2580</v>
      </c>
      <c r="Z76" s="0" t="n">
        <v>2580</v>
      </c>
      <c r="AA76" s="0" t="n">
        <v>2580</v>
      </c>
      <c r="AB76" s="0" t="n">
        <v>2580</v>
      </c>
      <c r="AC76" s="0" t="n">
        <v>2580</v>
      </c>
      <c r="AD76" s="0" t="n">
        <v>2580</v>
      </c>
      <c r="AE76" s="0" t="n">
        <v>2580</v>
      </c>
      <c r="AF76" s="0" t="n">
        <v>2580</v>
      </c>
      <c r="AG76" s="0" t="n">
        <v>2580</v>
      </c>
      <c r="AH76" s="0" t="n">
        <v>2600</v>
      </c>
      <c r="AI76" s="0" t="n">
        <v>80000</v>
      </c>
    </row>
    <row r="77" customFormat="false" ht="12.75" hidden="false" customHeight="false" outlineLevel="0" collapsed="false">
      <c r="A77" s="0" t="s">
        <v>218</v>
      </c>
      <c r="B77" s="0" t="n">
        <v>107759</v>
      </c>
      <c r="C77" s="0" t="s">
        <v>205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0" t="n">
        <v>0</v>
      </c>
      <c r="AC77" s="0" t="n">
        <v>0</v>
      </c>
      <c r="AD77" s="0" t="n">
        <v>0</v>
      </c>
      <c r="AE77" s="0" t="n">
        <v>0</v>
      </c>
      <c r="AF77" s="0" t="n">
        <v>0</v>
      </c>
      <c r="AG77" s="0" t="n">
        <v>0</v>
      </c>
      <c r="AH77" s="0" t="n">
        <v>0</v>
      </c>
      <c r="AI77" s="0" t="n">
        <v>0</v>
      </c>
    </row>
    <row r="78" customFormat="false" ht="12.75" hidden="false" customHeight="false" outlineLevel="0" collapsed="false">
      <c r="B78" s="0" t="n">
        <v>71322</v>
      </c>
      <c r="C78" s="0" t="s">
        <v>206</v>
      </c>
      <c r="D78" s="0" t="n">
        <v>1612</v>
      </c>
      <c r="E78" s="0" t="n">
        <v>1612</v>
      </c>
      <c r="F78" s="0" t="n">
        <v>1612</v>
      </c>
      <c r="G78" s="0" t="n">
        <v>1612</v>
      </c>
      <c r="H78" s="0" t="n">
        <v>1612</v>
      </c>
      <c r="I78" s="0" t="n">
        <v>1612</v>
      </c>
      <c r="J78" s="0" t="n">
        <v>1612</v>
      </c>
      <c r="K78" s="0" t="n">
        <v>1612</v>
      </c>
      <c r="L78" s="0" t="n">
        <v>1612</v>
      </c>
      <c r="M78" s="0" t="n">
        <v>1612</v>
      </c>
      <c r="N78" s="0" t="n">
        <v>1612</v>
      </c>
      <c r="O78" s="0" t="n">
        <v>1612</v>
      </c>
      <c r="P78" s="0" t="n">
        <v>1612</v>
      </c>
      <c r="Q78" s="0" t="n">
        <v>1612</v>
      </c>
      <c r="R78" s="0" t="n">
        <v>1612</v>
      </c>
      <c r="S78" s="0" t="n">
        <v>1612</v>
      </c>
      <c r="T78" s="0" t="n">
        <v>1612</v>
      </c>
      <c r="U78" s="0" t="n">
        <v>1612</v>
      </c>
      <c r="V78" s="0" t="n">
        <v>1612</v>
      </c>
      <c r="W78" s="0" t="n">
        <v>1612</v>
      </c>
      <c r="X78" s="0" t="n">
        <v>1612</v>
      </c>
      <c r="Y78" s="0" t="n">
        <v>1612</v>
      </c>
      <c r="Z78" s="0" t="n">
        <v>1612</v>
      </c>
      <c r="AA78" s="0" t="n">
        <v>1612</v>
      </c>
      <c r="AB78" s="0" t="n">
        <v>1612</v>
      </c>
      <c r="AC78" s="0" t="n">
        <v>1612</v>
      </c>
      <c r="AD78" s="0" t="n">
        <v>1612</v>
      </c>
      <c r="AE78" s="0" t="n">
        <v>1612</v>
      </c>
      <c r="AF78" s="0" t="n">
        <v>1612</v>
      </c>
      <c r="AG78" s="0" t="n">
        <v>1612</v>
      </c>
      <c r="AH78" s="0" t="n">
        <v>1640</v>
      </c>
      <c r="AI78" s="0" t="n">
        <v>50000</v>
      </c>
    </row>
    <row r="79" customFormat="false" ht="12.75" hidden="false" customHeight="false" outlineLevel="0" collapsed="false">
      <c r="A79" s="0" t="s">
        <v>218</v>
      </c>
      <c r="B79" s="0" t="n">
        <v>107759</v>
      </c>
      <c r="C79" s="0" t="s">
        <v>205</v>
      </c>
      <c r="D79" s="0" t="n">
        <v>0</v>
      </c>
      <c r="E79" s="0" t="n">
        <v>0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0</v>
      </c>
      <c r="N79" s="0" t="n">
        <v>0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0</v>
      </c>
      <c r="T79" s="0" t="n">
        <v>0</v>
      </c>
      <c r="U79" s="0" t="n">
        <v>0</v>
      </c>
      <c r="V79" s="0" t="n">
        <v>0</v>
      </c>
      <c r="W79" s="0" t="n">
        <v>0</v>
      </c>
      <c r="X79" s="0" t="n">
        <v>0</v>
      </c>
      <c r="Y79" s="0" t="n">
        <v>0</v>
      </c>
      <c r="Z79" s="0" t="n">
        <v>0</v>
      </c>
      <c r="AA79" s="0" t="n">
        <v>0</v>
      </c>
      <c r="AB79" s="0" t="n">
        <v>0</v>
      </c>
      <c r="AC79" s="0" t="n">
        <v>0</v>
      </c>
      <c r="AD79" s="0" t="n">
        <v>0</v>
      </c>
      <c r="AE79" s="0" t="n">
        <v>0</v>
      </c>
      <c r="AF79" s="0" t="n">
        <v>0</v>
      </c>
      <c r="AG79" s="0" t="n">
        <v>0</v>
      </c>
      <c r="AH79" s="0" t="n">
        <v>0</v>
      </c>
      <c r="AI79" s="0" t="n">
        <v>0</v>
      </c>
    </row>
    <row r="80" customFormat="false" ht="12.75" hidden="false" customHeight="false" outlineLevel="0" collapsed="false">
      <c r="B80" s="0" t="n">
        <v>71323</v>
      </c>
      <c r="C80" s="0" t="s">
        <v>206</v>
      </c>
      <c r="D80" s="0" t="n">
        <v>4516</v>
      </c>
      <c r="E80" s="0" t="n">
        <v>4516</v>
      </c>
      <c r="F80" s="0" t="n">
        <v>4516</v>
      </c>
      <c r="G80" s="0" t="n">
        <v>4516</v>
      </c>
      <c r="H80" s="0" t="n">
        <v>4516</v>
      </c>
      <c r="I80" s="0" t="n">
        <v>4516</v>
      </c>
      <c r="J80" s="0" t="n">
        <v>4516</v>
      </c>
      <c r="K80" s="0" t="n">
        <v>4516</v>
      </c>
      <c r="L80" s="0" t="n">
        <v>4516</v>
      </c>
      <c r="M80" s="0" t="n">
        <v>4516</v>
      </c>
      <c r="N80" s="0" t="n">
        <v>4516</v>
      </c>
      <c r="O80" s="0" t="n">
        <v>4516</v>
      </c>
      <c r="P80" s="0" t="n">
        <v>4516</v>
      </c>
      <c r="Q80" s="0" t="n">
        <v>4516</v>
      </c>
      <c r="R80" s="0" t="n">
        <v>4516</v>
      </c>
      <c r="S80" s="0" t="n">
        <v>4516</v>
      </c>
      <c r="T80" s="0" t="n">
        <v>4516</v>
      </c>
      <c r="U80" s="0" t="n">
        <v>4516</v>
      </c>
      <c r="V80" s="0" t="n">
        <v>4516</v>
      </c>
      <c r="W80" s="0" t="n">
        <v>4516</v>
      </c>
      <c r="X80" s="0" t="n">
        <v>4516</v>
      </c>
      <c r="Y80" s="0" t="n">
        <v>4516</v>
      </c>
      <c r="Z80" s="0" t="n">
        <v>4516</v>
      </c>
      <c r="AA80" s="0" t="n">
        <v>4516</v>
      </c>
      <c r="AB80" s="0" t="n">
        <v>4516</v>
      </c>
      <c r="AC80" s="0" t="n">
        <v>4516</v>
      </c>
      <c r="AD80" s="0" t="n">
        <v>4516</v>
      </c>
      <c r="AE80" s="0" t="n">
        <v>4516</v>
      </c>
      <c r="AF80" s="0" t="n">
        <v>4516</v>
      </c>
      <c r="AG80" s="0" t="n">
        <v>4516</v>
      </c>
      <c r="AH80" s="0" t="n">
        <v>4520</v>
      </c>
      <c r="AI80" s="0" t="n">
        <v>140000</v>
      </c>
    </row>
    <row r="81" customFormat="false" ht="12.75" hidden="false" customHeight="false" outlineLevel="0" collapsed="false">
      <c r="A81" s="0" t="s">
        <v>218</v>
      </c>
      <c r="B81" s="0" t="n">
        <v>107798</v>
      </c>
      <c r="C81" s="0" t="s">
        <v>205</v>
      </c>
      <c r="D81" s="0" t="n">
        <v>0</v>
      </c>
      <c r="E81" s="0" t="n">
        <v>0</v>
      </c>
      <c r="F81" s="0" t="n">
        <v>0</v>
      </c>
      <c r="G81" s="0" t="n">
        <v>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0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0</v>
      </c>
      <c r="U81" s="0" t="n">
        <v>0</v>
      </c>
      <c r="V81" s="0" t="n">
        <v>0</v>
      </c>
      <c r="W81" s="0" t="n">
        <v>0</v>
      </c>
      <c r="X81" s="0" t="n">
        <v>0</v>
      </c>
      <c r="Y81" s="0" t="n">
        <v>0</v>
      </c>
      <c r="Z81" s="0" t="n">
        <v>0</v>
      </c>
      <c r="AA81" s="0" t="n">
        <v>0</v>
      </c>
      <c r="AB81" s="0" t="n">
        <v>0</v>
      </c>
      <c r="AC81" s="0" t="n">
        <v>0</v>
      </c>
      <c r="AD81" s="0" t="n">
        <v>0</v>
      </c>
      <c r="AE81" s="0" t="n">
        <v>0</v>
      </c>
      <c r="AF81" s="0" t="n">
        <v>0</v>
      </c>
      <c r="AG81" s="0" t="n">
        <v>0</v>
      </c>
      <c r="AH81" s="0" t="n">
        <v>0</v>
      </c>
      <c r="AI81" s="0" t="n">
        <v>0</v>
      </c>
    </row>
    <row r="82" customFormat="false" ht="12.75" hidden="false" customHeight="false" outlineLevel="0" collapsed="false">
      <c r="B82" s="0" t="n">
        <v>71320</v>
      </c>
      <c r="C82" s="0" t="s">
        <v>206</v>
      </c>
      <c r="D82" s="0" t="n">
        <v>16129</v>
      </c>
      <c r="E82" s="0" t="n">
        <v>16129</v>
      </c>
      <c r="F82" s="0" t="n">
        <v>16129</v>
      </c>
      <c r="G82" s="0" t="n">
        <v>16129</v>
      </c>
      <c r="H82" s="0" t="n">
        <v>16129</v>
      </c>
      <c r="I82" s="0" t="n">
        <v>16129</v>
      </c>
      <c r="J82" s="0" t="n">
        <v>16129</v>
      </c>
      <c r="K82" s="0" t="n">
        <v>16129</v>
      </c>
      <c r="L82" s="0" t="n">
        <v>16129</v>
      </c>
      <c r="M82" s="0" t="n">
        <v>16129</v>
      </c>
      <c r="N82" s="0" t="n">
        <v>16129</v>
      </c>
      <c r="O82" s="0" t="n">
        <v>16129</v>
      </c>
      <c r="P82" s="0" t="n">
        <v>16129</v>
      </c>
      <c r="Q82" s="0" t="n">
        <v>16129</v>
      </c>
      <c r="R82" s="0" t="n">
        <v>16129</v>
      </c>
      <c r="S82" s="0" t="n">
        <v>16129</v>
      </c>
      <c r="T82" s="0" t="n">
        <v>16129</v>
      </c>
      <c r="U82" s="0" t="n">
        <v>16129</v>
      </c>
      <c r="V82" s="0" t="n">
        <v>16129</v>
      </c>
      <c r="W82" s="0" t="n">
        <v>16129</v>
      </c>
      <c r="X82" s="0" t="n">
        <v>16129</v>
      </c>
      <c r="Y82" s="0" t="n">
        <v>16129</v>
      </c>
      <c r="Z82" s="0" t="n">
        <v>16129</v>
      </c>
      <c r="AA82" s="0" t="n">
        <v>16129</v>
      </c>
      <c r="AB82" s="0" t="n">
        <v>16129</v>
      </c>
      <c r="AC82" s="0" t="n">
        <v>16129</v>
      </c>
      <c r="AD82" s="0" t="n">
        <v>16129</v>
      </c>
      <c r="AE82" s="0" t="n">
        <v>16129</v>
      </c>
      <c r="AF82" s="0" t="n">
        <v>16129</v>
      </c>
      <c r="AG82" s="0" t="n">
        <v>16129</v>
      </c>
      <c r="AH82" s="0" t="n">
        <v>16129</v>
      </c>
      <c r="AI82" s="0" t="n">
        <v>499999</v>
      </c>
    </row>
    <row r="83" customFormat="false" ht="12.75" hidden="false" customHeight="false" outlineLevel="0" collapsed="false">
      <c r="A83" s="0" t="s">
        <v>218</v>
      </c>
      <c r="B83" s="0" t="n">
        <v>107799</v>
      </c>
      <c r="C83" s="0" t="s">
        <v>205</v>
      </c>
      <c r="D83" s="0" t="n">
        <v>16129</v>
      </c>
      <c r="E83" s="0" t="n">
        <v>16129</v>
      </c>
      <c r="F83" s="0" t="n">
        <v>16129</v>
      </c>
      <c r="G83" s="0" t="n">
        <v>16129</v>
      </c>
      <c r="H83" s="0" t="n">
        <v>16129</v>
      </c>
      <c r="I83" s="0" t="n">
        <v>16129</v>
      </c>
      <c r="J83" s="0" t="n">
        <v>16129</v>
      </c>
      <c r="K83" s="0" t="n">
        <v>16129</v>
      </c>
      <c r="L83" s="0" t="n">
        <v>16129</v>
      </c>
      <c r="M83" s="0" t="n">
        <v>16129</v>
      </c>
      <c r="N83" s="0" t="n">
        <v>16129</v>
      </c>
      <c r="O83" s="0" t="n">
        <v>16129</v>
      </c>
      <c r="P83" s="0" t="n">
        <v>16129</v>
      </c>
      <c r="Q83" s="0" t="n">
        <v>16129</v>
      </c>
      <c r="R83" s="0" t="n">
        <v>16129</v>
      </c>
      <c r="S83" s="0" t="n">
        <v>16129</v>
      </c>
      <c r="T83" s="0" t="n">
        <v>16129</v>
      </c>
      <c r="U83" s="0" t="n">
        <v>16129</v>
      </c>
      <c r="V83" s="0" t="n">
        <v>16129</v>
      </c>
      <c r="W83" s="0" t="n">
        <v>16129</v>
      </c>
      <c r="X83" s="0" t="n">
        <v>16129</v>
      </c>
      <c r="Y83" s="0" t="n">
        <v>16129</v>
      </c>
      <c r="Z83" s="0" t="n">
        <v>16129</v>
      </c>
      <c r="AA83" s="0" t="n">
        <v>16129</v>
      </c>
      <c r="AB83" s="0" t="n">
        <v>16129</v>
      </c>
      <c r="AC83" s="0" t="n">
        <v>16129</v>
      </c>
      <c r="AD83" s="0" t="n">
        <v>16129</v>
      </c>
      <c r="AE83" s="0" t="n">
        <v>16129</v>
      </c>
      <c r="AF83" s="0" t="n">
        <v>16129</v>
      </c>
      <c r="AG83" s="0" t="n">
        <v>16129</v>
      </c>
      <c r="AH83" s="0" t="n">
        <v>16129</v>
      </c>
      <c r="AI83" s="0" t="n">
        <v>499999</v>
      </c>
    </row>
    <row r="84" customFormat="false" ht="12.75" hidden="false" customHeight="false" outlineLevel="0" collapsed="false">
      <c r="B84" s="0" t="n">
        <v>62389</v>
      </c>
      <c r="C84" s="0" t="s">
        <v>206</v>
      </c>
      <c r="D84" s="0" t="n">
        <v>0</v>
      </c>
      <c r="E84" s="0" t="n">
        <v>0</v>
      </c>
      <c r="F84" s="0" t="n">
        <v>0</v>
      </c>
      <c r="G84" s="0" t="n">
        <v>0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0</v>
      </c>
      <c r="R84" s="0" t="n">
        <v>0</v>
      </c>
      <c r="S84" s="0" t="n">
        <v>0</v>
      </c>
      <c r="T84" s="0" t="n">
        <v>0</v>
      </c>
      <c r="U84" s="0" t="n">
        <v>0</v>
      </c>
      <c r="V84" s="0" t="n">
        <v>0</v>
      </c>
      <c r="W84" s="0" t="n">
        <v>0</v>
      </c>
      <c r="X84" s="0" t="n">
        <v>0</v>
      </c>
      <c r="Y84" s="0" t="n">
        <v>0</v>
      </c>
      <c r="Z84" s="0" t="n">
        <v>0</v>
      </c>
      <c r="AA84" s="0" t="n">
        <v>0</v>
      </c>
      <c r="AB84" s="0" t="n">
        <v>0</v>
      </c>
      <c r="AC84" s="0" t="n">
        <v>0</v>
      </c>
      <c r="AD84" s="0" t="n">
        <v>0</v>
      </c>
      <c r="AE84" s="0" t="n">
        <v>0</v>
      </c>
      <c r="AF84" s="0" t="n">
        <v>0</v>
      </c>
      <c r="AG84" s="0" t="n">
        <v>0</v>
      </c>
      <c r="AH84" s="0" t="n">
        <v>0</v>
      </c>
      <c r="AI84" s="0" t="n">
        <v>0</v>
      </c>
    </row>
    <row r="85" customFormat="false" ht="12.75" hidden="false" customHeight="false" outlineLevel="0" collapsed="false">
      <c r="A85" s="0" t="s">
        <v>218</v>
      </c>
      <c r="B85" s="0" t="n">
        <v>108118</v>
      </c>
      <c r="C85" s="0" t="s">
        <v>205</v>
      </c>
      <c r="D85" s="0" t="n">
        <v>32258</v>
      </c>
      <c r="E85" s="0" t="n">
        <v>32258</v>
      </c>
      <c r="F85" s="0" t="n">
        <v>32258</v>
      </c>
      <c r="G85" s="0" t="n">
        <v>32258</v>
      </c>
      <c r="H85" s="0" t="n">
        <v>32258</v>
      </c>
      <c r="I85" s="0" t="n">
        <v>32258</v>
      </c>
      <c r="J85" s="0" t="n">
        <v>32258</v>
      </c>
      <c r="K85" s="0" t="n">
        <v>32258</v>
      </c>
      <c r="L85" s="0" t="n">
        <v>32258</v>
      </c>
      <c r="M85" s="0" t="n">
        <v>32258</v>
      </c>
      <c r="N85" s="0" t="n">
        <v>32258</v>
      </c>
      <c r="O85" s="0" t="n">
        <v>32258</v>
      </c>
      <c r="P85" s="0" t="n">
        <v>32258</v>
      </c>
      <c r="Q85" s="0" t="n">
        <v>32258</v>
      </c>
      <c r="R85" s="0" t="n">
        <v>32258</v>
      </c>
      <c r="S85" s="0" t="n">
        <v>32258</v>
      </c>
      <c r="T85" s="0" t="n">
        <v>32258</v>
      </c>
      <c r="U85" s="0" t="n">
        <v>32258</v>
      </c>
      <c r="V85" s="0" t="n">
        <v>32258</v>
      </c>
      <c r="W85" s="0" t="n">
        <v>32258</v>
      </c>
      <c r="X85" s="0" t="n">
        <v>32258</v>
      </c>
      <c r="Y85" s="0" t="n">
        <v>32258</v>
      </c>
      <c r="Z85" s="0" t="n">
        <v>32258</v>
      </c>
      <c r="AA85" s="0" t="n">
        <v>32258</v>
      </c>
      <c r="AB85" s="0" t="n">
        <v>32258</v>
      </c>
      <c r="AC85" s="0" t="n">
        <v>32258</v>
      </c>
      <c r="AD85" s="0" t="n">
        <v>32258</v>
      </c>
      <c r="AE85" s="0" t="n">
        <v>32258</v>
      </c>
      <c r="AF85" s="0" t="n">
        <v>32258</v>
      </c>
      <c r="AG85" s="0" t="n">
        <v>32258</v>
      </c>
      <c r="AH85" s="0" t="n">
        <v>32260</v>
      </c>
      <c r="AI85" s="0" t="n">
        <v>1000000</v>
      </c>
    </row>
    <row r="86" customFormat="false" ht="12.75" hidden="false" customHeight="false" outlineLevel="0" collapsed="false">
      <c r="B86" s="0" t="n">
        <v>62389</v>
      </c>
      <c r="C86" s="0" t="s">
        <v>206</v>
      </c>
      <c r="D86" s="0" t="n">
        <v>0</v>
      </c>
      <c r="E86" s="0" t="n">
        <v>0</v>
      </c>
      <c r="F86" s="0" t="n">
        <v>0</v>
      </c>
      <c r="G86" s="0" t="n">
        <v>0</v>
      </c>
      <c r="H86" s="0" t="n">
        <v>0</v>
      </c>
      <c r="I86" s="0" t="n">
        <v>0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0</v>
      </c>
      <c r="O86" s="0" t="n">
        <v>0</v>
      </c>
      <c r="P86" s="0" t="n">
        <v>0</v>
      </c>
      <c r="Q86" s="0" t="n">
        <v>0</v>
      </c>
      <c r="R86" s="0" t="n">
        <v>0</v>
      </c>
      <c r="S86" s="0" t="n">
        <v>0</v>
      </c>
      <c r="T86" s="0" t="n">
        <v>0</v>
      </c>
      <c r="U86" s="0" t="n">
        <v>0</v>
      </c>
      <c r="V86" s="0" t="n">
        <v>0</v>
      </c>
      <c r="W86" s="0" t="n">
        <v>0</v>
      </c>
      <c r="X86" s="0" t="n">
        <v>0</v>
      </c>
      <c r="Y86" s="0" t="n">
        <v>0</v>
      </c>
      <c r="Z86" s="0" t="n">
        <v>0</v>
      </c>
      <c r="AA86" s="0" t="n">
        <v>0</v>
      </c>
      <c r="AB86" s="0" t="n">
        <v>0</v>
      </c>
      <c r="AC86" s="0" t="n">
        <v>0</v>
      </c>
      <c r="AD86" s="0" t="n">
        <v>0</v>
      </c>
      <c r="AE86" s="0" t="n">
        <v>0</v>
      </c>
      <c r="AF86" s="0" t="n">
        <v>0</v>
      </c>
      <c r="AG86" s="0" t="n">
        <v>0</v>
      </c>
      <c r="AH86" s="0" t="n">
        <v>0</v>
      </c>
      <c r="AI86" s="0" t="n">
        <v>0</v>
      </c>
    </row>
    <row r="87" customFormat="false" ht="12.75" hidden="false" customHeight="false" outlineLevel="0" collapsed="false">
      <c r="A87" s="0" t="s">
        <v>218</v>
      </c>
      <c r="B87" s="0" t="n">
        <v>108159</v>
      </c>
      <c r="C87" s="0" t="s">
        <v>205</v>
      </c>
      <c r="D87" s="0" t="n">
        <v>645</v>
      </c>
      <c r="E87" s="0" t="n">
        <v>645</v>
      </c>
      <c r="F87" s="0" t="n">
        <v>645</v>
      </c>
      <c r="G87" s="0" t="n">
        <v>645</v>
      </c>
      <c r="H87" s="0" t="n">
        <v>645</v>
      </c>
      <c r="I87" s="0" t="n">
        <v>645</v>
      </c>
      <c r="J87" s="0" t="n">
        <v>645</v>
      </c>
      <c r="K87" s="0" t="n">
        <v>645</v>
      </c>
      <c r="L87" s="0" t="n">
        <v>645</v>
      </c>
      <c r="M87" s="0" t="n">
        <v>645</v>
      </c>
      <c r="N87" s="0" t="n">
        <v>645</v>
      </c>
      <c r="O87" s="0" t="n">
        <v>645</v>
      </c>
      <c r="P87" s="0" t="n">
        <v>645</v>
      </c>
      <c r="Q87" s="0" t="n">
        <v>645</v>
      </c>
      <c r="R87" s="0" t="n">
        <v>645</v>
      </c>
      <c r="S87" s="0" t="n">
        <v>645</v>
      </c>
      <c r="T87" s="0" t="n">
        <v>645</v>
      </c>
      <c r="U87" s="0" t="n">
        <v>645</v>
      </c>
      <c r="V87" s="0" t="n">
        <v>645</v>
      </c>
      <c r="W87" s="0" t="n">
        <v>645</v>
      </c>
      <c r="X87" s="0" t="n">
        <v>645</v>
      </c>
      <c r="Y87" s="0" t="n">
        <v>645</v>
      </c>
      <c r="Z87" s="0" t="n">
        <v>645</v>
      </c>
      <c r="AA87" s="0" t="n">
        <v>645</v>
      </c>
      <c r="AB87" s="0" t="n">
        <v>645</v>
      </c>
      <c r="AC87" s="0" t="n">
        <v>645</v>
      </c>
      <c r="AD87" s="0" t="n">
        <v>645</v>
      </c>
      <c r="AE87" s="0" t="n">
        <v>645</v>
      </c>
      <c r="AF87" s="0" t="n">
        <v>645</v>
      </c>
      <c r="AG87" s="0" t="n">
        <v>645</v>
      </c>
      <c r="AH87" s="0" t="n">
        <v>650</v>
      </c>
      <c r="AI87" s="0" t="n">
        <v>20000</v>
      </c>
    </row>
    <row r="88" customFormat="false" ht="12.75" hidden="false" customHeight="false" outlineLevel="0" collapsed="false">
      <c r="B88" s="0" t="n">
        <v>62389</v>
      </c>
      <c r="C88" s="0" t="s">
        <v>206</v>
      </c>
      <c r="D88" s="0" t="n">
        <v>0</v>
      </c>
      <c r="E88" s="0" t="n">
        <v>0</v>
      </c>
      <c r="F88" s="0" t="n">
        <v>0</v>
      </c>
      <c r="G88" s="0" t="n">
        <v>0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0</v>
      </c>
      <c r="O88" s="0" t="n">
        <v>0</v>
      </c>
      <c r="P88" s="0" t="n">
        <v>0</v>
      </c>
      <c r="Q88" s="0" t="n">
        <v>0</v>
      </c>
      <c r="R88" s="0" t="n">
        <v>0</v>
      </c>
      <c r="S88" s="0" t="n">
        <v>0</v>
      </c>
      <c r="T88" s="0" t="n">
        <v>0</v>
      </c>
      <c r="U88" s="0" t="n">
        <v>0</v>
      </c>
      <c r="V88" s="0" t="n">
        <v>0</v>
      </c>
      <c r="W88" s="0" t="n">
        <v>0</v>
      </c>
      <c r="X88" s="0" t="n">
        <v>0</v>
      </c>
      <c r="Y88" s="0" t="n">
        <v>0</v>
      </c>
      <c r="Z88" s="0" t="n">
        <v>0</v>
      </c>
      <c r="AA88" s="0" t="n">
        <v>0</v>
      </c>
      <c r="AB88" s="0" t="n">
        <v>0</v>
      </c>
      <c r="AC88" s="0" t="n">
        <v>0</v>
      </c>
      <c r="AD88" s="0" t="n">
        <v>0</v>
      </c>
      <c r="AE88" s="0" t="n">
        <v>0</v>
      </c>
      <c r="AF88" s="0" t="n">
        <v>0</v>
      </c>
      <c r="AG88" s="0" t="n">
        <v>0</v>
      </c>
      <c r="AH88" s="0" t="n">
        <v>0</v>
      </c>
      <c r="AI88" s="0" t="n">
        <v>0</v>
      </c>
    </row>
    <row r="89" customFormat="false" ht="12.75" hidden="false" customHeight="false" outlineLevel="0" collapsed="false">
      <c r="A89" s="0" t="s">
        <v>218</v>
      </c>
      <c r="B89" s="0" t="n">
        <v>108181</v>
      </c>
      <c r="C89" s="0" t="s">
        <v>205</v>
      </c>
      <c r="D89" s="0" t="n">
        <v>0</v>
      </c>
      <c r="E89" s="0" t="n">
        <v>0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V89" s="0" t="n">
        <v>0</v>
      </c>
      <c r="W89" s="0" t="n">
        <v>0</v>
      </c>
      <c r="X89" s="0" t="n">
        <v>0</v>
      </c>
      <c r="Y89" s="0" t="n">
        <v>0</v>
      </c>
      <c r="Z89" s="0" t="n">
        <v>0</v>
      </c>
      <c r="AA89" s="0" t="n">
        <v>0</v>
      </c>
      <c r="AB89" s="0" t="n">
        <v>0</v>
      </c>
      <c r="AC89" s="0" t="n">
        <v>0</v>
      </c>
      <c r="AD89" s="0" t="n">
        <v>0</v>
      </c>
      <c r="AE89" s="0" t="n">
        <v>0</v>
      </c>
      <c r="AF89" s="0" t="n">
        <v>0</v>
      </c>
      <c r="AG89" s="0" t="n">
        <v>0</v>
      </c>
      <c r="AH89" s="0" t="n">
        <v>0</v>
      </c>
      <c r="AI89" s="0" t="n">
        <v>0</v>
      </c>
    </row>
    <row r="90" customFormat="false" ht="12.75" hidden="false" customHeight="false" outlineLevel="0" collapsed="false">
      <c r="B90" s="0" t="n">
        <v>62389</v>
      </c>
      <c r="C90" s="0" t="s">
        <v>206</v>
      </c>
      <c r="D90" s="0" t="n">
        <v>967</v>
      </c>
      <c r="E90" s="0" t="n">
        <v>967</v>
      </c>
      <c r="F90" s="0" t="n">
        <v>967</v>
      </c>
      <c r="G90" s="0" t="n">
        <v>967</v>
      </c>
      <c r="H90" s="0" t="n">
        <v>967</v>
      </c>
      <c r="I90" s="0" t="n">
        <v>967</v>
      </c>
      <c r="J90" s="0" t="n">
        <v>967</v>
      </c>
      <c r="K90" s="0" t="n">
        <v>967</v>
      </c>
      <c r="L90" s="0" t="n">
        <v>967</v>
      </c>
      <c r="M90" s="0" t="n">
        <v>967</v>
      </c>
      <c r="N90" s="0" t="n">
        <v>967</v>
      </c>
      <c r="O90" s="0" t="n">
        <v>967</v>
      </c>
      <c r="P90" s="0" t="n">
        <v>967</v>
      </c>
      <c r="Q90" s="0" t="n">
        <v>967</v>
      </c>
      <c r="R90" s="0" t="n">
        <v>967</v>
      </c>
      <c r="S90" s="0" t="n">
        <v>967</v>
      </c>
      <c r="T90" s="0" t="n">
        <v>967</v>
      </c>
      <c r="U90" s="0" t="n">
        <v>967</v>
      </c>
      <c r="V90" s="0" t="n">
        <v>967</v>
      </c>
      <c r="W90" s="0" t="n">
        <v>967</v>
      </c>
      <c r="X90" s="0" t="n">
        <v>967</v>
      </c>
      <c r="Y90" s="0" t="n">
        <v>967</v>
      </c>
      <c r="Z90" s="0" t="n">
        <v>967</v>
      </c>
      <c r="AA90" s="0" t="n">
        <v>967</v>
      </c>
      <c r="AB90" s="0" t="n">
        <v>967</v>
      </c>
      <c r="AC90" s="0" t="n">
        <v>967</v>
      </c>
      <c r="AD90" s="0" t="n">
        <v>967</v>
      </c>
      <c r="AE90" s="0" t="n">
        <v>967</v>
      </c>
      <c r="AF90" s="0" t="n">
        <v>967</v>
      </c>
      <c r="AG90" s="0" t="n">
        <v>967</v>
      </c>
      <c r="AH90" s="0" t="n">
        <v>990</v>
      </c>
      <c r="AI90" s="0" t="n">
        <v>30000</v>
      </c>
    </row>
    <row r="91" customFormat="false" ht="12.75" hidden="false" customHeight="false" outlineLevel="0" collapsed="false">
      <c r="A91" s="0" t="s">
        <v>218</v>
      </c>
      <c r="B91" s="0" t="n">
        <v>108230</v>
      </c>
      <c r="C91" s="0" t="s">
        <v>205</v>
      </c>
      <c r="T91" s="0" t="n">
        <v>20000</v>
      </c>
      <c r="AI91" s="0" t="n">
        <v>20000</v>
      </c>
    </row>
    <row r="92" customFormat="false" ht="12.75" hidden="false" customHeight="false" outlineLevel="0" collapsed="false">
      <c r="B92" s="0" t="n">
        <v>62389</v>
      </c>
      <c r="C92" s="0" t="s">
        <v>206</v>
      </c>
      <c r="T92" s="0" t="n">
        <v>0</v>
      </c>
      <c r="AI92" s="0" t="n">
        <v>0</v>
      </c>
    </row>
    <row r="93" customFormat="false" ht="12.75" hidden="false" customHeight="false" outlineLevel="0" collapsed="false">
      <c r="A93" s="0" t="s">
        <v>219</v>
      </c>
      <c r="B93" s="0" t="n">
        <v>106454</v>
      </c>
      <c r="C93" s="0" t="s">
        <v>205</v>
      </c>
      <c r="D93" s="0" t="n">
        <v>20000</v>
      </c>
      <c r="E93" s="0" t="n">
        <v>20000</v>
      </c>
      <c r="F93" s="0" t="n">
        <v>20000</v>
      </c>
      <c r="G93" s="0" t="n">
        <v>20000</v>
      </c>
      <c r="H93" s="0" t="n">
        <v>20000</v>
      </c>
      <c r="I93" s="0" t="n">
        <v>20000</v>
      </c>
      <c r="J93" s="0" t="n">
        <v>20000</v>
      </c>
      <c r="K93" s="0" t="n">
        <v>20000</v>
      </c>
      <c r="L93" s="0" t="n">
        <v>20000</v>
      </c>
      <c r="M93" s="0" t="n">
        <v>20000</v>
      </c>
      <c r="N93" s="0" t="n">
        <v>20000</v>
      </c>
      <c r="O93" s="0" t="n">
        <v>20000</v>
      </c>
      <c r="P93" s="0" t="n">
        <v>20000</v>
      </c>
      <c r="Q93" s="0" t="n">
        <v>20000</v>
      </c>
      <c r="R93" s="0" t="n">
        <v>20000</v>
      </c>
      <c r="S93" s="0" t="n">
        <v>20000</v>
      </c>
      <c r="T93" s="0" t="n">
        <v>20000</v>
      </c>
      <c r="U93" s="0" t="n">
        <v>20000</v>
      </c>
      <c r="V93" s="0" t="n">
        <v>20000</v>
      </c>
      <c r="W93" s="0" t="n">
        <v>20000</v>
      </c>
      <c r="X93" s="0" t="n">
        <v>20000</v>
      </c>
      <c r="Y93" s="0" t="n">
        <v>20000</v>
      </c>
      <c r="Z93" s="0" t="n">
        <v>20000</v>
      </c>
      <c r="AA93" s="0" t="n">
        <v>20000</v>
      </c>
      <c r="AB93" s="0" t="n">
        <v>20000</v>
      </c>
      <c r="AC93" s="0" t="n">
        <v>20000</v>
      </c>
      <c r="AD93" s="0" t="n">
        <v>20000</v>
      </c>
      <c r="AE93" s="0" t="n">
        <v>20000</v>
      </c>
      <c r="AF93" s="0" t="n">
        <v>20000</v>
      </c>
      <c r="AG93" s="0" t="n">
        <v>20000</v>
      </c>
      <c r="AH93" s="0" t="n">
        <v>20000</v>
      </c>
      <c r="AI93" s="0" t="n">
        <v>620000</v>
      </c>
    </row>
    <row r="94" customFormat="false" ht="12.75" hidden="false" customHeight="false" outlineLevel="0" collapsed="false">
      <c r="B94" s="0" t="n">
        <v>71460</v>
      </c>
      <c r="C94" s="0" t="s">
        <v>206</v>
      </c>
      <c r="D94" s="0" t="n">
        <v>0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0" t="n">
        <v>0</v>
      </c>
      <c r="AC94" s="0" t="n">
        <v>0</v>
      </c>
      <c r="AD94" s="0" t="n">
        <v>0</v>
      </c>
      <c r="AE94" s="0" t="n">
        <v>0</v>
      </c>
      <c r="AF94" s="0" t="n">
        <v>0</v>
      </c>
      <c r="AG94" s="0" t="n">
        <v>0</v>
      </c>
      <c r="AH94" s="0" t="n">
        <v>0</v>
      </c>
      <c r="AI94" s="0" t="n">
        <v>0</v>
      </c>
    </row>
    <row r="95" customFormat="false" ht="12.75" hidden="false" customHeight="false" outlineLevel="0" collapsed="false">
      <c r="A95" s="0" t="s">
        <v>219</v>
      </c>
      <c r="B95" s="0" t="n">
        <v>106878</v>
      </c>
      <c r="C95" s="0" t="s">
        <v>205</v>
      </c>
      <c r="D95" s="0" t="n">
        <v>10000</v>
      </c>
      <c r="E95" s="0" t="n">
        <v>10000</v>
      </c>
      <c r="F95" s="0" t="n">
        <v>10000</v>
      </c>
      <c r="G95" s="0" t="n">
        <v>10000</v>
      </c>
      <c r="H95" s="0" t="n">
        <v>10000</v>
      </c>
      <c r="I95" s="0" t="n">
        <v>10000</v>
      </c>
      <c r="J95" s="0" t="n">
        <v>10000</v>
      </c>
      <c r="K95" s="0" t="n">
        <v>10000</v>
      </c>
      <c r="L95" s="0" t="n">
        <v>10000</v>
      </c>
      <c r="M95" s="0" t="n">
        <v>10000</v>
      </c>
      <c r="N95" s="0" t="n">
        <v>10000</v>
      </c>
      <c r="O95" s="0" t="n">
        <v>10000</v>
      </c>
      <c r="P95" s="0" t="n">
        <v>10000</v>
      </c>
      <c r="Q95" s="0" t="n">
        <v>10000</v>
      </c>
      <c r="R95" s="0" t="n">
        <v>10000</v>
      </c>
      <c r="S95" s="0" t="n">
        <v>10000</v>
      </c>
      <c r="T95" s="0" t="n">
        <v>10000</v>
      </c>
      <c r="U95" s="0" t="n">
        <v>10000</v>
      </c>
      <c r="V95" s="0" t="n">
        <v>10000</v>
      </c>
      <c r="W95" s="0" t="n">
        <v>10000</v>
      </c>
      <c r="X95" s="0" t="n">
        <v>10000</v>
      </c>
      <c r="Y95" s="0" t="n">
        <v>10000</v>
      </c>
      <c r="Z95" s="0" t="n">
        <v>10000</v>
      </c>
      <c r="AA95" s="0" t="n">
        <v>10000</v>
      </c>
      <c r="AB95" s="0" t="n">
        <v>10000</v>
      </c>
      <c r="AC95" s="0" t="n">
        <v>10000</v>
      </c>
      <c r="AD95" s="0" t="n">
        <v>10000</v>
      </c>
      <c r="AE95" s="0" t="n">
        <v>10000</v>
      </c>
      <c r="AF95" s="0" t="n">
        <v>10000</v>
      </c>
      <c r="AG95" s="0" t="n">
        <v>10000</v>
      </c>
      <c r="AH95" s="0" t="n">
        <v>10000</v>
      </c>
      <c r="AI95" s="0" t="n">
        <v>310000</v>
      </c>
    </row>
    <row r="96" customFormat="false" ht="12.75" hidden="false" customHeight="false" outlineLevel="0" collapsed="false">
      <c r="B96" s="0" t="n">
        <v>62389</v>
      </c>
      <c r="C96" s="0" t="s">
        <v>206</v>
      </c>
      <c r="D96" s="0" t="n">
        <v>0</v>
      </c>
      <c r="E96" s="0" t="n">
        <v>0</v>
      </c>
      <c r="F96" s="0" t="n">
        <v>0</v>
      </c>
      <c r="G96" s="0" t="n">
        <v>0</v>
      </c>
      <c r="H96" s="0" t="n">
        <v>0</v>
      </c>
      <c r="I96" s="0" t="n">
        <v>0</v>
      </c>
      <c r="J96" s="0" t="n">
        <v>0</v>
      </c>
      <c r="K96" s="0" t="n">
        <v>0</v>
      </c>
      <c r="L96" s="0" t="n">
        <v>0</v>
      </c>
      <c r="M96" s="0" t="n">
        <v>0</v>
      </c>
      <c r="N96" s="0" t="n">
        <v>0</v>
      </c>
      <c r="O96" s="0" t="n">
        <v>0</v>
      </c>
      <c r="P96" s="0" t="n">
        <v>0</v>
      </c>
      <c r="Q96" s="0" t="n">
        <v>0</v>
      </c>
      <c r="R96" s="0" t="n">
        <v>0</v>
      </c>
      <c r="S96" s="0" t="n">
        <v>0</v>
      </c>
      <c r="T96" s="0" t="n">
        <v>0</v>
      </c>
      <c r="U96" s="0" t="n">
        <v>0</v>
      </c>
      <c r="V96" s="0" t="n">
        <v>0</v>
      </c>
      <c r="W96" s="0" t="n">
        <v>0</v>
      </c>
      <c r="X96" s="0" t="n">
        <v>0</v>
      </c>
      <c r="Y96" s="0" t="n">
        <v>0</v>
      </c>
      <c r="Z96" s="0" t="n">
        <v>0</v>
      </c>
      <c r="AA96" s="0" t="n">
        <v>0</v>
      </c>
      <c r="AB96" s="0" t="n">
        <v>0</v>
      </c>
      <c r="AC96" s="0" t="n">
        <v>0</v>
      </c>
      <c r="AD96" s="0" t="n">
        <v>0</v>
      </c>
      <c r="AE96" s="0" t="n">
        <v>0</v>
      </c>
      <c r="AF96" s="0" t="n">
        <v>0</v>
      </c>
      <c r="AG96" s="0" t="n">
        <v>0</v>
      </c>
      <c r="AH96" s="0" t="n">
        <v>0</v>
      </c>
      <c r="AI96" s="0" t="n">
        <v>0</v>
      </c>
    </row>
    <row r="97" customFormat="false" ht="12.75" hidden="false" customHeight="false" outlineLevel="0" collapsed="false">
      <c r="A97" s="0" t="s">
        <v>219</v>
      </c>
      <c r="B97" s="0" t="n">
        <v>108025</v>
      </c>
      <c r="C97" s="0" t="s">
        <v>205</v>
      </c>
      <c r="D97" s="0" t="n">
        <v>10000</v>
      </c>
      <c r="E97" s="0" t="n">
        <v>10000</v>
      </c>
      <c r="F97" s="0" t="n">
        <v>10000</v>
      </c>
      <c r="G97" s="0" t="n">
        <v>10000</v>
      </c>
      <c r="H97" s="0" t="n">
        <v>10000</v>
      </c>
      <c r="I97" s="0" t="n">
        <v>10000</v>
      </c>
      <c r="J97" s="0" t="n">
        <v>10000</v>
      </c>
      <c r="K97" s="0" t="n">
        <v>10000</v>
      </c>
      <c r="L97" s="0" t="n">
        <v>10000</v>
      </c>
      <c r="M97" s="0" t="n">
        <v>10000</v>
      </c>
      <c r="N97" s="0" t="n">
        <v>10000</v>
      </c>
      <c r="O97" s="0" t="n">
        <v>10000</v>
      </c>
      <c r="P97" s="0" t="n">
        <v>10000</v>
      </c>
      <c r="Q97" s="0" t="n">
        <v>10000</v>
      </c>
      <c r="R97" s="0" t="n">
        <v>10000</v>
      </c>
      <c r="S97" s="0" t="n">
        <v>10000</v>
      </c>
      <c r="T97" s="0" t="n">
        <v>10000</v>
      </c>
      <c r="U97" s="0" t="n">
        <v>10000</v>
      </c>
      <c r="V97" s="0" t="n">
        <v>10000</v>
      </c>
      <c r="W97" s="0" t="n">
        <v>10000</v>
      </c>
      <c r="X97" s="0" t="n">
        <v>10000</v>
      </c>
      <c r="Y97" s="0" t="n">
        <v>10000</v>
      </c>
      <c r="Z97" s="0" t="n">
        <v>10000</v>
      </c>
      <c r="AA97" s="0" t="n">
        <v>10000</v>
      </c>
      <c r="AB97" s="0" t="n">
        <v>10000</v>
      </c>
      <c r="AC97" s="0" t="n">
        <v>10000</v>
      </c>
      <c r="AD97" s="0" t="n">
        <v>10000</v>
      </c>
      <c r="AE97" s="0" t="n">
        <v>10000</v>
      </c>
      <c r="AF97" s="0" t="n">
        <v>10000</v>
      </c>
      <c r="AG97" s="0" t="n">
        <v>10000</v>
      </c>
      <c r="AH97" s="0" t="n">
        <v>10000</v>
      </c>
      <c r="AI97" s="0" t="n">
        <v>310000</v>
      </c>
    </row>
    <row r="98" customFormat="false" ht="12.75" hidden="false" customHeight="false" outlineLevel="0" collapsed="false">
      <c r="B98" s="0" t="n">
        <v>62389</v>
      </c>
      <c r="C98" s="0" t="s">
        <v>206</v>
      </c>
      <c r="D98" s="0" t="n">
        <v>0</v>
      </c>
      <c r="E98" s="0" t="n">
        <v>0</v>
      </c>
      <c r="F98" s="0" t="n">
        <v>0</v>
      </c>
      <c r="G98" s="0" t="n">
        <v>0</v>
      </c>
      <c r="H98" s="0" t="n">
        <v>0</v>
      </c>
      <c r="I98" s="0" t="n">
        <v>0</v>
      </c>
      <c r="J98" s="0" t="n">
        <v>0</v>
      </c>
      <c r="K98" s="0" t="n">
        <v>0</v>
      </c>
      <c r="L98" s="0" t="n">
        <v>0</v>
      </c>
      <c r="M98" s="0" t="n">
        <v>0</v>
      </c>
      <c r="N98" s="0" t="n">
        <v>0</v>
      </c>
      <c r="O98" s="0" t="n">
        <v>0</v>
      </c>
      <c r="P98" s="0" t="n">
        <v>0</v>
      </c>
      <c r="Q98" s="0" t="n">
        <v>0</v>
      </c>
      <c r="R98" s="0" t="n">
        <v>0</v>
      </c>
      <c r="S98" s="0" t="n">
        <v>0</v>
      </c>
      <c r="T98" s="0" t="n">
        <v>0</v>
      </c>
      <c r="U98" s="0" t="n">
        <v>0</v>
      </c>
      <c r="V98" s="0" t="n">
        <v>0</v>
      </c>
      <c r="W98" s="0" t="n">
        <v>0</v>
      </c>
      <c r="X98" s="0" t="n">
        <v>0</v>
      </c>
      <c r="Y98" s="0" t="n">
        <v>0</v>
      </c>
      <c r="Z98" s="0" t="n">
        <v>0</v>
      </c>
      <c r="AA98" s="0" t="n">
        <v>0</v>
      </c>
      <c r="AB98" s="0" t="n">
        <v>0</v>
      </c>
      <c r="AC98" s="0" t="n">
        <v>0</v>
      </c>
      <c r="AD98" s="0" t="n">
        <v>0</v>
      </c>
      <c r="AE98" s="0" t="n">
        <v>0</v>
      </c>
      <c r="AF98" s="0" t="n">
        <v>0</v>
      </c>
      <c r="AG98" s="0" t="n">
        <v>0</v>
      </c>
      <c r="AH98" s="0" t="n">
        <v>0</v>
      </c>
      <c r="AI98" s="0" t="n">
        <v>0</v>
      </c>
    </row>
    <row r="99" customFormat="false" ht="12.75" hidden="false" customHeight="false" outlineLevel="0" collapsed="false">
      <c r="A99" s="0" t="s">
        <v>220</v>
      </c>
      <c r="B99" s="0" t="n">
        <v>107801</v>
      </c>
      <c r="C99" s="0" t="s">
        <v>205</v>
      </c>
      <c r="D99" s="0" t="n">
        <v>0</v>
      </c>
      <c r="E99" s="0" t="n">
        <v>0</v>
      </c>
      <c r="F99" s="0" t="n">
        <v>0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0</v>
      </c>
      <c r="M99" s="0" t="n">
        <v>0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V99" s="0" t="n">
        <v>0</v>
      </c>
      <c r="W99" s="0" t="n">
        <v>0</v>
      </c>
      <c r="X99" s="0" t="n">
        <v>0</v>
      </c>
      <c r="Y99" s="0" t="n">
        <v>0</v>
      </c>
      <c r="Z99" s="0" t="n">
        <v>0</v>
      </c>
      <c r="AA99" s="0" t="n">
        <v>0</v>
      </c>
      <c r="AB99" s="0" t="n">
        <v>0</v>
      </c>
      <c r="AC99" s="0" t="n">
        <v>0</v>
      </c>
      <c r="AD99" s="0" t="n">
        <v>0</v>
      </c>
      <c r="AE99" s="0" t="n">
        <v>0</v>
      </c>
      <c r="AF99" s="0" t="n">
        <v>0</v>
      </c>
      <c r="AG99" s="0" t="n">
        <v>0</v>
      </c>
      <c r="AH99" s="0" t="n">
        <v>0</v>
      </c>
      <c r="AI99" s="0" t="n">
        <v>0</v>
      </c>
    </row>
    <row r="100" customFormat="false" ht="12.75" hidden="false" customHeight="false" outlineLevel="0" collapsed="false">
      <c r="B100" s="0" t="n">
        <v>71322</v>
      </c>
      <c r="C100" s="0" t="s">
        <v>206</v>
      </c>
      <c r="D100" s="0" t="n">
        <v>3226</v>
      </c>
      <c r="E100" s="0" t="n">
        <v>3226</v>
      </c>
      <c r="F100" s="0" t="n">
        <v>3226</v>
      </c>
      <c r="G100" s="0" t="n">
        <v>3226</v>
      </c>
      <c r="H100" s="0" t="n">
        <v>3226</v>
      </c>
      <c r="I100" s="0" t="n">
        <v>3226</v>
      </c>
      <c r="J100" s="0" t="n">
        <v>3226</v>
      </c>
      <c r="K100" s="0" t="n">
        <v>3226</v>
      </c>
      <c r="L100" s="0" t="n">
        <v>3226</v>
      </c>
      <c r="M100" s="0" t="n">
        <v>3226</v>
      </c>
      <c r="N100" s="0" t="n">
        <v>3226</v>
      </c>
      <c r="O100" s="0" t="n">
        <v>3226</v>
      </c>
      <c r="P100" s="0" t="n">
        <v>3226</v>
      </c>
      <c r="Q100" s="0" t="n">
        <v>3226</v>
      </c>
      <c r="R100" s="0" t="n">
        <v>3226</v>
      </c>
      <c r="S100" s="0" t="n">
        <v>3226</v>
      </c>
      <c r="T100" s="0" t="n">
        <v>3226</v>
      </c>
      <c r="U100" s="0" t="n">
        <v>3226</v>
      </c>
      <c r="V100" s="0" t="n">
        <v>3226</v>
      </c>
      <c r="W100" s="0" t="n">
        <v>3226</v>
      </c>
      <c r="X100" s="0" t="n">
        <v>3047</v>
      </c>
      <c r="Y100" s="0" t="n">
        <v>2898</v>
      </c>
      <c r="Z100" s="0" t="n">
        <v>2473</v>
      </c>
      <c r="AA100" s="0" t="n">
        <v>3226</v>
      </c>
      <c r="AB100" s="0" t="n">
        <v>3190</v>
      </c>
      <c r="AC100" s="0" t="n">
        <v>3174</v>
      </c>
      <c r="AD100" s="0" t="n">
        <v>3226</v>
      </c>
      <c r="AE100" s="0" t="n">
        <v>4421</v>
      </c>
      <c r="AF100" s="0" t="n">
        <v>7323</v>
      </c>
      <c r="AG100" s="0" t="n">
        <v>2502</v>
      </c>
      <c r="AH100" s="0" t="n">
        <v>0</v>
      </c>
      <c r="AI100" s="0" t="n">
        <v>100000</v>
      </c>
    </row>
    <row r="101" customFormat="false" ht="12.75" hidden="false" customHeight="false" outlineLevel="0" collapsed="false">
      <c r="A101" s="0" t="s">
        <v>220</v>
      </c>
      <c r="B101" s="0" t="n">
        <v>108114</v>
      </c>
      <c r="C101" s="0" t="s">
        <v>205</v>
      </c>
      <c r="D101" s="0" t="n">
        <v>2581</v>
      </c>
      <c r="E101" s="0" t="n">
        <v>2581</v>
      </c>
      <c r="F101" s="0" t="n">
        <v>2581</v>
      </c>
      <c r="G101" s="0" t="n">
        <v>2581</v>
      </c>
      <c r="H101" s="0" t="n">
        <v>2581</v>
      </c>
      <c r="I101" s="0" t="n">
        <v>2581</v>
      </c>
      <c r="J101" s="0" t="n">
        <v>2581</v>
      </c>
      <c r="K101" s="0" t="n">
        <v>2581</v>
      </c>
      <c r="L101" s="0" t="n">
        <v>2581</v>
      </c>
      <c r="M101" s="0" t="n">
        <v>2581</v>
      </c>
      <c r="N101" s="0" t="n">
        <v>2581</v>
      </c>
      <c r="O101" s="0" t="n">
        <v>2581</v>
      </c>
      <c r="P101" s="0" t="n">
        <v>2581</v>
      </c>
      <c r="Q101" s="0" t="n">
        <v>2581</v>
      </c>
      <c r="R101" s="0" t="n">
        <v>2581</v>
      </c>
      <c r="S101" s="0" t="n">
        <v>2581</v>
      </c>
      <c r="T101" s="0" t="n">
        <v>2581</v>
      </c>
      <c r="U101" s="0" t="n">
        <v>2581</v>
      </c>
      <c r="V101" s="0" t="n">
        <v>2581</v>
      </c>
      <c r="W101" s="0" t="n">
        <v>2581</v>
      </c>
      <c r="X101" s="0" t="n">
        <v>2580</v>
      </c>
      <c r="Y101" s="0" t="n">
        <v>2580</v>
      </c>
      <c r="Z101" s="0" t="n">
        <v>2580</v>
      </c>
      <c r="AA101" s="0" t="n">
        <v>2580</v>
      </c>
      <c r="AB101" s="0" t="n">
        <v>2580</v>
      </c>
      <c r="AC101" s="0" t="n">
        <v>2580</v>
      </c>
      <c r="AD101" s="0" t="n">
        <v>2580</v>
      </c>
      <c r="AE101" s="0" t="n">
        <v>2580</v>
      </c>
      <c r="AF101" s="0" t="n">
        <v>2580</v>
      </c>
      <c r="AG101" s="0" t="n">
        <v>2580</v>
      </c>
      <c r="AH101" s="0" t="n">
        <v>2580</v>
      </c>
      <c r="AI101" s="0" t="n">
        <v>80000</v>
      </c>
    </row>
    <row r="102" customFormat="false" ht="12.75" hidden="false" customHeight="false" outlineLevel="0" collapsed="false">
      <c r="B102" s="0" t="n">
        <v>62389</v>
      </c>
      <c r="C102" s="0" t="s">
        <v>206</v>
      </c>
      <c r="D102" s="0" t="n">
        <v>0</v>
      </c>
      <c r="E102" s="0" t="n">
        <v>0</v>
      </c>
      <c r="F102" s="0" t="n">
        <v>0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V102" s="0" t="n">
        <v>0</v>
      </c>
      <c r="W102" s="0" t="n">
        <v>0</v>
      </c>
      <c r="X102" s="0" t="n">
        <v>0</v>
      </c>
      <c r="Y102" s="0" t="n">
        <v>0</v>
      </c>
      <c r="Z102" s="0" t="n">
        <v>0</v>
      </c>
      <c r="AA102" s="0" t="n">
        <v>0</v>
      </c>
      <c r="AB102" s="0" t="n">
        <v>0</v>
      </c>
      <c r="AC102" s="0" t="n">
        <v>0</v>
      </c>
      <c r="AD102" s="0" t="n">
        <v>0</v>
      </c>
      <c r="AE102" s="0" t="n">
        <v>0</v>
      </c>
      <c r="AF102" s="0" t="n">
        <v>0</v>
      </c>
      <c r="AG102" s="0" t="n">
        <v>0</v>
      </c>
      <c r="AH102" s="0" t="n">
        <v>0</v>
      </c>
      <c r="AI102" s="0" t="n">
        <v>0</v>
      </c>
    </row>
    <row r="103" customFormat="false" ht="12.75" hidden="false" customHeight="false" outlineLevel="0" collapsed="false">
      <c r="A103" s="0" t="s">
        <v>220</v>
      </c>
      <c r="B103" s="0" t="n">
        <v>108114</v>
      </c>
      <c r="C103" s="0" t="s">
        <v>205</v>
      </c>
      <c r="D103" s="0" t="n">
        <v>806</v>
      </c>
      <c r="E103" s="0" t="n">
        <v>806</v>
      </c>
      <c r="F103" s="0" t="n">
        <v>806</v>
      </c>
      <c r="G103" s="0" t="n">
        <v>806</v>
      </c>
      <c r="H103" s="0" t="n">
        <v>806</v>
      </c>
      <c r="I103" s="0" t="n">
        <v>806</v>
      </c>
      <c r="J103" s="0" t="n">
        <v>806</v>
      </c>
      <c r="K103" s="0" t="n">
        <v>806</v>
      </c>
      <c r="L103" s="0" t="n">
        <v>806</v>
      </c>
      <c r="M103" s="0" t="n">
        <v>806</v>
      </c>
      <c r="N103" s="0" t="n">
        <v>806</v>
      </c>
      <c r="O103" s="0" t="n">
        <v>806</v>
      </c>
      <c r="P103" s="0" t="n">
        <v>806</v>
      </c>
      <c r="Q103" s="0" t="n">
        <v>806</v>
      </c>
      <c r="R103" s="0" t="n">
        <v>806</v>
      </c>
      <c r="S103" s="0" t="n">
        <v>806</v>
      </c>
      <c r="T103" s="0" t="n">
        <v>806</v>
      </c>
      <c r="U103" s="0" t="n">
        <v>806</v>
      </c>
      <c r="V103" s="0" t="n">
        <v>806</v>
      </c>
      <c r="W103" s="0" t="n">
        <v>806</v>
      </c>
      <c r="X103" s="0" t="n">
        <v>806</v>
      </c>
      <c r="Y103" s="0" t="n">
        <v>806</v>
      </c>
      <c r="Z103" s="0" t="n">
        <v>806</v>
      </c>
      <c r="AA103" s="0" t="n">
        <v>806</v>
      </c>
      <c r="AB103" s="0" t="n">
        <v>808</v>
      </c>
      <c r="AC103" s="0" t="n">
        <v>808</v>
      </c>
      <c r="AD103" s="0" t="n">
        <v>808</v>
      </c>
      <c r="AE103" s="0" t="n">
        <v>808</v>
      </c>
      <c r="AF103" s="0" t="n">
        <v>808</v>
      </c>
      <c r="AG103" s="0" t="n">
        <v>808</v>
      </c>
      <c r="AH103" s="0" t="n">
        <v>808</v>
      </c>
      <c r="AI103" s="0" t="n">
        <v>25000</v>
      </c>
    </row>
    <row r="104" customFormat="false" ht="12.75" hidden="false" customHeight="false" outlineLevel="0" collapsed="false">
      <c r="B104" s="0" t="n">
        <v>63000</v>
      </c>
      <c r="C104" s="0" t="s">
        <v>206</v>
      </c>
      <c r="D104" s="0" t="n">
        <v>0</v>
      </c>
      <c r="E104" s="0" t="n">
        <v>0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0</v>
      </c>
      <c r="P104" s="0" t="n">
        <v>0</v>
      </c>
      <c r="Q104" s="0" t="n">
        <v>0</v>
      </c>
      <c r="R104" s="0" t="n">
        <v>0</v>
      </c>
      <c r="S104" s="0" t="n">
        <v>0</v>
      </c>
      <c r="T104" s="0" t="n">
        <v>0</v>
      </c>
      <c r="U104" s="0" t="n">
        <v>0</v>
      </c>
      <c r="V104" s="0" t="n">
        <v>0</v>
      </c>
      <c r="W104" s="0" t="n">
        <v>0</v>
      </c>
      <c r="X104" s="0" t="n">
        <v>0</v>
      </c>
      <c r="Y104" s="0" t="n">
        <v>0</v>
      </c>
      <c r="Z104" s="0" t="n">
        <v>0</v>
      </c>
      <c r="AA104" s="0" t="n">
        <v>0</v>
      </c>
      <c r="AB104" s="0" t="n">
        <v>0</v>
      </c>
      <c r="AC104" s="0" t="n">
        <v>0</v>
      </c>
      <c r="AD104" s="0" t="n">
        <v>0</v>
      </c>
      <c r="AE104" s="0" t="n">
        <v>0</v>
      </c>
      <c r="AF104" s="0" t="n">
        <v>0</v>
      </c>
      <c r="AG104" s="0" t="n">
        <v>0</v>
      </c>
      <c r="AH104" s="0" t="n">
        <v>0</v>
      </c>
      <c r="AI104" s="0" t="n">
        <v>0</v>
      </c>
    </row>
    <row r="105" customFormat="false" ht="12.75" hidden="false" customHeight="false" outlineLevel="0" collapsed="false">
      <c r="A105" s="0" t="s">
        <v>220</v>
      </c>
      <c r="B105" s="0" t="n">
        <v>108114</v>
      </c>
      <c r="C105" s="0" t="s">
        <v>205</v>
      </c>
      <c r="D105" s="0" t="n">
        <v>968</v>
      </c>
      <c r="E105" s="0" t="n">
        <v>968</v>
      </c>
      <c r="F105" s="0" t="n">
        <v>968</v>
      </c>
      <c r="G105" s="0" t="n">
        <v>968</v>
      </c>
      <c r="H105" s="0" t="n">
        <v>968</v>
      </c>
      <c r="I105" s="0" t="n">
        <v>968</v>
      </c>
      <c r="J105" s="0" t="n">
        <v>968</v>
      </c>
      <c r="K105" s="0" t="n">
        <v>968</v>
      </c>
      <c r="L105" s="0" t="n">
        <v>968</v>
      </c>
      <c r="M105" s="0" t="n">
        <v>968</v>
      </c>
      <c r="N105" s="0" t="n">
        <v>968</v>
      </c>
      <c r="O105" s="0" t="n">
        <v>968</v>
      </c>
      <c r="P105" s="0" t="n">
        <v>968</v>
      </c>
      <c r="Q105" s="0" t="n">
        <v>968</v>
      </c>
      <c r="R105" s="0" t="n">
        <v>968</v>
      </c>
      <c r="S105" s="0" t="n">
        <v>968</v>
      </c>
      <c r="T105" s="0" t="n">
        <v>968</v>
      </c>
      <c r="U105" s="0" t="n">
        <v>968</v>
      </c>
      <c r="V105" s="0" t="n">
        <v>968</v>
      </c>
      <c r="W105" s="0" t="n">
        <v>968</v>
      </c>
      <c r="X105" s="0" t="n">
        <v>968</v>
      </c>
      <c r="Y105" s="0" t="n">
        <v>968</v>
      </c>
      <c r="Z105" s="0" t="n">
        <v>968</v>
      </c>
      <c r="AA105" s="0" t="n">
        <v>967</v>
      </c>
      <c r="AB105" s="0" t="n">
        <v>967</v>
      </c>
      <c r="AC105" s="0" t="n">
        <v>967</v>
      </c>
      <c r="AD105" s="0" t="n">
        <v>967</v>
      </c>
      <c r="AE105" s="0" t="n">
        <v>967</v>
      </c>
      <c r="AF105" s="0" t="n">
        <v>967</v>
      </c>
      <c r="AG105" s="0" t="n">
        <v>967</v>
      </c>
      <c r="AH105" s="0" t="n">
        <v>967</v>
      </c>
      <c r="AI105" s="0" t="n">
        <v>30000</v>
      </c>
    </row>
    <row r="106" customFormat="false" ht="12.75" hidden="false" customHeight="false" outlineLevel="0" collapsed="false">
      <c r="B106" s="0" t="n">
        <v>71460</v>
      </c>
      <c r="C106" s="0" t="s">
        <v>206</v>
      </c>
      <c r="D106" s="0" t="n">
        <v>0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0</v>
      </c>
      <c r="Y106" s="0" t="n">
        <v>0</v>
      </c>
      <c r="Z106" s="0" t="n">
        <v>0</v>
      </c>
      <c r="AA106" s="0" t="n">
        <v>0</v>
      </c>
      <c r="AB106" s="0" t="n">
        <v>0</v>
      </c>
      <c r="AC106" s="0" t="n">
        <v>0</v>
      </c>
      <c r="AD106" s="0" t="n">
        <v>0</v>
      </c>
      <c r="AE106" s="0" t="n">
        <v>0</v>
      </c>
      <c r="AF106" s="0" t="n">
        <v>0</v>
      </c>
      <c r="AG106" s="0" t="n">
        <v>0</v>
      </c>
      <c r="AH106" s="0" t="n">
        <v>0</v>
      </c>
      <c r="AI106" s="0" t="n">
        <v>0</v>
      </c>
    </row>
    <row r="107" customFormat="false" ht="12.75" hidden="false" customHeight="false" outlineLevel="0" collapsed="false">
      <c r="A107" s="0" t="s">
        <v>220</v>
      </c>
      <c r="B107" s="0" t="n">
        <v>108182</v>
      </c>
      <c r="C107" s="0" t="s">
        <v>205</v>
      </c>
      <c r="D107" s="0" t="n">
        <v>0</v>
      </c>
      <c r="E107" s="0" t="n">
        <v>0</v>
      </c>
      <c r="F107" s="0" t="n">
        <v>0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0" t="n">
        <v>0</v>
      </c>
      <c r="N107" s="0" t="n">
        <v>0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0</v>
      </c>
      <c r="W107" s="0" t="n">
        <v>0</v>
      </c>
      <c r="X107" s="0" t="n">
        <v>0</v>
      </c>
      <c r="Y107" s="0" t="n">
        <v>0</v>
      </c>
      <c r="Z107" s="0" t="n">
        <v>0</v>
      </c>
      <c r="AA107" s="0" t="n">
        <v>0</v>
      </c>
      <c r="AB107" s="0" t="n">
        <v>0</v>
      </c>
      <c r="AC107" s="0" t="n">
        <v>0</v>
      </c>
      <c r="AD107" s="0" t="n">
        <v>0</v>
      </c>
      <c r="AE107" s="0" t="n">
        <v>0</v>
      </c>
      <c r="AF107" s="0" t="n">
        <v>0</v>
      </c>
      <c r="AG107" s="0" t="n">
        <v>0</v>
      </c>
      <c r="AH107" s="0" t="n">
        <v>0</v>
      </c>
      <c r="AI107" s="0" t="n">
        <v>0</v>
      </c>
    </row>
    <row r="108" customFormat="false" ht="12.75" hidden="false" customHeight="false" outlineLevel="0" collapsed="false">
      <c r="B108" s="0" t="n">
        <v>62389</v>
      </c>
      <c r="C108" s="0" t="s">
        <v>206</v>
      </c>
      <c r="D108" s="0" t="n">
        <v>60000</v>
      </c>
      <c r="E108" s="0" t="n">
        <v>0</v>
      </c>
      <c r="F108" s="0" t="n">
        <v>0</v>
      </c>
      <c r="G108" s="0" t="n">
        <v>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0" t="n">
        <v>0</v>
      </c>
      <c r="N108" s="0" t="n">
        <v>0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0</v>
      </c>
      <c r="W108" s="0" t="n">
        <v>0</v>
      </c>
      <c r="X108" s="0" t="n">
        <v>0</v>
      </c>
      <c r="Y108" s="0" t="n">
        <v>0</v>
      </c>
      <c r="Z108" s="0" t="n">
        <v>0</v>
      </c>
      <c r="AA108" s="0" t="n">
        <v>0</v>
      </c>
      <c r="AB108" s="0" t="n">
        <v>0</v>
      </c>
      <c r="AC108" s="0" t="n">
        <v>0</v>
      </c>
      <c r="AD108" s="0" t="n">
        <v>0</v>
      </c>
      <c r="AE108" s="0" t="n">
        <v>0</v>
      </c>
      <c r="AF108" s="0" t="n">
        <v>0</v>
      </c>
      <c r="AG108" s="0" t="n">
        <v>0</v>
      </c>
      <c r="AH108" s="0" t="n">
        <v>0</v>
      </c>
      <c r="AI108" s="0" t="n">
        <v>60000</v>
      </c>
    </row>
    <row r="109" customFormat="false" ht="12.75" hidden="false" customHeight="false" outlineLevel="0" collapsed="false">
      <c r="A109" s="0" t="s">
        <v>220</v>
      </c>
      <c r="B109" s="0" t="n">
        <v>108184</v>
      </c>
      <c r="C109" s="0" t="s">
        <v>205</v>
      </c>
      <c r="D109" s="0" t="n">
        <v>60000</v>
      </c>
      <c r="E109" s="0" t="n">
        <v>0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0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v>0</v>
      </c>
      <c r="Z109" s="0" t="n">
        <v>0</v>
      </c>
      <c r="AA109" s="0" t="n">
        <v>0</v>
      </c>
      <c r="AB109" s="0" t="n">
        <v>0</v>
      </c>
      <c r="AC109" s="0" t="n">
        <v>0</v>
      </c>
      <c r="AD109" s="0" t="n">
        <v>0</v>
      </c>
      <c r="AE109" s="0" t="n">
        <v>0</v>
      </c>
      <c r="AF109" s="0" t="n">
        <v>0</v>
      </c>
      <c r="AG109" s="0" t="n">
        <v>0</v>
      </c>
      <c r="AH109" s="0" t="n">
        <v>0</v>
      </c>
      <c r="AI109" s="0" t="n">
        <v>60000</v>
      </c>
    </row>
    <row r="110" customFormat="false" ht="12.75" hidden="false" customHeight="false" outlineLevel="0" collapsed="false">
      <c r="B110" s="0" t="n">
        <v>62389</v>
      </c>
      <c r="C110" s="0" t="s">
        <v>206</v>
      </c>
      <c r="D110" s="0" t="n">
        <v>0</v>
      </c>
      <c r="E110" s="0" t="n">
        <v>0</v>
      </c>
      <c r="F110" s="0" t="n">
        <v>0</v>
      </c>
      <c r="G110" s="0" t="n">
        <v>0</v>
      </c>
      <c r="H110" s="0" t="n">
        <v>0</v>
      </c>
      <c r="I110" s="0" t="n">
        <v>0</v>
      </c>
      <c r="J110" s="0" t="n">
        <v>0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0</v>
      </c>
      <c r="R110" s="0" t="n">
        <v>0</v>
      </c>
      <c r="S110" s="0" t="n">
        <v>0</v>
      </c>
      <c r="T110" s="0" t="n">
        <v>0</v>
      </c>
      <c r="U110" s="0" t="n">
        <v>0</v>
      </c>
      <c r="V110" s="0" t="n">
        <v>0</v>
      </c>
      <c r="W110" s="0" t="n">
        <v>0</v>
      </c>
      <c r="X110" s="0" t="n">
        <v>0</v>
      </c>
      <c r="Y110" s="0" t="n">
        <v>0</v>
      </c>
      <c r="Z110" s="0" t="n">
        <v>0</v>
      </c>
      <c r="AA110" s="0" t="n">
        <v>0</v>
      </c>
      <c r="AB110" s="0" t="n">
        <v>0</v>
      </c>
      <c r="AC110" s="0" t="n">
        <v>0</v>
      </c>
      <c r="AD110" s="0" t="n">
        <v>0</v>
      </c>
      <c r="AE110" s="0" t="n">
        <v>0</v>
      </c>
      <c r="AF110" s="0" t="n">
        <v>0</v>
      </c>
      <c r="AG110" s="0" t="n">
        <v>0</v>
      </c>
      <c r="AH110" s="0" t="n">
        <v>0</v>
      </c>
      <c r="AI110" s="0" t="n">
        <v>0</v>
      </c>
    </row>
    <row r="111" customFormat="false" ht="12.75" hidden="false" customHeight="false" outlineLevel="0" collapsed="false">
      <c r="A111" s="0" t="s">
        <v>220</v>
      </c>
      <c r="B111" s="0" t="n">
        <v>108205</v>
      </c>
      <c r="C111" s="0" t="s">
        <v>205</v>
      </c>
      <c r="M111" s="0" t="n">
        <v>0</v>
      </c>
      <c r="N111" s="0" t="n">
        <v>0</v>
      </c>
      <c r="O111" s="0" t="n">
        <v>0</v>
      </c>
      <c r="P111" s="0" t="n">
        <v>0</v>
      </c>
      <c r="AA111" s="0" t="n">
        <v>0</v>
      </c>
      <c r="AI111" s="0" t="n">
        <v>0</v>
      </c>
    </row>
    <row r="112" customFormat="false" ht="12.75" hidden="false" customHeight="false" outlineLevel="0" collapsed="false">
      <c r="B112" s="0" t="n">
        <v>62389</v>
      </c>
      <c r="C112" s="0" t="s">
        <v>206</v>
      </c>
      <c r="M112" s="0" t="n">
        <v>20000</v>
      </c>
      <c r="N112" s="0" t="n">
        <v>20000</v>
      </c>
      <c r="O112" s="0" t="n">
        <v>20000</v>
      </c>
      <c r="P112" s="0" t="n">
        <v>20000</v>
      </c>
      <c r="AA112" s="0" t="n">
        <v>10000</v>
      </c>
      <c r="AI112" s="0" t="n">
        <v>90000</v>
      </c>
    </row>
    <row r="113" customFormat="false" ht="12.75" hidden="false" customHeight="false" outlineLevel="0" collapsed="false">
      <c r="A113" s="0" t="s">
        <v>220</v>
      </c>
      <c r="B113" s="0" t="n">
        <v>108205</v>
      </c>
      <c r="C113" s="0" t="s">
        <v>205</v>
      </c>
      <c r="Q113" s="0" t="n">
        <v>0</v>
      </c>
      <c r="AI113" s="0" t="n">
        <v>0</v>
      </c>
    </row>
    <row r="114" customFormat="false" ht="12.75" hidden="false" customHeight="false" outlineLevel="0" collapsed="false">
      <c r="B114" s="0" t="n">
        <v>71322</v>
      </c>
      <c r="C114" s="0" t="s">
        <v>206</v>
      </c>
      <c r="Q114" s="0" t="n">
        <v>25268</v>
      </c>
      <c r="AI114" s="0" t="n">
        <v>25268</v>
      </c>
    </row>
    <row r="115" customFormat="false" ht="12.75" hidden="false" customHeight="false" outlineLevel="0" collapsed="false">
      <c r="A115" s="0" t="s">
        <v>220</v>
      </c>
      <c r="B115" s="0" t="n">
        <v>108205</v>
      </c>
      <c r="C115" s="0" t="s">
        <v>205</v>
      </c>
      <c r="M115" s="0" t="n">
        <v>0</v>
      </c>
      <c r="AI115" s="0" t="n">
        <v>0</v>
      </c>
    </row>
    <row r="116" customFormat="false" ht="12.75" hidden="false" customHeight="false" outlineLevel="0" collapsed="false">
      <c r="B116" s="0" t="n">
        <v>71323</v>
      </c>
      <c r="C116" s="0" t="s">
        <v>206</v>
      </c>
      <c r="M116" s="0" t="n">
        <v>10000</v>
      </c>
      <c r="AI116" s="0" t="n">
        <v>10000</v>
      </c>
    </row>
    <row r="117" customFormat="false" ht="12.75" hidden="false" customHeight="false" outlineLevel="0" collapsed="false">
      <c r="A117" s="0" t="s">
        <v>220</v>
      </c>
      <c r="B117" s="0" t="n">
        <v>108205</v>
      </c>
      <c r="C117" s="0" t="s">
        <v>205</v>
      </c>
      <c r="F117" s="0" t="n">
        <v>0</v>
      </c>
      <c r="G117" s="0" t="n">
        <v>0</v>
      </c>
      <c r="H117" s="0" t="n">
        <v>0</v>
      </c>
      <c r="I117" s="0" t="n">
        <v>0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0</v>
      </c>
      <c r="O117" s="0" t="n">
        <v>0</v>
      </c>
      <c r="P117" s="0" t="n">
        <v>0</v>
      </c>
      <c r="Q117" s="0" t="n">
        <v>0</v>
      </c>
      <c r="R117" s="0" t="n">
        <v>0</v>
      </c>
      <c r="S117" s="0" t="n">
        <v>0</v>
      </c>
      <c r="T117" s="0" t="n">
        <v>0</v>
      </c>
      <c r="U117" s="0" t="n">
        <v>0</v>
      </c>
      <c r="V117" s="0" t="n">
        <v>0</v>
      </c>
      <c r="W117" s="0" t="n">
        <v>0</v>
      </c>
      <c r="X117" s="0" t="n">
        <v>0</v>
      </c>
      <c r="Y117" s="0" t="n">
        <v>0</v>
      </c>
      <c r="Z117" s="0" t="n">
        <v>0</v>
      </c>
      <c r="AA117" s="0" t="n">
        <v>0</v>
      </c>
      <c r="AB117" s="0" t="n">
        <v>0</v>
      </c>
      <c r="AC117" s="0" t="n">
        <v>0</v>
      </c>
      <c r="AD117" s="0" t="n">
        <v>0</v>
      </c>
      <c r="AE117" s="0" t="n">
        <v>0</v>
      </c>
      <c r="AF117" s="0" t="n">
        <v>0</v>
      </c>
      <c r="AG117" s="0" t="n">
        <v>0</v>
      </c>
      <c r="AI117" s="0" t="n">
        <v>0</v>
      </c>
    </row>
    <row r="118" customFormat="false" ht="12.75" hidden="false" customHeight="false" outlineLevel="0" collapsed="false">
      <c r="B118" s="0" t="n">
        <v>71460</v>
      </c>
      <c r="C118" s="0" t="s">
        <v>206</v>
      </c>
      <c r="F118" s="0" t="n">
        <v>20000</v>
      </c>
      <c r="G118" s="0" t="n">
        <v>30000</v>
      </c>
      <c r="H118" s="0" t="n">
        <v>30000</v>
      </c>
      <c r="I118" s="0" t="n">
        <v>30000</v>
      </c>
      <c r="J118" s="0" t="n">
        <v>50000</v>
      </c>
      <c r="K118" s="0" t="n">
        <v>30000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0</v>
      </c>
      <c r="Y118" s="0" t="n">
        <v>0</v>
      </c>
      <c r="Z118" s="0" t="n">
        <v>0</v>
      </c>
      <c r="AA118" s="0" t="n">
        <v>0</v>
      </c>
      <c r="AB118" s="0" t="n">
        <v>0</v>
      </c>
      <c r="AC118" s="0" t="n">
        <v>0</v>
      </c>
      <c r="AD118" s="0" t="n">
        <v>0</v>
      </c>
      <c r="AE118" s="0" t="n">
        <v>0</v>
      </c>
      <c r="AF118" s="0" t="n">
        <v>0</v>
      </c>
      <c r="AG118" s="0" t="n">
        <v>20000</v>
      </c>
      <c r="AI118" s="0" t="n">
        <v>210000</v>
      </c>
    </row>
    <row r="119" customFormat="false" ht="12.75" hidden="false" customHeight="false" outlineLevel="0" collapsed="false">
      <c r="A119" s="0" t="s">
        <v>220</v>
      </c>
      <c r="B119" s="0" t="n">
        <v>108228</v>
      </c>
      <c r="C119" s="0" t="s">
        <v>205</v>
      </c>
      <c r="S119" s="0" t="n">
        <v>20000</v>
      </c>
      <c r="AI119" s="0" t="n">
        <v>20000</v>
      </c>
    </row>
    <row r="120" customFormat="false" ht="12.75" hidden="false" customHeight="false" outlineLevel="0" collapsed="false">
      <c r="B120" s="0" t="n">
        <v>62389</v>
      </c>
      <c r="C120" s="0" t="s">
        <v>206</v>
      </c>
      <c r="S120" s="0" t="n">
        <v>0</v>
      </c>
      <c r="AI120" s="0" t="n">
        <v>0</v>
      </c>
    </row>
    <row r="121" customFormat="false" ht="12.75" hidden="false" customHeight="false" outlineLevel="0" collapsed="false">
      <c r="A121" s="0" t="s">
        <v>220</v>
      </c>
      <c r="B121" s="0" t="n">
        <v>108228</v>
      </c>
      <c r="C121" s="0" t="s">
        <v>205</v>
      </c>
      <c r="T121" s="0" t="n">
        <v>40000</v>
      </c>
      <c r="U121" s="0" t="n">
        <v>30000</v>
      </c>
      <c r="V121" s="0" t="n">
        <v>30000</v>
      </c>
      <c r="W121" s="0" t="n">
        <v>30000</v>
      </c>
      <c r="AI121" s="0" t="n">
        <v>130000</v>
      </c>
    </row>
    <row r="122" customFormat="false" ht="12.75" hidden="false" customHeight="false" outlineLevel="0" collapsed="false">
      <c r="B122" s="0" t="n">
        <v>71460</v>
      </c>
      <c r="C122" s="0" t="s">
        <v>206</v>
      </c>
      <c r="T122" s="0" t="n">
        <v>0</v>
      </c>
      <c r="U122" s="0" t="n">
        <v>0</v>
      </c>
      <c r="V122" s="0" t="n">
        <v>0</v>
      </c>
      <c r="W122" s="0" t="n">
        <v>0</v>
      </c>
      <c r="AI122" s="0" t="n">
        <v>0</v>
      </c>
    </row>
    <row r="123" customFormat="false" ht="12.75" hidden="false" customHeight="false" outlineLevel="0" collapsed="false">
      <c r="A123" s="0" t="s">
        <v>221</v>
      </c>
      <c r="B123" s="0" t="n">
        <v>107655</v>
      </c>
      <c r="C123" s="0" t="s">
        <v>205</v>
      </c>
      <c r="D123" s="0" t="n">
        <v>0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0</v>
      </c>
      <c r="O123" s="0" t="n">
        <v>0</v>
      </c>
      <c r="P123" s="0" t="n">
        <v>0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0</v>
      </c>
      <c r="Y123" s="0" t="n">
        <v>0</v>
      </c>
      <c r="Z123" s="0" t="n">
        <v>0</v>
      </c>
      <c r="AA123" s="0" t="n">
        <v>0</v>
      </c>
      <c r="AB123" s="0" t="n">
        <v>0</v>
      </c>
      <c r="AC123" s="0" t="n">
        <v>0</v>
      </c>
      <c r="AD123" s="0" t="n">
        <v>0</v>
      </c>
      <c r="AE123" s="0" t="n">
        <v>0</v>
      </c>
      <c r="AF123" s="0" t="n">
        <v>0</v>
      </c>
      <c r="AG123" s="0" t="n">
        <v>0</v>
      </c>
      <c r="AH123" s="0" t="n">
        <v>0</v>
      </c>
      <c r="AI123" s="0" t="n">
        <v>0</v>
      </c>
    </row>
    <row r="124" customFormat="false" ht="12.75" hidden="false" customHeight="false" outlineLevel="0" collapsed="false">
      <c r="B124" s="0" t="n">
        <v>62389</v>
      </c>
      <c r="C124" s="0" t="s">
        <v>206</v>
      </c>
      <c r="D124" s="0" t="n">
        <v>968</v>
      </c>
      <c r="E124" s="0" t="n">
        <v>968</v>
      </c>
      <c r="F124" s="0" t="n">
        <v>968</v>
      </c>
      <c r="G124" s="0" t="n">
        <v>968</v>
      </c>
      <c r="H124" s="0" t="n">
        <v>968</v>
      </c>
      <c r="I124" s="0" t="n">
        <v>968</v>
      </c>
      <c r="J124" s="0" t="n">
        <v>968</v>
      </c>
      <c r="K124" s="0" t="n">
        <v>968</v>
      </c>
      <c r="L124" s="0" t="n">
        <v>968</v>
      </c>
      <c r="M124" s="0" t="n">
        <v>968</v>
      </c>
      <c r="N124" s="0" t="n">
        <v>968</v>
      </c>
      <c r="O124" s="0" t="n">
        <v>968</v>
      </c>
      <c r="P124" s="0" t="n">
        <v>968</v>
      </c>
      <c r="Q124" s="0" t="n">
        <v>968</v>
      </c>
      <c r="R124" s="0" t="n">
        <v>968</v>
      </c>
      <c r="S124" s="0" t="n">
        <v>968</v>
      </c>
      <c r="T124" s="0" t="n">
        <v>962</v>
      </c>
      <c r="U124" s="0" t="n">
        <v>968</v>
      </c>
      <c r="V124" s="0" t="n">
        <v>968</v>
      </c>
      <c r="W124" s="0" t="n">
        <v>968</v>
      </c>
      <c r="X124" s="0" t="n">
        <v>968</v>
      </c>
      <c r="Y124" s="0" t="n">
        <v>968</v>
      </c>
      <c r="Z124" s="0" t="n">
        <v>968</v>
      </c>
      <c r="AA124" s="0" t="n">
        <v>968</v>
      </c>
      <c r="AB124" s="0" t="n">
        <v>968</v>
      </c>
      <c r="AC124" s="0" t="n">
        <v>968</v>
      </c>
      <c r="AD124" s="0" t="n">
        <v>968</v>
      </c>
      <c r="AE124" s="0" t="n">
        <v>968</v>
      </c>
      <c r="AF124" s="0" t="n">
        <v>968</v>
      </c>
      <c r="AG124" s="0" t="n">
        <v>968</v>
      </c>
      <c r="AH124" s="0" t="n">
        <v>966</v>
      </c>
      <c r="AI124" s="0" t="n">
        <v>30000</v>
      </c>
    </row>
    <row r="125" customFormat="false" ht="12.75" hidden="false" customHeight="false" outlineLevel="0" collapsed="false">
      <c r="A125" s="0" t="s">
        <v>222</v>
      </c>
      <c r="B125" s="0" t="n">
        <v>107589</v>
      </c>
      <c r="C125" s="0" t="s">
        <v>205</v>
      </c>
      <c r="D125" s="0" t="n">
        <v>0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0</v>
      </c>
      <c r="O125" s="0" t="n">
        <v>0</v>
      </c>
      <c r="P125" s="0" t="n">
        <v>0</v>
      </c>
      <c r="Q125" s="0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0</v>
      </c>
      <c r="Y125" s="0" t="n">
        <v>0</v>
      </c>
      <c r="Z125" s="0" t="n">
        <v>0</v>
      </c>
      <c r="AA125" s="0" t="n">
        <v>0</v>
      </c>
      <c r="AB125" s="0" t="n">
        <v>0</v>
      </c>
      <c r="AC125" s="0" t="n">
        <v>0</v>
      </c>
      <c r="AD125" s="0" t="n">
        <v>0</v>
      </c>
      <c r="AE125" s="0" t="n">
        <v>0</v>
      </c>
      <c r="AF125" s="0" t="n">
        <v>0</v>
      </c>
      <c r="AG125" s="0" t="n">
        <v>0</v>
      </c>
      <c r="AH125" s="0" t="n">
        <v>0</v>
      </c>
      <c r="AI125" s="0" t="n">
        <v>0</v>
      </c>
    </row>
    <row r="126" customFormat="false" ht="12.75" hidden="false" customHeight="false" outlineLevel="0" collapsed="false">
      <c r="B126" s="0" t="n">
        <v>63001</v>
      </c>
      <c r="C126" s="0" t="s">
        <v>206</v>
      </c>
      <c r="D126" s="0" t="n">
        <v>0</v>
      </c>
      <c r="E126" s="0" t="n">
        <v>0</v>
      </c>
      <c r="F126" s="0" t="n">
        <v>0</v>
      </c>
      <c r="G126" s="0" t="n">
        <v>0</v>
      </c>
      <c r="H126" s="0" t="n">
        <v>0</v>
      </c>
      <c r="I126" s="0" t="n">
        <v>0</v>
      </c>
      <c r="J126" s="0" t="n">
        <v>0</v>
      </c>
      <c r="K126" s="0" t="n">
        <v>0</v>
      </c>
      <c r="L126" s="0" t="n">
        <v>0</v>
      </c>
      <c r="M126" s="0" t="n">
        <v>0</v>
      </c>
      <c r="N126" s="0" t="n">
        <v>0</v>
      </c>
      <c r="O126" s="0" t="n">
        <v>0</v>
      </c>
      <c r="P126" s="0" t="n">
        <v>0</v>
      </c>
      <c r="Q126" s="0" t="n">
        <v>0</v>
      </c>
      <c r="R126" s="0" t="n">
        <v>0</v>
      </c>
      <c r="S126" s="0" t="n">
        <v>0</v>
      </c>
      <c r="T126" s="0" t="n">
        <v>0</v>
      </c>
      <c r="U126" s="0" t="n">
        <v>0</v>
      </c>
      <c r="V126" s="0" t="n">
        <v>0</v>
      </c>
      <c r="W126" s="0" t="n">
        <v>0</v>
      </c>
      <c r="X126" s="0" t="n">
        <v>0</v>
      </c>
      <c r="Y126" s="0" t="n">
        <v>0</v>
      </c>
      <c r="Z126" s="0" t="n">
        <v>0</v>
      </c>
      <c r="AA126" s="0" t="n">
        <v>0</v>
      </c>
      <c r="AB126" s="0" t="n">
        <v>0</v>
      </c>
      <c r="AC126" s="0" t="n">
        <v>0</v>
      </c>
      <c r="AD126" s="0" t="n">
        <v>0</v>
      </c>
      <c r="AE126" s="0" t="n">
        <v>0</v>
      </c>
      <c r="AF126" s="0" t="n">
        <v>0</v>
      </c>
      <c r="AG126" s="0" t="n">
        <v>0</v>
      </c>
      <c r="AH126" s="0" t="n">
        <v>0</v>
      </c>
      <c r="AI126" s="0" t="n">
        <v>0</v>
      </c>
    </row>
    <row r="127" customFormat="false" ht="12.75" hidden="false" customHeight="false" outlineLevel="0" collapsed="false">
      <c r="A127" s="0" t="s">
        <v>222</v>
      </c>
      <c r="B127" s="0" t="n">
        <v>107617</v>
      </c>
      <c r="C127" s="0" t="s">
        <v>205</v>
      </c>
      <c r="D127" s="0" t="n">
        <v>0</v>
      </c>
      <c r="E127" s="0" t="n">
        <v>0</v>
      </c>
      <c r="F127" s="0" t="n">
        <v>0</v>
      </c>
      <c r="G127" s="0" t="n">
        <v>0</v>
      </c>
      <c r="H127" s="0" t="n">
        <v>0</v>
      </c>
      <c r="I127" s="0" t="n">
        <v>0</v>
      </c>
      <c r="J127" s="0" t="n">
        <v>0</v>
      </c>
      <c r="K127" s="0" t="n">
        <v>0</v>
      </c>
      <c r="L127" s="0" t="n">
        <v>0</v>
      </c>
      <c r="M127" s="0" t="n">
        <v>0</v>
      </c>
      <c r="N127" s="0" t="n">
        <v>0</v>
      </c>
      <c r="O127" s="0" t="n">
        <v>0</v>
      </c>
      <c r="P127" s="0" t="n">
        <v>0</v>
      </c>
      <c r="Q127" s="0" t="n">
        <v>0</v>
      </c>
      <c r="R127" s="0" t="n">
        <v>0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0</v>
      </c>
      <c r="Y127" s="0" t="n">
        <v>0</v>
      </c>
      <c r="Z127" s="0" t="n">
        <v>0</v>
      </c>
      <c r="AA127" s="0" t="n">
        <v>0</v>
      </c>
      <c r="AB127" s="0" t="n">
        <v>0</v>
      </c>
      <c r="AC127" s="0" t="n">
        <v>0</v>
      </c>
      <c r="AD127" s="0" t="n">
        <v>0</v>
      </c>
      <c r="AE127" s="0" t="n">
        <v>0</v>
      </c>
      <c r="AF127" s="0" t="n">
        <v>0</v>
      </c>
      <c r="AG127" s="0" t="n">
        <v>0</v>
      </c>
      <c r="AH127" s="0" t="n">
        <v>0</v>
      </c>
      <c r="AI127" s="0" t="n">
        <v>0</v>
      </c>
    </row>
    <row r="128" customFormat="false" ht="12.75" hidden="false" customHeight="false" outlineLevel="0" collapsed="false">
      <c r="B128" s="0" t="n">
        <v>63001</v>
      </c>
      <c r="C128" s="0" t="s">
        <v>206</v>
      </c>
      <c r="D128" s="0" t="n">
        <v>5000</v>
      </c>
      <c r="E128" s="0" t="n">
        <v>5000</v>
      </c>
      <c r="F128" s="0" t="n">
        <v>5000</v>
      </c>
      <c r="G128" s="0" t="n">
        <v>4948</v>
      </c>
      <c r="H128" s="0" t="n">
        <v>4880</v>
      </c>
      <c r="I128" s="0" t="n">
        <v>5000</v>
      </c>
      <c r="J128" s="0" t="n">
        <v>914</v>
      </c>
      <c r="K128" s="0" t="n">
        <v>5000</v>
      </c>
      <c r="L128" s="0" t="n">
        <v>5308</v>
      </c>
      <c r="M128" s="0" t="n">
        <v>5054</v>
      </c>
      <c r="N128" s="0" t="n">
        <v>4985</v>
      </c>
      <c r="O128" s="0" t="n">
        <v>4985</v>
      </c>
      <c r="P128" s="0" t="n">
        <v>4985</v>
      </c>
      <c r="Q128" s="0" t="n">
        <v>5000</v>
      </c>
      <c r="R128" s="0" t="n">
        <v>5000</v>
      </c>
      <c r="S128" s="0" t="n">
        <v>5054</v>
      </c>
      <c r="T128" s="0" t="n">
        <v>5054</v>
      </c>
      <c r="U128" s="0" t="n">
        <v>5054</v>
      </c>
      <c r="V128" s="0" t="n">
        <v>5054</v>
      </c>
      <c r="W128" s="0" t="n">
        <v>5054</v>
      </c>
      <c r="X128" s="0" t="n">
        <v>4950</v>
      </c>
      <c r="Y128" s="0" t="n">
        <v>4861</v>
      </c>
      <c r="Z128" s="0" t="n">
        <v>5500</v>
      </c>
      <c r="AA128" s="0" t="n">
        <v>5400</v>
      </c>
      <c r="AB128" s="0" t="n">
        <v>5400</v>
      </c>
      <c r="AC128" s="0" t="n">
        <v>5400</v>
      </c>
      <c r="AD128" s="0" t="n">
        <v>5400</v>
      </c>
      <c r="AE128" s="0" t="n">
        <v>5749</v>
      </c>
      <c r="AF128" s="0" t="n">
        <v>5000</v>
      </c>
      <c r="AG128" s="0" t="n">
        <v>6023</v>
      </c>
      <c r="AH128" s="0" t="n">
        <v>5000</v>
      </c>
      <c r="AI128" s="0" t="n">
        <v>155012</v>
      </c>
    </row>
    <row r="129" customFormat="false" ht="12.75" hidden="false" customHeight="false" outlineLevel="0" collapsed="false">
      <c r="A129" s="0" t="s">
        <v>222</v>
      </c>
      <c r="B129" s="0" t="n">
        <v>107783</v>
      </c>
      <c r="C129" s="0" t="s">
        <v>205</v>
      </c>
      <c r="D129" s="0" t="n">
        <v>0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0</v>
      </c>
      <c r="K129" s="0" t="n">
        <v>0</v>
      </c>
      <c r="L129" s="0" t="n">
        <v>0</v>
      </c>
      <c r="M129" s="0" t="n">
        <v>0</v>
      </c>
      <c r="N129" s="0" t="n">
        <v>0</v>
      </c>
      <c r="O129" s="0" t="n">
        <v>0</v>
      </c>
      <c r="P129" s="0" t="n">
        <v>0</v>
      </c>
      <c r="Q129" s="0" t="n">
        <v>0</v>
      </c>
      <c r="R129" s="0" t="n">
        <v>0</v>
      </c>
      <c r="S129" s="0" t="n">
        <v>0</v>
      </c>
      <c r="T129" s="0" t="n">
        <v>0</v>
      </c>
      <c r="U129" s="0" t="n">
        <v>0</v>
      </c>
      <c r="V129" s="0" t="n">
        <v>0</v>
      </c>
      <c r="W129" s="0" t="n">
        <v>0</v>
      </c>
      <c r="X129" s="0" t="n">
        <v>0</v>
      </c>
      <c r="Y129" s="0" t="n">
        <v>0</v>
      </c>
      <c r="Z129" s="0" t="n">
        <v>0</v>
      </c>
      <c r="AA129" s="0" t="n">
        <v>0</v>
      </c>
      <c r="AB129" s="0" t="n">
        <v>0</v>
      </c>
      <c r="AC129" s="0" t="n">
        <v>0</v>
      </c>
      <c r="AD129" s="0" t="n">
        <v>0</v>
      </c>
      <c r="AE129" s="0" t="n">
        <v>0</v>
      </c>
      <c r="AF129" s="0" t="n">
        <v>0</v>
      </c>
      <c r="AG129" s="0" t="n">
        <v>0</v>
      </c>
      <c r="AH129" s="0" t="n">
        <v>0</v>
      </c>
      <c r="AI129" s="0" t="n">
        <v>0</v>
      </c>
    </row>
    <row r="130" customFormat="false" ht="12.75" hidden="false" customHeight="false" outlineLevel="0" collapsed="false">
      <c r="B130" s="0" t="n">
        <v>63001</v>
      </c>
      <c r="C130" s="0" t="s">
        <v>206</v>
      </c>
      <c r="D130" s="0" t="n">
        <v>9678</v>
      </c>
      <c r="E130" s="0" t="n">
        <v>9678</v>
      </c>
      <c r="F130" s="0" t="n">
        <v>3647</v>
      </c>
      <c r="G130" s="0" t="n">
        <v>9678</v>
      </c>
      <c r="H130" s="0" t="n">
        <v>9678</v>
      </c>
      <c r="I130" s="0" t="n">
        <v>9678</v>
      </c>
      <c r="J130" s="0" t="n">
        <v>3077</v>
      </c>
      <c r="K130" s="0" t="n">
        <v>9842</v>
      </c>
      <c r="L130" s="0" t="n">
        <v>10316</v>
      </c>
      <c r="M130" s="0" t="n">
        <v>10268</v>
      </c>
      <c r="N130" s="0" t="n">
        <v>10000</v>
      </c>
      <c r="O130" s="0" t="n">
        <v>10000</v>
      </c>
      <c r="P130" s="0" t="n">
        <v>10000</v>
      </c>
      <c r="Q130" s="0" t="n">
        <v>10100</v>
      </c>
      <c r="R130" s="0" t="n">
        <v>10100</v>
      </c>
      <c r="S130" s="0" t="n">
        <v>10107</v>
      </c>
      <c r="T130" s="0" t="n">
        <v>10107</v>
      </c>
      <c r="U130" s="0" t="n">
        <v>10107</v>
      </c>
      <c r="V130" s="0" t="n">
        <v>10107</v>
      </c>
      <c r="W130" s="0" t="n">
        <v>10107</v>
      </c>
      <c r="X130" s="0" t="n">
        <v>9200</v>
      </c>
      <c r="Y130" s="0" t="n">
        <v>9980</v>
      </c>
      <c r="Z130" s="0" t="n">
        <v>10226</v>
      </c>
      <c r="AA130" s="0" t="n">
        <v>10352</v>
      </c>
      <c r="AB130" s="0" t="n">
        <v>10822</v>
      </c>
      <c r="AC130" s="0" t="n">
        <v>10822</v>
      </c>
      <c r="AD130" s="0" t="n">
        <v>10822</v>
      </c>
      <c r="AE130" s="0" t="n">
        <v>14971</v>
      </c>
      <c r="AF130" s="0" t="n">
        <v>9113</v>
      </c>
      <c r="AG130" s="0" t="n">
        <v>9035</v>
      </c>
      <c r="AH130" s="0" t="n">
        <v>8380</v>
      </c>
      <c r="AI130" s="0" t="n">
        <v>299998</v>
      </c>
    </row>
    <row r="131" customFormat="false" ht="12.75" hidden="false" customHeight="false" outlineLevel="0" collapsed="false">
      <c r="A131" s="0" t="s">
        <v>223</v>
      </c>
      <c r="B131" s="0" t="n">
        <v>108168</v>
      </c>
      <c r="C131" s="0" t="s">
        <v>205</v>
      </c>
      <c r="D131" s="0" t="n">
        <v>1612</v>
      </c>
      <c r="E131" s="0" t="n">
        <v>1612</v>
      </c>
      <c r="F131" s="0" t="n">
        <v>1612</v>
      </c>
      <c r="G131" s="0" t="n">
        <v>1612</v>
      </c>
      <c r="H131" s="0" t="n">
        <v>1612</v>
      </c>
      <c r="I131" s="0" t="n">
        <v>1612</v>
      </c>
      <c r="J131" s="0" t="n">
        <v>1612</v>
      </c>
      <c r="K131" s="0" t="n">
        <v>1611</v>
      </c>
      <c r="L131" s="0" t="n">
        <v>1612</v>
      </c>
      <c r="M131" s="0" t="n">
        <v>1612</v>
      </c>
      <c r="N131" s="0" t="n">
        <v>1612</v>
      </c>
      <c r="O131" s="0" t="n">
        <v>1612</v>
      </c>
      <c r="P131" s="0" t="n">
        <v>1612</v>
      </c>
      <c r="Q131" s="0" t="n">
        <v>1612</v>
      </c>
      <c r="R131" s="0" t="n">
        <v>1612</v>
      </c>
      <c r="S131" s="0" t="n">
        <v>1612</v>
      </c>
      <c r="T131" s="0" t="n">
        <v>1612</v>
      </c>
      <c r="U131" s="0" t="n">
        <v>1612</v>
      </c>
      <c r="V131" s="0" t="n">
        <v>1612</v>
      </c>
      <c r="W131" s="0" t="n">
        <v>1612</v>
      </c>
      <c r="X131" s="0" t="n">
        <v>1612</v>
      </c>
      <c r="Y131" s="0" t="n">
        <v>1612</v>
      </c>
      <c r="Z131" s="0" t="n">
        <v>1612</v>
      </c>
      <c r="AA131" s="0" t="n">
        <v>1612</v>
      </c>
      <c r="AB131" s="0" t="n">
        <v>1612</v>
      </c>
      <c r="AC131" s="0" t="n">
        <v>1612</v>
      </c>
      <c r="AD131" s="0" t="n">
        <v>1612</v>
      </c>
      <c r="AE131" s="0" t="n">
        <v>1612</v>
      </c>
      <c r="AF131" s="0" t="n">
        <v>1612</v>
      </c>
      <c r="AG131" s="0" t="n">
        <v>1613</v>
      </c>
      <c r="AH131" s="0" t="n">
        <v>1612</v>
      </c>
      <c r="AI131" s="0" t="n">
        <v>49972</v>
      </c>
    </row>
    <row r="132" customFormat="false" ht="12.75" hidden="false" customHeight="false" outlineLevel="0" collapsed="false">
      <c r="B132" s="0" t="n">
        <v>62389</v>
      </c>
      <c r="C132" s="0" t="s">
        <v>206</v>
      </c>
      <c r="D132" s="0" t="n">
        <v>0</v>
      </c>
      <c r="E132" s="0" t="n">
        <v>0</v>
      </c>
      <c r="F132" s="0" t="n">
        <v>0</v>
      </c>
      <c r="G132" s="0" t="n">
        <v>0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0" t="n">
        <v>0</v>
      </c>
      <c r="N132" s="0" t="n">
        <v>0</v>
      </c>
      <c r="O132" s="0" t="n">
        <v>0</v>
      </c>
      <c r="P132" s="0" t="n">
        <v>0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0</v>
      </c>
      <c r="V132" s="0" t="n">
        <v>0</v>
      </c>
      <c r="W132" s="0" t="n">
        <v>0</v>
      </c>
      <c r="X132" s="0" t="n">
        <v>0</v>
      </c>
      <c r="Y132" s="0" t="n">
        <v>0</v>
      </c>
      <c r="Z132" s="0" t="n">
        <v>0</v>
      </c>
      <c r="AA132" s="0" t="n">
        <v>0</v>
      </c>
      <c r="AB132" s="0" t="n">
        <v>0</v>
      </c>
      <c r="AC132" s="0" t="n">
        <v>0</v>
      </c>
      <c r="AD132" s="0" t="n">
        <v>0</v>
      </c>
      <c r="AE132" s="0" t="n">
        <v>0</v>
      </c>
      <c r="AF132" s="0" t="n">
        <v>0</v>
      </c>
      <c r="AG132" s="0" t="n">
        <v>0</v>
      </c>
      <c r="AH132" s="0" t="n">
        <v>0</v>
      </c>
      <c r="AI132" s="0" t="n">
        <v>0</v>
      </c>
    </row>
    <row r="133" customFormat="false" ht="12.75" hidden="false" customHeight="false" outlineLevel="0" collapsed="false">
      <c r="A133" s="0" t="s">
        <v>223</v>
      </c>
      <c r="B133" s="0" t="n">
        <v>108255</v>
      </c>
      <c r="C133" s="0" t="s">
        <v>205</v>
      </c>
      <c r="AA133" s="0" t="n">
        <v>0</v>
      </c>
      <c r="AB133" s="0" t="n">
        <v>0</v>
      </c>
      <c r="AC133" s="0" t="n">
        <v>0</v>
      </c>
      <c r="AD133" s="0" t="n">
        <v>0</v>
      </c>
      <c r="AE133" s="0" t="n">
        <v>0</v>
      </c>
      <c r="AF133" s="0" t="n">
        <v>0</v>
      </c>
      <c r="AG133" s="0" t="n">
        <v>0</v>
      </c>
      <c r="AI133" s="0" t="n">
        <v>0</v>
      </c>
    </row>
    <row r="134" customFormat="false" ht="12.75" hidden="false" customHeight="false" outlineLevel="0" collapsed="false">
      <c r="B134" s="0" t="n">
        <v>62389</v>
      </c>
      <c r="C134" s="0" t="s">
        <v>206</v>
      </c>
      <c r="AA134" s="0" t="n">
        <v>20000</v>
      </c>
      <c r="AB134" s="0" t="n">
        <v>0</v>
      </c>
      <c r="AC134" s="0" t="n">
        <v>0</v>
      </c>
      <c r="AD134" s="0" t="n">
        <v>0</v>
      </c>
      <c r="AE134" s="0" t="n">
        <v>0</v>
      </c>
      <c r="AF134" s="0" t="n">
        <v>0</v>
      </c>
      <c r="AG134" s="0" t="n">
        <v>20000</v>
      </c>
      <c r="AI134" s="0" t="n">
        <v>40000</v>
      </c>
    </row>
    <row r="135" customFormat="false" ht="12.75" hidden="false" customHeight="false" outlineLevel="0" collapsed="false">
      <c r="B135" s="0" t="s">
        <v>179</v>
      </c>
      <c r="D135" s="0" t="n">
        <v>284904</v>
      </c>
      <c r="E135" s="0" t="n">
        <v>224904</v>
      </c>
      <c r="F135" s="0" t="n">
        <v>224904</v>
      </c>
      <c r="G135" s="0" t="n">
        <v>224903</v>
      </c>
      <c r="H135" s="0" t="n">
        <v>224903</v>
      </c>
      <c r="I135" s="0" t="n">
        <v>224903</v>
      </c>
      <c r="J135" s="0" t="n">
        <v>224903</v>
      </c>
      <c r="K135" s="0" t="n">
        <v>224904</v>
      </c>
      <c r="L135" s="0" t="n">
        <v>224905</v>
      </c>
      <c r="M135" s="0" t="n">
        <v>224905</v>
      </c>
      <c r="N135" s="0" t="n">
        <v>234801</v>
      </c>
      <c r="O135" s="0" t="n">
        <v>234801</v>
      </c>
      <c r="P135" s="0" t="n">
        <v>234801</v>
      </c>
      <c r="Q135" s="0" t="n">
        <v>254801</v>
      </c>
      <c r="R135" s="0" t="n">
        <v>254801</v>
      </c>
      <c r="S135" s="0" t="n">
        <v>274801</v>
      </c>
      <c r="T135" s="0" t="n">
        <v>354855</v>
      </c>
      <c r="U135" s="0" t="n">
        <v>329801</v>
      </c>
      <c r="V135" s="0" t="n">
        <v>329800</v>
      </c>
      <c r="W135" s="0" t="n">
        <v>329800</v>
      </c>
      <c r="X135" s="0" t="n">
        <v>254799</v>
      </c>
      <c r="Y135" s="0" t="n">
        <v>254799</v>
      </c>
      <c r="Z135" s="0" t="n">
        <v>254798</v>
      </c>
      <c r="AA135" s="0" t="n">
        <v>254797</v>
      </c>
      <c r="AB135" s="0" t="n">
        <v>254799</v>
      </c>
      <c r="AC135" s="0" t="n">
        <v>254799</v>
      </c>
      <c r="AD135" s="0" t="n">
        <v>254799</v>
      </c>
      <c r="AE135" s="0" t="n">
        <v>254799</v>
      </c>
      <c r="AF135" s="0" t="n">
        <v>254799</v>
      </c>
      <c r="AG135" s="0" t="n">
        <v>254800</v>
      </c>
      <c r="AH135" s="0" t="n">
        <v>254768</v>
      </c>
      <c r="AI135" s="0" t="n">
        <v>7944856</v>
      </c>
    </row>
    <row r="136" customFormat="false" ht="12.75" hidden="false" customHeight="false" outlineLevel="0" collapsed="false">
      <c r="B136" s="0" t="s">
        <v>179</v>
      </c>
      <c r="D136" s="0" t="n">
        <v>243167</v>
      </c>
      <c r="E136" s="0" t="n">
        <v>171185</v>
      </c>
      <c r="F136" s="0" t="n">
        <v>242552</v>
      </c>
      <c r="G136" s="0" t="n">
        <v>254536</v>
      </c>
      <c r="H136" s="0" t="n">
        <v>269322</v>
      </c>
      <c r="I136" s="0" t="n">
        <v>291167</v>
      </c>
      <c r="J136" s="0" t="n">
        <v>312927</v>
      </c>
      <c r="K136" s="0" t="n">
        <v>307896</v>
      </c>
      <c r="L136" s="0" t="n">
        <v>248097</v>
      </c>
      <c r="M136" s="0" t="n">
        <v>247608</v>
      </c>
      <c r="N136" s="0" t="n">
        <v>154380</v>
      </c>
      <c r="O136" s="0" t="n">
        <v>160192</v>
      </c>
      <c r="P136" s="0" t="n">
        <v>169839</v>
      </c>
      <c r="Q136" s="0" t="n">
        <v>149857</v>
      </c>
      <c r="R136" s="0" t="n">
        <v>94740</v>
      </c>
      <c r="S136" s="0" t="n">
        <v>94650</v>
      </c>
      <c r="T136" s="0" t="n">
        <v>99018</v>
      </c>
      <c r="U136" s="0" t="n">
        <v>94650</v>
      </c>
      <c r="V136" s="0" t="n">
        <v>94650</v>
      </c>
      <c r="W136" s="0" t="n">
        <v>101534</v>
      </c>
      <c r="X136" s="0" t="n">
        <v>93460</v>
      </c>
      <c r="Y136" s="0" t="n">
        <v>154524</v>
      </c>
      <c r="Z136" s="0" t="n">
        <v>157483</v>
      </c>
      <c r="AA136" s="0" t="n">
        <v>224479</v>
      </c>
      <c r="AB136" s="0" t="n">
        <v>111410</v>
      </c>
      <c r="AC136" s="0" t="n">
        <v>113233</v>
      </c>
      <c r="AD136" s="0" t="n">
        <v>148011</v>
      </c>
      <c r="AE136" s="0" t="n">
        <v>154781</v>
      </c>
      <c r="AF136" s="0" t="n">
        <v>178016</v>
      </c>
      <c r="AG136" s="0" t="n">
        <v>229355</v>
      </c>
      <c r="AH136" s="0" t="n">
        <v>89917</v>
      </c>
      <c r="AI136" s="0" t="n">
        <v>5456636</v>
      </c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O71"/>
  <sheetViews>
    <sheetView showFormulas="false" showGridLines="true" showRowColHeaders="true" showZeros="true" rightToLeft="false" tabSelected="false" showOutlineSymbols="true" defaultGridColor="true" view="normal" topLeftCell="AC7" colorId="64" zoomScale="100" zoomScaleNormal="100" zoomScalePageLayoutView="100" workbookViewId="0">
      <selection pane="topLeft" activeCell="AH30" activeCellId="0" sqref="AH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65" width="9.14"/>
    <col collapsed="false" customWidth="true" hidden="false" outlineLevel="0" max="15" min="15" style="0" width="10.71"/>
    <col collapsed="false" customWidth="true" hidden="false" outlineLevel="0" max="16" min="16" style="0" width="12.14"/>
    <col collapsed="false" customWidth="true" hidden="false" outlineLevel="0" max="17" min="17" style="0" width="11.13"/>
    <col collapsed="false" customWidth="true" hidden="false" outlineLevel="0" max="18" min="18" style="0" width="10.71"/>
    <col collapsed="false" customWidth="true" hidden="false" outlineLevel="0" max="32" min="32" style="0" width="5.85"/>
  </cols>
  <sheetData>
    <row r="1" customFormat="false" ht="12.75" hidden="false" customHeight="false" outlineLevel="0" collapsed="false">
      <c r="D1" s="366" t="s">
        <v>48</v>
      </c>
      <c r="E1" s="366"/>
    </row>
    <row r="2" customFormat="false" ht="12.75" hidden="false" customHeight="false" outlineLevel="0" collapsed="false">
      <c r="C2" s="367" t="s">
        <v>224</v>
      </c>
      <c r="D2" s="367" t="s">
        <v>180</v>
      </c>
      <c r="E2" s="367" t="s">
        <v>225</v>
      </c>
      <c r="F2" s="367" t="s">
        <v>226</v>
      </c>
      <c r="G2" s="368"/>
      <c r="H2" s="368"/>
      <c r="I2" s="368"/>
      <c r="AG2" s="0" t="s">
        <v>227</v>
      </c>
    </row>
    <row r="3" customFormat="false" ht="12.75" hidden="false" customHeight="false" outlineLevel="0" collapsed="false">
      <c r="B3" s="365" t="n">
        <v>37104</v>
      </c>
      <c r="C3" s="369" t="n">
        <v>290</v>
      </c>
      <c r="D3" s="369" t="n">
        <f aca="false">AUGUST!F18</f>
        <v>141.251</v>
      </c>
      <c r="E3" s="369" t="n">
        <f aca="false">AUGUST!G18</f>
        <v>-10.526</v>
      </c>
      <c r="F3" s="369" t="n">
        <f aca="false">AUGUST!H18</f>
        <v>130.725</v>
      </c>
      <c r="G3" s="369"/>
      <c r="H3" s="369"/>
      <c r="I3" s="369"/>
      <c r="J3" s="27"/>
      <c r="K3" s="27"/>
      <c r="L3" s="27"/>
      <c r="AF3" s="0" t="s">
        <v>228</v>
      </c>
      <c r="AG3" s="0" t="s">
        <v>229</v>
      </c>
      <c r="AH3" s="0" t="s">
        <v>230</v>
      </c>
      <c r="AI3" s="0" t="s">
        <v>231</v>
      </c>
      <c r="AJ3" s="0" t="s">
        <v>39</v>
      </c>
      <c r="AL3" s="0" t="s">
        <v>232</v>
      </c>
      <c r="AM3" s="0" t="s">
        <v>233</v>
      </c>
      <c r="AO3" s="0" t="s">
        <v>234</v>
      </c>
    </row>
    <row r="4" customFormat="false" ht="12.75" hidden="false" customHeight="false" outlineLevel="0" collapsed="false">
      <c r="B4" s="365" t="n">
        <v>37105</v>
      </c>
      <c r="C4" s="369" t="n">
        <v>290</v>
      </c>
      <c r="D4" s="369" t="n">
        <f aca="false">AUGUST!F19</f>
        <v>187.335</v>
      </c>
      <c r="E4" s="369" t="n">
        <f aca="false">AUGUST!G19</f>
        <v>-11.355</v>
      </c>
      <c r="F4" s="369" t="n">
        <f aca="false">AUGUST!H19</f>
        <v>175.98</v>
      </c>
      <c r="G4" s="369"/>
      <c r="H4" s="369"/>
      <c r="I4" s="369"/>
      <c r="J4" s="27"/>
      <c r="K4" s="27"/>
      <c r="L4" s="27"/>
      <c r="AF4" s="0" t="n">
        <v>1</v>
      </c>
      <c r="AG4" s="0" t="n">
        <v>74</v>
      </c>
      <c r="AH4" s="0" t="n">
        <v>80</v>
      </c>
      <c r="AI4" s="369" t="n">
        <f aca="false">AUGUST!AJ18</f>
        <v>-59.4</v>
      </c>
      <c r="AJ4" s="369" t="n">
        <f aca="false">AUGUST!AC18</f>
        <v>-185.054</v>
      </c>
      <c r="AL4" s="0" t="n">
        <f aca="false">AUGUST!AE18</f>
        <v>3.1862</v>
      </c>
      <c r="AM4" s="0" t="n">
        <f aca="false">AUGUST!AF18</f>
        <v>3.1862</v>
      </c>
      <c r="AO4" s="370" t="n">
        <f aca="false">AL4-AM4</f>
        <v>0</v>
      </c>
    </row>
    <row r="5" customFormat="false" ht="12.75" hidden="false" customHeight="false" outlineLevel="0" collapsed="false">
      <c r="B5" s="365" t="n">
        <v>37106</v>
      </c>
      <c r="C5" s="369" t="n">
        <v>290</v>
      </c>
      <c r="D5" s="369" t="n">
        <f aca="false">AUGUST!F20</f>
        <v>309.396</v>
      </c>
      <c r="E5" s="369" t="n">
        <f aca="false">AUGUST!G20</f>
        <v>-5.005</v>
      </c>
      <c r="F5" s="369" t="n">
        <f aca="false">AUGUST!H20</f>
        <v>304.391</v>
      </c>
      <c r="G5" s="369"/>
      <c r="H5" s="369"/>
      <c r="I5" s="369"/>
      <c r="J5" s="27"/>
      <c r="K5" s="27"/>
      <c r="L5" s="27"/>
      <c r="AF5" s="0" t="n">
        <v>2</v>
      </c>
      <c r="AG5" s="0" t="n">
        <v>74</v>
      </c>
      <c r="AH5" s="0" t="n">
        <v>77</v>
      </c>
      <c r="AI5" s="369" t="n">
        <f aca="false">AUGUST!AJ19</f>
        <v>255.4</v>
      </c>
      <c r="AJ5" s="369" t="n">
        <f aca="false">AUGUST!AC19</f>
        <v>-2.81800000000007</v>
      </c>
      <c r="AL5" s="0" t="n">
        <f aca="false">AUGUST!AE19</f>
        <v>3.15</v>
      </c>
      <c r="AM5" s="0" t="n">
        <f aca="false">AUGUST!AF19</f>
        <v>3.1681</v>
      </c>
      <c r="AO5" s="370" t="n">
        <f aca="false">AL5-AM5</f>
        <v>-0.0181</v>
      </c>
    </row>
    <row r="6" customFormat="false" ht="12.75" hidden="false" customHeight="false" outlineLevel="0" collapsed="false">
      <c r="B6" s="365" t="n">
        <v>37107</v>
      </c>
      <c r="C6" s="369" t="n">
        <v>290</v>
      </c>
      <c r="D6" s="369" t="n">
        <f aca="false">AUGUST!F21</f>
        <v>279.766</v>
      </c>
      <c r="E6" s="369" t="n">
        <f aca="false">AUGUST!G21</f>
        <v>-6.861</v>
      </c>
      <c r="F6" s="369" t="n">
        <f aca="false">AUGUST!H21</f>
        <v>272.905</v>
      </c>
      <c r="G6" s="369"/>
      <c r="H6" s="369"/>
      <c r="I6" s="369"/>
      <c r="J6" s="27"/>
      <c r="K6" s="27"/>
      <c r="L6" s="27"/>
      <c r="AF6" s="0" t="n">
        <v>3</v>
      </c>
      <c r="AG6" s="0" t="n">
        <v>74</v>
      </c>
      <c r="AH6" s="0" t="n">
        <v>78</v>
      </c>
      <c r="AI6" s="369" t="n">
        <f aca="false">AUGUST!AJ20</f>
        <v>264.6</v>
      </c>
      <c r="AJ6" s="369" t="n">
        <f aca="false">AUGUST!AC20</f>
        <v>-24.117</v>
      </c>
      <c r="AL6" s="0" t="n">
        <f aca="false">AUGUST!AE20</f>
        <v>3.0225</v>
      </c>
      <c r="AM6" s="0" t="n">
        <f aca="false">AUGUST!AF20</f>
        <v>3.1196</v>
      </c>
      <c r="AO6" s="370" t="n">
        <f aca="false">AL6-AM6</f>
        <v>-0.0971000000000002</v>
      </c>
    </row>
    <row r="7" customFormat="false" ht="12.75" hidden="false" customHeight="false" outlineLevel="0" collapsed="false">
      <c r="B7" s="365" t="n">
        <v>37108</v>
      </c>
      <c r="C7" s="369" t="n">
        <v>290</v>
      </c>
      <c r="D7" s="369" t="n">
        <f aca="false">AUGUST!F22</f>
        <v>251.702</v>
      </c>
      <c r="E7" s="369" t="n">
        <f aca="false">AUGUST!G22</f>
        <v>-12.191</v>
      </c>
      <c r="F7" s="369" t="n">
        <f aca="false">AUGUST!H22</f>
        <v>239.511</v>
      </c>
      <c r="G7" s="369"/>
      <c r="H7" s="369"/>
      <c r="I7" s="369"/>
      <c r="J7" s="27"/>
      <c r="K7" s="27"/>
      <c r="L7" s="27"/>
      <c r="AF7" s="0" t="n">
        <v>4</v>
      </c>
      <c r="AG7" s="0" t="n">
        <v>74</v>
      </c>
      <c r="AH7" s="0" t="n">
        <v>82</v>
      </c>
      <c r="AI7" s="369" t="n">
        <f aca="false">AUGUST!AJ21</f>
        <v>204.9</v>
      </c>
      <c r="AJ7" s="369" t="n">
        <f aca="false">AUGUST!AC21</f>
        <v>-28.512</v>
      </c>
      <c r="AL7" s="0" t="n">
        <f aca="false">AUGUST!AE21</f>
        <v>2.9125</v>
      </c>
      <c r="AM7" s="0" t="n">
        <f aca="false">AUGUST!AF21</f>
        <v>3.0678</v>
      </c>
      <c r="AO7" s="370" t="n">
        <f aca="false">AL7-AM7</f>
        <v>-0.1553</v>
      </c>
    </row>
    <row r="8" customFormat="false" ht="12.75" hidden="false" customHeight="false" outlineLevel="0" collapsed="false">
      <c r="B8" s="365" t="n">
        <v>37109</v>
      </c>
      <c r="C8" s="369" t="n">
        <v>290</v>
      </c>
      <c r="D8" s="369" t="n">
        <f aca="false">AUGUST!F23</f>
        <v>138.096</v>
      </c>
      <c r="E8" s="369" t="n">
        <f aca="false">AUGUST!G23</f>
        <v>-15.871</v>
      </c>
      <c r="F8" s="369" t="n">
        <f aca="false">AUGUST!H23</f>
        <v>122.225</v>
      </c>
      <c r="G8" s="369"/>
      <c r="H8" s="369"/>
      <c r="I8" s="369"/>
      <c r="J8" s="27"/>
      <c r="K8" s="27"/>
      <c r="L8" s="27"/>
      <c r="AF8" s="0" t="n">
        <v>5</v>
      </c>
      <c r="AG8" s="0" t="n">
        <v>74</v>
      </c>
      <c r="AH8" s="0" t="n">
        <v>84</v>
      </c>
      <c r="AI8" s="369" t="n">
        <f aca="false">AUGUST!AJ22</f>
        <v>205.4</v>
      </c>
      <c r="AJ8" s="369" t="n">
        <f aca="false">AUGUST!AC22</f>
        <v>-0.269999999999982</v>
      </c>
      <c r="AL8" s="0" t="n">
        <f aca="false">AUGUST!AE22</f>
        <v>2.9125</v>
      </c>
      <c r="AM8" s="0" t="n">
        <f aca="false">AUGUST!AF22</f>
        <v>3.0678</v>
      </c>
      <c r="AO8" s="370" t="n">
        <f aca="false">AL8-AM8</f>
        <v>-0.1553</v>
      </c>
    </row>
    <row r="9" customFormat="false" ht="12.75" hidden="false" customHeight="false" outlineLevel="0" collapsed="false">
      <c r="B9" s="365" t="n">
        <v>37110</v>
      </c>
      <c r="C9" s="369" t="n">
        <v>290</v>
      </c>
      <c r="D9" s="369" t="n">
        <f aca="false">AUGUST!F24</f>
        <v>116.385</v>
      </c>
      <c r="E9" s="369" t="n">
        <f aca="false">AUGUST!G24</f>
        <v>-36.296</v>
      </c>
      <c r="F9" s="369" t="n">
        <f aca="false">AUGUST!H24</f>
        <v>80.089</v>
      </c>
      <c r="G9" s="369"/>
      <c r="H9" s="369"/>
      <c r="I9" s="369"/>
      <c r="J9" s="27"/>
      <c r="K9" s="27"/>
      <c r="L9" s="27"/>
      <c r="AF9" s="0" t="n">
        <v>6</v>
      </c>
      <c r="AG9" s="0" t="n">
        <v>74</v>
      </c>
      <c r="AH9" s="0" t="n">
        <v>84</v>
      </c>
      <c r="AI9" s="369" t="n">
        <f aca="false">AUGUST!AJ23</f>
        <v>-208.4</v>
      </c>
      <c r="AJ9" s="369" t="n">
        <f aca="false">AUGUST!AC23</f>
        <v>-218.96</v>
      </c>
      <c r="AL9" s="0" t="n">
        <f aca="false">AUGUST!AE23</f>
        <v>2.9125</v>
      </c>
      <c r="AM9" s="0" t="n">
        <f aca="false">AUGUST!AF23</f>
        <v>3.0678</v>
      </c>
      <c r="AO9" s="370" t="n">
        <f aca="false">AL9-AM9</f>
        <v>-0.1553</v>
      </c>
    </row>
    <row r="10" customFormat="false" ht="12.75" hidden="false" customHeight="false" outlineLevel="0" collapsed="false">
      <c r="B10" s="365" t="n">
        <v>37111</v>
      </c>
      <c r="C10" s="369" t="n">
        <v>290</v>
      </c>
      <c r="D10" s="369" t="n">
        <f aca="false">AUGUST!F25</f>
        <v>140.561</v>
      </c>
      <c r="E10" s="369" t="n">
        <f aca="false">AUGUST!G25</f>
        <v>-56.095</v>
      </c>
      <c r="F10" s="369" t="n">
        <f aca="false">AUGUST!H25</f>
        <v>84.466</v>
      </c>
      <c r="G10" s="369"/>
      <c r="H10" s="369"/>
      <c r="I10" s="369"/>
      <c r="J10" s="27"/>
      <c r="K10" s="27"/>
      <c r="L10" s="27"/>
      <c r="AF10" s="0" t="n">
        <v>7</v>
      </c>
      <c r="AG10" s="0" t="n">
        <v>74</v>
      </c>
      <c r="AH10" s="0" t="n">
        <v>84</v>
      </c>
      <c r="AI10" s="369" t="n">
        <f aca="false">AUGUST!AJ24</f>
        <v>-195.5</v>
      </c>
      <c r="AJ10" s="369" t="n">
        <f aca="false">AUGUST!AC24</f>
        <v>-87.094</v>
      </c>
      <c r="AL10" s="0" t="n">
        <f aca="false">AUGUST!AE24</f>
        <v>2.9262</v>
      </c>
      <c r="AM10" s="0" t="n">
        <f aca="false">AUGUST!AF24</f>
        <v>3.0395</v>
      </c>
      <c r="AO10" s="370" t="n">
        <f aca="false">AL10-AM10</f>
        <v>-0.1133</v>
      </c>
    </row>
    <row r="11" customFormat="false" ht="12.75" hidden="false" customHeight="false" outlineLevel="0" collapsed="false">
      <c r="B11" s="365" t="n">
        <v>37112</v>
      </c>
      <c r="C11" s="369" t="n">
        <v>290</v>
      </c>
      <c r="D11" s="369" t="n">
        <f aca="false">AUGUST!F26</f>
        <v>199.431</v>
      </c>
      <c r="E11" s="369" t="n">
        <f aca="false">AUGUST!G26</f>
        <v>-42.637</v>
      </c>
      <c r="F11" s="369" t="n">
        <f aca="false">AUGUST!H26</f>
        <v>156.794</v>
      </c>
      <c r="G11" s="369"/>
      <c r="H11" s="369"/>
      <c r="I11" s="369"/>
      <c r="J11" s="27"/>
      <c r="K11" s="27"/>
      <c r="L11" s="27"/>
      <c r="AF11" s="0" t="n">
        <v>8</v>
      </c>
      <c r="AG11" s="0" t="n">
        <v>74</v>
      </c>
      <c r="AH11" s="0" t="n">
        <v>82</v>
      </c>
      <c r="AI11" s="369" t="n">
        <f aca="false">AUGUST!AJ25</f>
        <v>-63</v>
      </c>
      <c r="AJ11" s="369" t="n">
        <f aca="false">AUGUST!AC25</f>
        <v>74.426</v>
      </c>
      <c r="AL11" s="0" t="n">
        <f aca="false">AUGUST!AE25</f>
        <v>3.0038</v>
      </c>
      <c r="AM11" s="0" t="n">
        <f aca="false">AUGUST!AF25</f>
        <v>3.0335</v>
      </c>
      <c r="AO11" s="370" t="n">
        <f aca="false">AL11-AM11</f>
        <v>-0.0297000000000001</v>
      </c>
    </row>
    <row r="12" customFormat="false" ht="12.75" hidden="false" customHeight="false" outlineLevel="0" collapsed="false">
      <c r="B12" s="365" t="n">
        <v>37113</v>
      </c>
      <c r="C12" s="369" t="n">
        <v>290</v>
      </c>
      <c r="D12" s="369" t="n">
        <f aca="false">AUGUST!F27</f>
        <v>338.261</v>
      </c>
      <c r="E12" s="369" t="n">
        <f aca="false">AUGUST!G27</f>
        <v>-2.381</v>
      </c>
      <c r="F12" s="369" t="n">
        <f aca="false">AUGUST!H27</f>
        <v>335.88</v>
      </c>
      <c r="G12" s="369"/>
      <c r="H12" s="369"/>
      <c r="I12" s="369"/>
      <c r="J12" s="27"/>
      <c r="K12" s="27"/>
      <c r="L12" s="27"/>
      <c r="AF12" s="0" t="n">
        <v>9</v>
      </c>
      <c r="AG12" s="0" t="n">
        <v>73</v>
      </c>
      <c r="AH12" s="0" t="n">
        <v>71</v>
      </c>
      <c r="AI12" s="369" t="n">
        <f aca="false">AUGUST!AJ26</f>
        <v>-144.7</v>
      </c>
      <c r="AJ12" s="369" t="n">
        <f aca="false">AUGUST!AC26</f>
        <v>-137.196</v>
      </c>
      <c r="AL12" s="0" t="n">
        <f aca="false">AUGUST!AE26</f>
        <v>2.945</v>
      </c>
      <c r="AM12" s="0" t="n">
        <f aca="false">AUGUST!AF26</f>
        <v>3.0209</v>
      </c>
      <c r="AO12" s="370" t="n">
        <f aca="false">AL12-AM12</f>
        <v>-0.0759000000000003</v>
      </c>
    </row>
    <row r="13" customFormat="false" ht="12.75" hidden="false" customHeight="false" outlineLevel="0" collapsed="false">
      <c r="B13" s="365" t="n">
        <v>37114</v>
      </c>
      <c r="C13" s="369" t="n">
        <v>290</v>
      </c>
      <c r="D13" s="369" t="n">
        <f aca="false">AUGUST!F28</f>
        <v>302.155</v>
      </c>
      <c r="E13" s="369" t="n">
        <f aca="false">AUGUST!G28</f>
        <v>0</v>
      </c>
      <c r="F13" s="369" t="n">
        <f aca="false">AUGUST!H28</f>
        <v>302.155</v>
      </c>
      <c r="G13" s="369"/>
      <c r="H13" s="369"/>
      <c r="I13" s="369"/>
      <c r="J13" s="27"/>
      <c r="K13" s="27"/>
      <c r="L13" s="27"/>
      <c r="AF13" s="0" t="n">
        <v>10</v>
      </c>
      <c r="AG13" s="0" t="n">
        <v>73</v>
      </c>
      <c r="AH13" s="0" t="n">
        <v>65</v>
      </c>
      <c r="AI13" s="369" t="n">
        <f aca="false">AUGUST!AJ27</f>
        <v>81.1</v>
      </c>
      <c r="AJ13" s="369" t="n">
        <f aca="false">AUGUST!AC27</f>
        <v>-82.2270000000001</v>
      </c>
      <c r="AL13" s="0" t="n">
        <f aca="false">AUGUST!AE27</f>
        <v>2.915</v>
      </c>
      <c r="AM13" s="0" t="n">
        <f aca="false">AUGUST!AF27</f>
        <v>3.0077</v>
      </c>
      <c r="AO13" s="370" t="n">
        <f aca="false">AL13-AM13</f>
        <v>-0.0926999999999998</v>
      </c>
    </row>
    <row r="14" customFormat="false" ht="12.75" hidden="false" customHeight="false" outlineLevel="0" collapsed="false">
      <c r="B14" s="365" t="n">
        <v>37115</v>
      </c>
      <c r="C14" s="369" t="n">
        <v>290</v>
      </c>
      <c r="D14" s="369" t="n">
        <f aca="false">AUGUST!F29</f>
        <v>297.586</v>
      </c>
      <c r="E14" s="369" t="n">
        <f aca="false">AUGUST!G29</f>
        <v>-8.844</v>
      </c>
      <c r="F14" s="369" t="n">
        <f aca="false">AUGUST!H29</f>
        <v>288.742</v>
      </c>
      <c r="G14" s="369"/>
      <c r="H14" s="369"/>
      <c r="I14" s="369"/>
      <c r="J14" s="27"/>
      <c r="K14" s="27"/>
      <c r="L14" s="27"/>
      <c r="AF14" s="0" t="n">
        <v>11</v>
      </c>
      <c r="AG14" s="0" t="n">
        <v>73</v>
      </c>
      <c r="AH14" s="0" t="n">
        <v>69</v>
      </c>
      <c r="AI14" s="369" t="n">
        <f aca="false">AUGUST!AJ28</f>
        <v>432.6</v>
      </c>
      <c r="AJ14" s="369" t="n">
        <f aca="false">AUGUST!AC28</f>
        <v>188.282</v>
      </c>
      <c r="AL14" s="0" t="n">
        <f aca="false">AUGUST!AE28</f>
        <v>2.8075</v>
      </c>
      <c r="AM14" s="0" t="n">
        <f aca="false">AUGUST!AF28</f>
        <v>2.9854</v>
      </c>
      <c r="AO14" s="370" t="n">
        <f aca="false">AL14-AM14</f>
        <v>-0.1779</v>
      </c>
    </row>
    <row r="15" customFormat="false" ht="12.75" hidden="false" customHeight="false" outlineLevel="0" collapsed="false">
      <c r="B15" s="365" t="n">
        <v>37116</v>
      </c>
      <c r="C15" s="369" t="n">
        <v>290</v>
      </c>
      <c r="D15" s="369" t="n">
        <f aca="false">AUGUST!F30</f>
        <v>274.513</v>
      </c>
      <c r="E15" s="369" t="n">
        <f aca="false">AUGUST!G30</f>
        <v>-14.185</v>
      </c>
      <c r="F15" s="369" t="n">
        <f aca="false">AUGUST!H30</f>
        <v>260.328</v>
      </c>
      <c r="G15" s="369"/>
      <c r="H15" s="369"/>
      <c r="I15" s="369"/>
      <c r="J15" s="27"/>
      <c r="K15" s="27"/>
      <c r="L15" s="27"/>
      <c r="AF15" s="0" t="n">
        <v>12</v>
      </c>
      <c r="AG15" s="0" t="n">
        <v>73</v>
      </c>
      <c r="AH15" s="0" t="n">
        <v>69</v>
      </c>
      <c r="AI15" s="369" t="n">
        <f aca="false">AUGUST!AJ29</f>
        <v>365.7</v>
      </c>
      <c r="AJ15" s="369" t="n">
        <f aca="false">AUGUST!AC29</f>
        <v>160.603</v>
      </c>
      <c r="AL15" s="0" t="n">
        <f aca="false">AUGUST!AE29</f>
        <v>2.8075</v>
      </c>
      <c r="AM15" s="0" t="n">
        <f aca="false">AUGUST!AF29</f>
        <v>2.9854</v>
      </c>
      <c r="AO15" s="370" t="n">
        <f aca="false">AL15-AM15</f>
        <v>-0.1779</v>
      </c>
    </row>
    <row r="16" customFormat="false" ht="12.75" hidden="false" customHeight="false" outlineLevel="0" collapsed="false">
      <c r="B16" s="365" t="n">
        <v>37117</v>
      </c>
      <c r="C16" s="369" t="n">
        <v>290</v>
      </c>
      <c r="D16" s="369" t="n">
        <f aca="false">AUGUST!F31</f>
        <v>309.043</v>
      </c>
      <c r="E16" s="369" t="n">
        <f aca="false">AUGUST!G31</f>
        <v>0</v>
      </c>
      <c r="F16" s="369" t="n">
        <f aca="false">AUGUST!H31</f>
        <v>309.043</v>
      </c>
      <c r="G16" s="369"/>
      <c r="H16" s="369"/>
      <c r="I16" s="369"/>
      <c r="J16" s="27"/>
      <c r="K16" s="27"/>
      <c r="L16" s="27"/>
      <c r="AF16" s="0" t="n">
        <v>13</v>
      </c>
      <c r="AG16" s="0" t="n">
        <v>73</v>
      </c>
      <c r="AH16" s="0" t="n">
        <v>67</v>
      </c>
      <c r="AI16" s="369" t="n">
        <f aca="false">AUGUST!AJ30</f>
        <v>246</v>
      </c>
      <c r="AJ16" s="369" t="n">
        <f aca="false">AUGUST!AC30</f>
        <v>30.801</v>
      </c>
      <c r="AL16" s="0" t="n">
        <f aca="false">AUGUST!AE30</f>
        <v>2.8075</v>
      </c>
      <c r="AM16" s="0" t="n">
        <f aca="false">AUGUST!AF30</f>
        <v>2.9854</v>
      </c>
      <c r="AO16" s="370" t="n">
        <f aca="false">AL16-AM16</f>
        <v>-0.1779</v>
      </c>
    </row>
    <row r="17" customFormat="false" ht="12.75" hidden="false" customHeight="false" outlineLevel="0" collapsed="false">
      <c r="B17" s="365" t="n">
        <v>37118</v>
      </c>
      <c r="C17" s="369" t="n">
        <v>290</v>
      </c>
      <c r="D17" s="369" t="n">
        <f aca="false">AUGUST!F32</f>
        <v>354.149</v>
      </c>
      <c r="E17" s="369" t="n">
        <f aca="false">AUGUST!G32</f>
        <v>0</v>
      </c>
      <c r="F17" s="369" t="n">
        <f aca="false">AUGUST!H32</f>
        <v>354.149</v>
      </c>
      <c r="G17" s="369"/>
      <c r="H17" s="369"/>
      <c r="I17" s="369"/>
      <c r="J17" s="27"/>
      <c r="K17" s="27"/>
      <c r="L17" s="27"/>
      <c r="AF17" s="0" t="n">
        <v>14</v>
      </c>
      <c r="AG17" s="0" t="n">
        <v>73</v>
      </c>
      <c r="AH17" s="0" t="n">
        <v>69</v>
      </c>
      <c r="AI17" s="369" t="n">
        <f aca="false">AUGUST!AJ31</f>
        <v>289.8</v>
      </c>
      <c r="AJ17" s="369" t="n">
        <f aca="false">AUGUST!AC31</f>
        <v>11.728</v>
      </c>
      <c r="AL17" s="0" t="n">
        <f aca="false">AUGUST!AE31</f>
        <v>2.8675</v>
      </c>
      <c r="AM17" s="0" t="n">
        <f aca="false">AUGUST!AF31</f>
        <v>2.9736</v>
      </c>
      <c r="AO17" s="370" t="n">
        <f aca="false">AL17-AM17</f>
        <v>-0.1061</v>
      </c>
    </row>
    <row r="18" customFormat="false" ht="12.75" hidden="false" customHeight="false" outlineLevel="0" collapsed="false">
      <c r="B18" s="365" t="n">
        <v>37119</v>
      </c>
      <c r="C18" s="369" t="n">
        <v>290</v>
      </c>
      <c r="D18" s="369" t="n">
        <f aca="false">AUGUST!F33</f>
        <v>343.176</v>
      </c>
      <c r="E18" s="369" t="n">
        <f aca="false">AUGUST!G33</f>
        <v>-10.183</v>
      </c>
      <c r="F18" s="369" t="n">
        <f aca="false">AUGUST!H33</f>
        <v>332.993</v>
      </c>
      <c r="G18" s="369"/>
      <c r="H18" s="369"/>
      <c r="I18" s="369"/>
      <c r="J18" s="27"/>
      <c r="K18" s="27"/>
      <c r="L18" s="27"/>
      <c r="AF18" s="0" t="n">
        <v>15</v>
      </c>
      <c r="AG18" s="0" t="n">
        <v>72</v>
      </c>
      <c r="AH18" s="0" t="n">
        <v>64</v>
      </c>
      <c r="AI18" s="369" t="n">
        <f aca="false">AUGUST!AJ32</f>
        <v>337.7</v>
      </c>
      <c r="AJ18" s="369" t="n">
        <f aca="false">AUGUST!AC32</f>
        <v>-50.646</v>
      </c>
      <c r="AL18" s="0" t="n">
        <f aca="false">AUGUST!AE32</f>
        <v>2.8838</v>
      </c>
      <c r="AM18" s="0" t="n">
        <f aca="false">AUGUST!AF32</f>
        <v>2.9655</v>
      </c>
      <c r="AO18" s="370" t="n">
        <f aca="false">AL18-AM18</f>
        <v>-0.0817000000000001</v>
      </c>
    </row>
    <row r="19" customFormat="false" ht="12.75" hidden="false" customHeight="false" outlineLevel="0" collapsed="false">
      <c r="B19" s="365" t="n">
        <v>37120</v>
      </c>
      <c r="C19" s="369" t="n">
        <v>290</v>
      </c>
      <c r="D19" s="369" t="n">
        <f aca="false">AUGUST!F34</f>
        <v>331.511</v>
      </c>
      <c r="E19" s="369" t="n">
        <f aca="false">AUGUST!G34</f>
        <v>0</v>
      </c>
      <c r="F19" s="369" t="n">
        <f aca="false">AUGUST!H34</f>
        <v>331.511</v>
      </c>
      <c r="G19" s="369"/>
      <c r="H19" s="369"/>
      <c r="I19" s="369"/>
      <c r="J19" s="27"/>
      <c r="K19" s="27"/>
      <c r="L19" s="27"/>
      <c r="AF19" s="0" t="n">
        <v>16</v>
      </c>
      <c r="AG19" s="0" t="n">
        <v>72</v>
      </c>
      <c r="AH19" s="0" t="n">
        <v>64</v>
      </c>
      <c r="AI19" s="369" t="n">
        <f aca="false">AUGUST!AJ33</f>
        <v>435.4</v>
      </c>
      <c r="AJ19" s="369" t="n">
        <f aca="false">AUGUST!AC33</f>
        <v>26.783</v>
      </c>
      <c r="AL19" s="0" t="n">
        <f aca="false">AUGUST!AE33</f>
        <v>2.9712</v>
      </c>
      <c r="AM19" s="0" t="n">
        <f aca="false">AUGUST!AF33</f>
        <v>2.9659</v>
      </c>
      <c r="AO19" s="370" t="n">
        <f aca="false">AL19-AM19</f>
        <v>0.00530000000000008</v>
      </c>
    </row>
    <row r="20" customFormat="false" ht="12.75" hidden="false" customHeight="false" outlineLevel="0" collapsed="false">
      <c r="B20" s="365" t="n">
        <v>37121</v>
      </c>
      <c r="C20" s="369" t="n">
        <v>290</v>
      </c>
      <c r="D20" s="369" t="n">
        <f aca="false">AUGUST!F35</f>
        <v>384.201</v>
      </c>
      <c r="E20" s="369" t="n">
        <f aca="false">AUGUST!G35</f>
        <v>0</v>
      </c>
      <c r="F20" s="369" t="n">
        <f aca="false">AUGUST!H35</f>
        <v>384.201</v>
      </c>
      <c r="G20" s="369"/>
      <c r="H20" s="369"/>
      <c r="I20" s="369"/>
      <c r="J20" s="27"/>
      <c r="K20" s="27"/>
      <c r="L20" s="27"/>
      <c r="AF20" s="0" t="n">
        <v>17</v>
      </c>
      <c r="AG20" s="0" t="n">
        <v>72</v>
      </c>
      <c r="AH20" s="0" t="n">
        <v>69</v>
      </c>
      <c r="AI20" s="369" t="n">
        <f aca="false">AUGUST!AJ34</f>
        <v>482.7</v>
      </c>
      <c r="AJ20" s="369" t="n">
        <f aca="false">AUGUST!AC34</f>
        <v>31.3219999999999</v>
      </c>
      <c r="AL20" s="0" t="n">
        <f aca="false">AUGUST!AE34</f>
        <v>3.2537</v>
      </c>
      <c r="AM20" s="0" t="n">
        <f aca="false">AUGUST!AF34</f>
        <v>2.9881</v>
      </c>
      <c r="AO20" s="370" t="n">
        <f aca="false">AL20-AM20</f>
        <v>0.2656</v>
      </c>
    </row>
    <row r="21" customFormat="false" ht="12.75" hidden="false" customHeight="false" outlineLevel="0" collapsed="false">
      <c r="B21" s="365" t="n">
        <v>37122</v>
      </c>
      <c r="C21" s="369" t="n">
        <v>290</v>
      </c>
      <c r="D21" s="369" t="n">
        <f aca="false">AUGUST!F36</f>
        <v>386.622</v>
      </c>
      <c r="E21" s="369" t="n">
        <f aca="false">AUGUST!G36</f>
        <v>0</v>
      </c>
      <c r="F21" s="369" t="n">
        <f aca="false">AUGUST!H36</f>
        <v>386.622</v>
      </c>
      <c r="G21" s="369"/>
      <c r="H21" s="369"/>
      <c r="I21" s="369"/>
      <c r="J21" s="27"/>
      <c r="K21" s="27"/>
      <c r="L21" s="27"/>
      <c r="P21" s="371" t="s">
        <v>49</v>
      </c>
      <c r="Q21" s="371" t="s">
        <v>49</v>
      </c>
      <c r="R21" s="371" t="s">
        <v>48</v>
      </c>
      <c r="AF21" s="0" t="n">
        <v>18</v>
      </c>
      <c r="AG21" s="0" t="n">
        <v>72</v>
      </c>
      <c r="AH21" s="0" t="n">
        <v>64</v>
      </c>
      <c r="AI21" s="369" t="n">
        <f aca="false">AUGUST!AJ35</f>
        <v>483.7</v>
      </c>
      <c r="AJ21" s="369" t="n">
        <f aca="false">AUGUST!AC35</f>
        <v>-56.209</v>
      </c>
      <c r="AL21" s="0" t="n">
        <f aca="false">AUGUST!AE35</f>
        <v>2.98</v>
      </c>
      <c r="AM21" s="0" t="n">
        <f aca="false">AUGUST!AF35</f>
        <v>2.9875</v>
      </c>
      <c r="AO21" s="370" t="n">
        <f aca="false">AL21-AM21</f>
        <v>-0.00749999999999984</v>
      </c>
    </row>
    <row r="22" customFormat="false" ht="12.75" hidden="false" customHeight="false" outlineLevel="0" collapsed="false">
      <c r="B22" s="365" t="n">
        <v>37123</v>
      </c>
      <c r="C22" s="369" t="n">
        <v>290</v>
      </c>
      <c r="D22" s="369" t="n">
        <f aca="false">AUGUST!F37</f>
        <v>315.05</v>
      </c>
      <c r="E22" s="369" t="n">
        <f aca="false">AUGUST!G37</f>
        <v>-20.988</v>
      </c>
      <c r="F22" s="369" t="n">
        <f aca="false">AUGUST!H37</f>
        <v>294.062</v>
      </c>
      <c r="G22" s="369"/>
      <c r="H22" s="369"/>
      <c r="I22" s="369"/>
      <c r="J22" s="27"/>
      <c r="K22" s="27"/>
      <c r="L22" s="27"/>
      <c r="P22" s="372" t="s">
        <v>235</v>
      </c>
      <c r="Q22" s="372" t="s">
        <v>236</v>
      </c>
      <c r="R22" s="372" t="s">
        <v>28</v>
      </c>
      <c r="AF22" s="0" t="n">
        <v>19</v>
      </c>
      <c r="AG22" s="0" t="n">
        <v>71</v>
      </c>
      <c r="AH22" s="0" t="n">
        <v>66</v>
      </c>
      <c r="AI22" s="369" t="n">
        <f aca="false">AUGUST!AJ36</f>
        <v>492.6</v>
      </c>
      <c r="AJ22" s="369" t="n">
        <f aca="false">AUGUST!AC36</f>
        <v>-3.65300000000008</v>
      </c>
      <c r="AL22" s="0" t="n">
        <f aca="false">AUGUST!AE36</f>
        <v>2.98</v>
      </c>
      <c r="AM22" s="0" t="n">
        <f aca="false">AUGUST!AF36</f>
        <v>2.9875</v>
      </c>
      <c r="AO22" s="370" t="n">
        <f aca="false">AL22-AM22</f>
        <v>-0.00749999999999984</v>
      </c>
    </row>
    <row r="23" customFormat="false" ht="15" hidden="false" customHeight="false" outlineLevel="0" collapsed="false">
      <c r="B23" s="365" t="n">
        <v>37124</v>
      </c>
      <c r="C23" s="369" t="n">
        <v>290</v>
      </c>
      <c r="D23" s="369" t="n">
        <f aca="false">AUGUST!F38</f>
        <v>253.498</v>
      </c>
      <c r="E23" s="369" t="n">
        <f aca="false">AUGUST!G38</f>
        <v>-6.424</v>
      </c>
      <c r="F23" s="369" t="n">
        <f aca="false">AUGUST!H38</f>
        <v>247.074</v>
      </c>
      <c r="G23" s="369"/>
      <c r="H23" s="369"/>
      <c r="I23" s="369"/>
      <c r="J23" s="27"/>
      <c r="K23" s="27"/>
      <c r="L23" s="27"/>
      <c r="O23" s="373" t="s">
        <v>237</v>
      </c>
      <c r="P23" s="24"/>
      <c r="Q23" s="24"/>
      <c r="R23" s="24" t="n">
        <f aca="false">P23+Q23</f>
        <v>0</v>
      </c>
      <c r="AF23" s="0" t="n">
        <v>20</v>
      </c>
      <c r="AG23" s="0" t="n">
        <v>71</v>
      </c>
      <c r="AH23" s="0" t="n">
        <v>70</v>
      </c>
      <c r="AI23" s="369" t="n">
        <f aca="false">AUGUST!AJ37</f>
        <v>281.9</v>
      </c>
      <c r="AJ23" s="369" t="n">
        <f aca="false">AUGUST!AC37</f>
        <v>-150.769</v>
      </c>
      <c r="AL23" s="0" t="n">
        <f aca="false">AUGUST!AE37</f>
        <v>2.98</v>
      </c>
      <c r="AM23" s="0" t="n">
        <f aca="false">AUGUST!AF37</f>
        <v>2.9875</v>
      </c>
      <c r="AO23" s="370" t="n">
        <f aca="false">AL23-AM23</f>
        <v>-0.00749999999999984</v>
      </c>
    </row>
    <row r="24" customFormat="false" ht="12.75" hidden="false" customHeight="false" outlineLevel="0" collapsed="false">
      <c r="B24" s="365" t="n">
        <v>37125</v>
      </c>
      <c r="C24" s="369" t="n">
        <v>290</v>
      </c>
      <c r="D24" s="369" t="n">
        <f aca="false">AUGUST!F39</f>
        <v>260.809</v>
      </c>
      <c r="E24" s="369" t="n">
        <f aca="false">AUGUST!G39</f>
        <v>-34.021</v>
      </c>
      <c r="F24" s="369" t="n">
        <f aca="false">AUGUST!H39</f>
        <v>226.788</v>
      </c>
      <c r="G24" s="369"/>
      <c r="H24" s="369"/>
      <c r="I24" s="369"/>
      <c r="J24" s="27"/>
      <c r="K24" s="27"/>
      <c r="L24" s="27"/>
      <c r="S24" s="0" t="s">
        <v>104</v>
      </c>
      <c r="AF24" s="0" t="n">
        <v>21</v>
      </c>
      <c r="AG24" s="0" t="n">
        <v>71</v>
      </c>
      <c r="AH24" s="0" t="n">
        <v>74</v>
      </c>
      <c r="AI24" s="369" t="n">
        <f aca="false">AUGUST!AJ38</f>
        <v>62.4</v>
      </c>
      <c r="AJ24" s="369" t="n">
        <f aca="false">AUGUST!AC38</f>
        <v>-302.856</v>
      </c>
      <c r="AL24" s="0" t="n">
        <f aca="false">AUGUST!AE38</f>
        <v>2.9588</v>
      </c>
      <c r="AM24" s="0" t="n">
        <f aca="false">AUGUST!AF38</f>
        <v>2.9856</v>
      </c>
      <c r="AO24" s="370" t="n">
        <f aca="false">AL24-AM24</f>
        <v>-0.0267999999999997</v>
      </c>
    </row>
    <row r="25" customFormat="false" ht="12.75" hidden="false" customHeight="false" outlineLevel="0" collapsed="false">
      <c r="B25" s="365" t="n">
        <v>37126</v>
      </c>
      <c r="C25" s="369" t="n">
        <v>290</v>
      </c>
      <c r="D25" s="369" t="n">
        <f aca="false">AUGUST!F40</f>
        <v>245.304</v>
      </c>
      <c r="E25" s="369" t="n">
        <f aca="false">AUGUST!G40</f>
        <v>-6.751</v>
      </c>
      <c r="F25" s="369" t="n">
        <f aca="false">AUGUST!H40</f>
        <v>238.553</v>
      </c>
      <c r="G25" s="369"/>
      <c r="H25" s="369"/>
      <c r="I25" s="369"/>
      <c r="J25" s="27"/>
      <c r="K25" s="27"/>
      <c r="L25" s="27"/>
      <c r="O25" s="374" t="s">
        <v>238</v>
      </c>
      <c r="P25" s="375" t="n">
        <f aca="false">AUGUST!F55</f>
        <v>298.617904761905</v>
      </c>
      <c r="Q25" s="375" t="n">
        <f aca="false">AUGUST!G55</f>
        <v>-12.1220476190476</v>
      </c>
      <c r="R25" s="375" t="n">
        <f aca="false">AUGUST!H55</f>
        <v>286.495857142857</v>
      </c>
      <c r="S25" s="376" t="n">
        <f aca="false">AUGUST!I55</f>
        <v>1.04180311688312</v>
      </c>
      <c r="AF25" s="0" t="n">
        <v>22</v>
      </c>
      <c r="AG25" s="0" t="n">
        <v>70</v>
      </c>
      <c r="AH25" s="0" t="n">
        <v>75</v>
      </c>
      <c r="AI25" s="369" t="n">
        <f aca="false">AUGUST!AJ39</f>
        <v>130.5</v>
      </c>
      <c r="AJ25" s="369" t="n">
        <f aca="false">AUGUST!AC39</f>
        <v>-82.596</v>
      </c>
      <c r="AL25" s="0" t="n">
        <f aca="false">AUGUST!AE39</f>
        <v>2.9937</v>
      </c>
      <c r="AM25" s="0" t="n">
        <f aca="false">AUGUST!AF39</f>
        <v>2.9861</v>
      </c>
      <c r="AO25" s="370" t="n">
        <f aca="false">AL25-AM25</f>
        <v>0.00760000000000005</v>
      </c>
    </row>
    <row r="26" customFormat="false" ht="12.75" hidden="false" customHeight="false" outlineLevel="0" collapsed="false">
      <c r="B26" s="365" t="n">
        <v>37127</v>
      </c>
      <c r="C26" s="369" t="n">
        <v>290</v>
      </c>
      <c r="D26" s="369" t="n">
        <f aca="false">AUGUST!F41</f>
        <v>326.604</v>
      </c>
      <c r="E26" s="369" t="n">
        <f aca="false">AUGUST!G41</f>
        <v>-7.68</v>
      </c>
      <c r="F26" s="369" t="n">
        <f aca="false">AUGUST!H41</f>
        <v>318.924</v>
      </c>
      <c r="G26" s="369"/>
      <c r="H26" s="369"/>
      <c r="I26" s="369"/>
      <c r="J26" s="27"/>
      <c r="K26" s="27"/>
      <c r="L26" s="27"/>
      <c r="O26" s="377" t="s">
        <v>239</v>
      </c>
      <c r="P26" s="375" t="n">
        <f aca="false">AUGUST!F56</f>
        <v>237.9098</v>
      </c>
      <c r="Q26" s="375" t="n">
        <f aca="false">AUGUST!G56</f>
        <v>-16.1761</v>
      </c>
      <c r="R26" s="375" t="n">
        <f aca="false">AUGUST!H56</f>
        <v>221.7337</v>
      </c>
      <c r="S26" s="376" t="n">
        <f aca="false">AUGUST!I56</f>
        <v>0.806304363636364</v>
      </c>
      <c r="AF26" s="0" t="n">
        <v>23</v>
      </c>
      <c r="AG26" s="0" t="n">
        <v>70</v>
      </c>
      <c r="AH26" s="0" t="n">
        <v>74</v>
      </c>
      <c r="AI26" s="369" t="n">
        <f aca="false">AUGUST!AJ40</f>
        <v>63.7</v>
      </c>
      <c r="AJ26" s="369" t="n">
        <f aca="false">AUGUST!AC40</f>
        <v>-198.768</v>
      </c>
      <c r="AL26" s="0" t="n">
        <f aca="false">AUGUST!AE40</f>
        <v>3.0112</v>
      </c>
      <c r="AM26" s="0" t="n">
        <f aca="false">AUGUST!AF40</f>
        <v>2.9876</v>
      </c>
      <c r="AO26" s="370" t="n">
        <f aca="false">AL26-AM26</f>
        <v>0.0236000000000001</v>
      </c>
    </row>
    <row r="27" customFormat="false" ht="12.75" hidden="false" customHeight="false" outlineLevel="0" collapsed="false">
      <c r="B27" s="365" t="n">
        <v>37128</v>
      </c>
      <c r="C27" s="369" t="n">
        <v>290</v>
      </c>
      <c r="D27" s="369" t="n">
        <f aca="false">AUGUST!F42</f>
        <v>400.685</v>
      </c>
      <c r="E27" s="369" t="n">
        <f aca="false">AUGUST!G42</f>
        <v>-24.95</v>
      </c>
      <c r="F27" s="369" t="n">
        <f aca="false">AUGUST!H42</f>
        <v>375.735</v>
      </c>
      <c r="G27" s="369"/>
      <c r="H27" s="369"/>
      <c r="I27" s="369"/>
      <c r="J27" s="27"/>
      <c r="K27" s="27"/>
      <c r="L27" s="27"/>
      <c r="O27" s="233" t="s">
        <v>224</v>
      </c>
      <c r="P27" s="378" t="n">
        <f aca="false">AUGUST!F57</f>
        <v>0</v>
      </c>
      <c r="Q27" s="378" t="n">
        <f aca="false">AUGUST!G57</f>
        <v>0</v>
      </c>
      <c r="R27" s="378" t="n">
        <f aca="false">AUGUST!H57</f>
        <v>275</v>
      </c>
      <c r="S27" s="379"/>
      <c r="AF27" s="0" t="n">
        <v>24</v>
      </c>
      <c r="AG27" s="0" t="n">
        <v>70</v>
      </c>
      <c r="AH27" s="0" t="n">
        <v>71</v>
      </c>
      <c r="AI27" s="369" t="n">
        <f aca="false">AUGUST!AJ41</f>
        <v>360.2</v>
      </c>
      <c r="AJ27" s="369" t="n">
        <f aca="false">AUGUST!AC41</f>
        <v>35.523</v>
      </c>
      <c r="AL27" s="0" t="n">
        <f aca="false">AUGUST!AE41</f>
        <v>2.7225</v>
      </c>
      <c r="AM27" s="0" t="n">
        <f aca="false">AUGUST!AF41</f>
        <v>2.9728</v>
      </c>
      <c r="AO27" s="370" t="n">
        <f aca="false">AL27-AM27</f>
        <v>-0.2503</v>
      </c>
    </row>
    <row r="28" customFormat="false" ht="12.75" hidden="false" customHeight="false" outlineLevel="0" collapsed="false">
      <c r="B28" s="365" t="n">
        <v>37129</v>
      </c>
      <c r="C28" s="369" t="n">
        <v>290</v>
      </c>
      <c r="D28" s="369" t="n">
        <f aca="false">AUGUST!F43</f>
        <v>383.178</v>
      </c>
      <c r="E28" s="369" t="n">
        <f aca="false">AUGUST!G43</f>
        <v>-32.329</v>
      </c>
      <c r="F28" s="369" t="n">
        <f aca="false">AUGUST!H43</f>
        <v>350.849</v>
      </c>
      <c r="G28" s="369"/>
      <c r="H28" s="369"/>
      <c r="I28" s="369"/>
      <c r="J28" s="27"/>
      <c r="K28" s="27"/>
      <c r="L28" s="27"/>
      <c r="AF28" s="0" t="n">
        <v>25</v>
      </c>
      <c r="AG28" s="0" t="n">
        <v>70</v>
      </c>
      <c r="AH28" s="0" t="n">
        <v>70</v>
      </c>
      <c r="AI28" s="369" t="n">
        <f aca="false">AUGUST!AJ42</f>
        <v>608.8</v>
      </c>
      <c r="AJ28" s="369" t="n">
        <f aca="false">AUGUST!AC42</f>
        <v>104.342</v>
      </c>
      <c r="AL28" s="0" t="n">
        <f aca="false">AUGUST!AE42</f>
        <v>2.6163</v>
      </c>
      <c r="AM28" s="0" t="n">
        <f aca="false">AUGUST!AF42</f>
        <v>2.9541</v>
      </c>
      <c r="AO28" s="370" t="n">
        <f aca="false">AL28-AM28</f>
        <v>-0.3378</v>
      </c>
    </row>
    <row r="29" customFormat="false" ht="12.75" hidden="false" customHeight="false" outlineLevel="0" collapsed="false">
      <c r="B29" s="365" t="n">
        <v>37130</v>
      </c>
      <c r="C29" s="369" t="n">
        <v>290</v>
      </c>
      <c r="D29" s="369" t="n">
        <f aca="false">AUGUST!F44</f>
        <v>288.367</v>
      </c>
      <c r="E29" s="369" t="n">
        <f aca="false">AUGUST!G44</f>
        <v>-12.478</v>
      </c>
      <c r="F29" s="369" t="n">
        <f aca="false">AUGUST!H44</f>
        <v>275.889</v>
      </c>
      <c r="G29" s="369"/>
      <c r="H29" s="369"/>
      <c r="I29" s="369"/>
      <c r="J29" s="27"/>
      <c r="K29" s="27"/>
      <c r="L29" s="27"/>
      <c r="AF29" s="0" t="n">
        <v>26</v>
      </c>
      <c r="AG29" s="0" t="n">
        <v>69</v>
      </c>
      <c r="AH29" s="0" t="n">
        <v>73</v>
      </c>
      <c r="AI29" s="369" t="n">
        <f aca="false">AUGUST!AJ43</f>
        <v>593.6</v>
      </c>
      <c r="AJ29" s="369" t="n">
        <f aca="false">AUGUST!AC43</f>
        <v>104.198</v>
      </c>
      <c r="AL29" s="0" t="n">
        <f aca="false">AUGUST!AE43</f>
        <v>2.6163</v>
      </c>
      <c r="AM29" s="0" t="n">
        <f aca="false">AUGUST!AF43</f>
        <v>2.9541</v>
      </c>
      <c r="AO29" s="370" t="n">
        <f aca="false">AL29-AM29</f>
        <v>-0.3378</v>
      </c>
    </row>
    <row r="30" customFormat="false" ht="12.75" hidden="false" customHeight="false" outlineLevel="0" collapsed="false">
      <c r="B30" s="365" t="n">
        <v>37131</v>
      </c>
      <c r="C30" s="369" t="n">
        <v>290</v>
      </c>
      <c r="D30" s="369" t="n">
        <f aca="false">AUGUST!F45</f>
        <v>287.668</v>
      </c>
      <c r="E30" s="369" t="n">
        <f aca="false">AUGUST!G45</f>
        <v>-2.335</v>
      </c>
      <c r="F30" s="369" t="n">
        <f aca="false">AUGUST!H45</f>
        <v>285.333</v>
      </c>
      <c r="G30" s="369"/>
      <c r="H30" s="369"/>
      <c r="I30" s="369"/>
      <c r="J30" s="27"/>
      <c r="K30" s="27"/>
      <c r="L30" s="27"/>
      <c r="AF30" s="0" t="n">
        <v>27</v>
      </c>
      <c r="AG30" s="0" t="n">
        <v>69</v>
      </c>
      <c r="AH30" s="0" t="n">
        <v>70</v>
      </c>
      <c r="AI30" s="369" t="n">
        <f aca="false">AUGUST!AJ44</f>
        <v>380.8</v>
      </c>
      <c r="AJ30" s="369" t="n">
        <f aca="false">AUGUST!AC44</f>
        <v>91.172</v>
      </c>
      <c r="AL30" s="0" t="n">
        <f aca="false">AUGUST!AE44</f>
        <v>2.6163</v>
      </c>
      <c r="AM30" s="0" t="n">
        <f aca="false">AUGUST!AF44</f>
        <v>2.9541</v>
      </c>
      <c r="AO30" s="370" t="n">
        <f aca="false">AL30-AM30</f>
        <v>-0.3378</v>
      </c>
    </row>
    <row r="31" customFormat="false" ht="12.75" hidden="false" customHeight="false" outlineLevel="0" collapsed="false">
      <c r="B31" s="365" t="n">
        <v>37132</v>
      </c>
      <c r="C31" s="369" t="n">
        <v>290</v>
      </c>
      <c r="D31" s="369" t="n">
        <f aca="false">AUGUST!F46</f>
        <v>235.968</v>
      </c>
      <c r="E31" s="369" t="n">
        <f aca="false">AUGUST!G46</f>
        <v>-9.203</v>
      </c>
      <c r="F31" s="369" t="n">
        <f aca="false">AUGUST!H46</f>
        <v>226.765</v>
      </c>
      <c r="G31" s="369"/>
      <c r="H31" s="369"/>
      <c r="I31" s="369"/>
      <c r="J31" s="27"/>
      <c r="K31" s="27"/>
      <c r="L31" s="27"/>
      <c r="AF31" s="0" t="n">
        <v>28</v>
      </c>
      <c r="AG31" s="0" t="n">
        <v>68</v>
      </c>
      <c r="AH31" s="0" t="n">
        <v>71</v>
      </c>
      <c r="AI31" s="369" t="n">
        <f aca="false">AUGUST!AJ45</f>
        <v>379.5</v>
      </c>
      <c r="AJ31" s="369" t="n">
        <f aca="false">AUGUST!AC45</f>
        <v>11.7959999999999</v>
      </c>
      <c r="AL31" s="0" t="n">
        <f aca="false">AUGUST!AE45</f>
        <v>2.4475</v>
      </c>
      <c r="AM31" s="0" t="n">
        <f aca="false">AUGUST!AF45</f>
        <v>2.9287</v>
      </c>
      <c r="AO31" s="370" t="n">
        <f aca="false">AL31-AM31</f>
        <v>-0.4812</v>
      </c>
    </row>
    <row r="32" customFormat="false" ht="12.75" hidden="false" customHeight="false" outlineLevel="0" collapsed="false">
      <c r="B32" s="365" t="n">
        <v>37133</v>
      </c>
      <c r="C32" s="369" t="n">
        <v>290</v>
      </c>
      <c r="D32" s="369" t="n">
        <f aca="false">AUGUST!F47</f>
        <v>256.394</v>
      </c>
      <c r="E32" s="369" t="n">
        <f aca="false">AUGUST!G47</f>
        <v>-26.735</v>
      </c>
      <c r="F32" s="369" t="n">
        <f aca="false">AUGUST!H47</f>
        <v>229.659</v>
      </c>
      <c r="G32" s="369"/>
      <c r="H32" s="369"/>
      <c r="I32" s="369"/>
      <c r="J32" s="27"/>
      <c r="K32" s="27"/>
      <c r="L32" s="27"/>
      <c r="AF32" s="0" t="n">
        <v>29</v>
      </c>
      <c r="AG32" s="0" t="n">
        <v>68</v>
      </c>
      <c r="AH32" s="0" t="n">
        <v>74</v>
      </c>
      <c r="AI32" s="369" t="n">
        <f aca="false">AUGUST!AJ46</f>
        <v>395.6</v>
      </c>
      <c r="AJ32" s="369" t="n">
        <f aca="false">AUGUST!AC46</f>
        <v>152.465</v>
      </c>
      <c r="AL32" s="0" t="n">
        <f aca="false">AUGUST!AE46</f>
        <v>2.4012</v>
      </c>
      <c r="AM32" s="0" t="n">
        <f aca="false">AUGUST!AF46</f>
        <v>2.9036</v>
      </c>
      <c r="AO32" s="370" t="n">
        <f aca="false">AL32-AM32</f>
        <v>-0.5024</v>
      </c>
    </row>
    <row r="33" customFormat="false" ht="12.75" hidden="false" customHeight="false" outlineLevel="0" collapsed="false">
      <c r="B33" s="365" t="n">
        <v>37134</v>
      </c>
      <c r="C33" s="369" t="n">
        <v>290</v>
      </c>
      <c r="D33" s="369" t="n">
        <f aca="false">AUGUST!F48</f>
        <v>311.409</v>
      </c>
      <c r="E33" s="369" t="n">
        <f aca="false">AUGUST!G48</f>
        <v>0</v>
      </c>
      <c r="F33" s="369" t="n">
        <f aca="false">AUGUST!H48</f>
        <v>311.409</v>
      </c>
      <c r="G33" s="369"/>
      <c r="H33" s="369"/>
      <c r="I33" s="369"/>
      <c r="J33" s="27"/>
      <c r="K33" s="27"/>
      <c r="L33" s="27"/>
      <c r="AF33" s="0" t="n">
        <v>30</v>
      </c>
      <c r="AG33" s="0" t="n">
        <v>68</v>
      </c>
      <c r="AH33" s="0" t="n">
        <v>68</v>
      </c>
      <c r="AI33" s="369" t="n">
        <f aca="false">AUGUST!AJ47</f>
        <v>396.7</v>
      </c>
      <c r="AJ33" s="369" t="n">
        <f aca="false">AUGUST!AC47</f>
        <v>263.48</v>
      </c>
      <c r="AL33" s="0" t="n">
        <f aca="false">AUGUST!AE47</f>
        <v>2.2987</v>
      </c>
      <c r="AM33" s="0" t="n">
        <f aca="false">AUGUST!AF47</f>
        <v>2.8761</v>
      </c>
      <c r="AO33" s="370" t="n">
        <f aca="false">AL33-AM33</f>
        <v>-0.5774</v>
      </c>
    </row>
    <row r="34" customFormat="false" ht="12.75" hidden="false" customHeight="false" outlineLevel="0" collapsed="false">
      <c r="C34" s="27"/>
      <c r="D34" s="27"/>
      <c r="E34" s="27"/>
      <c r="F34" s="27"/>
      <c r="G34" s="27"/>
      <c r="H34" s="27"/>
      <c r="I34" s="27"/>
      <c r="J34" s="27"/>
      <c r="K34" s="27"/>
      <c r="L34" s="27"/>
      <c r="AF34" s="0" t="n">
        <v>31</v>
      </c>
      <c r="AG34" s="0" t="n">
        <v>68</v>
      </c>
      <c r="AH34" s="0" t="n">
        <v>61</v>
      </c>
      <c r="AI34" s="369" t="n">
        <f aca="false">AUGUST!AJ48</f>
        <v>517.7</v>
      </c>
      <c r="AJ34" s="369" t="n">
        <f aca="false">AUGUST!AC48</f>
        <v>92.989</v>
      </c>
      <c r="AL34" s="0" t="n">
        <f aca="false">AUGUST!AE48</f>
        <v>2.325</v>
      </c>
      <c r="AM34" s="0" t="n">
        <f aca="false">AUGUST!AF48</f>
        <v>2.8522</v>
      </c>
      <c r="AO34" s="370" t="n">
        <f aca="false">AL34-AM34</f>
        <v>-0.5272</v>
      </c>
    </row>
    <row r="35" customFormat="false" ht="12.75" hidden="false" customHeight="false" outlineLevel="0" collapsed="false">
      <c r="C35" s="27"/>
      <c r="D35" s="27"/>
      <c r="E35" s="27"/>
      <c r="F35" s="27" t="n">
        <f aca="false">SUM(F3:F34)</f>
        <v>8233.75</v>
      </c>
      <c r="G35" s="27"/>
      <c r="H35" s="27"/>
      <c r="I35" s="27"/>
      <c r="J35" s="27"/>
      <c r="K35" s="27"/>
      <c r="L35" s="27"/>
      <c r="AL35" s="0" t="n">
        <f aca="false">AUGUST!AE49</f>
        <v>0</v>
      </c>
      <c r="AM35" s="0" t="n">
        <f aca="false">AUGUST!AF49</f>
        <v>0</v>
      </c>
    </row>
    <row r="36" customFormat="false" ht="12.75" hidden="false" customHeight="false" outlineLevel="0" collapsed="false"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customFormat="false" ht="12.75" hidden="false" customHeight="false" outlineLevel="0" collapsed="false"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9" customFormat="false" ht="12.75" hidden="false" customHeight="false" outlineLevel="0" collapsed="false">
      <c r="D39" s="0" t="s">
        <v>179</v>
      </c>
      <c r="G39" s="0" t="s">
        <v>240</v>
      </c>
    </row>
    <row r="40" customFormat="false" ht="12.75" hidden="false" customHeight="false" outlineLevel="0" collapsed="false">
      <c r="C40" s="367" t="s">
        <v>224</v>
      </c>
      <c r="D40" s="367" t="s">
        <v>180</v>
      </c>
      <c r="E40" s="0" t="s">
        <v>241</v>
      </c>
      <c r="F40" s="0" t="s">
        <v>242</v>
      </c>
      <c r="G40" s="367" t="s">
        <v>225</v>
      </c>
      <c r="H40" s="0" t="s">
        <v>243</v>
      </c>
      <c r="I40" s="368" t="s">
        <v>244</v>
      </c>
      <c r="J40" s="367" t="s">
        <v>245</v>
      </c>
      <c r="K40" s="368" t="s">
        <v>246</v>
      </c>
      <c r="L40" s="368"/>
    </row>
    <row r="41" customFormat="false" ht="12.75" hidden="false" customHeight="false" outlineLevel="0" collapsed="false">
      <c r="B41" s="365" t="n">
        <v>37104</v>
      </c>
      <c r="C41" s="369" t="n">
        <v>116</v>
      </c>
      <c r="D41" s="369" t="n">
        <f aca="false">AUGUST!J18</f>
        <v>284.904</v>
      </c>
      <c r="E41" s="369" t="n">
        <f aca="false">'Page 2'!AN6</f>
        <v>106.984</v>
      </c>
      <c r="F41" s="369" t="n">
        <f aca="false">D41-E41</f>
        <v>177.92</v>
      </c>
      <c r="G41" s="369" t="n">
        <f aca="false">AUGUST!K18</f>
        <v>-243.167</v>
      </c>
      <c r="H41" s="369" t="n">
        <f aca="false">'Page 2'!AO6</f>
        <v>-103.769</v>
      </c>
      <c r="I41" s="369" t="n">
        <f aca="false">G41-H41</f>
        <v>-139.398</v>
      </c>
      <c r="J41" s="369" t="n">
        <f aca="false">F41+I41</f>
        <v>38.522</v>
      </c>
      <c r="K41" s="369" t="n">
        <f aca="false">E41+H41</f>
        <v>3.21499999999999</v>
      </c>
      <c r="L41" s="369"/>
    </row>
    <row r="42" customFormat="false" ht="12.75" hidden="false" customHeight="false" outlineLevel="0" collapsed="false">
      <c r="B42" s="365" t="n">
        <v>37105</v>
      </c>
      <c r="C42" s="369" t="n">
        <v>116</v>
      </c>
      <c r="D42" s="369" t="n">
        <f aca="false">AUGUST!J19</f>
        <v>224.904</v>
      </c>
      <c r="E42" s="369" t="n">
        <f aca="false">'Page 2'!AN7</f>
        <v>169.651</v>
      </c>
      <c r="F42" s="369" t="n">
        <f aca="false">D42-E42</f>
        <v>55.253</v>
      </c>
      <c r="G42" s="369" t="n">
        <f aca="false">AUGUST!K19</f>
        <v>-171.185</v>
      </c>
      <c r="H42" s="369" t="n">
        <f aca="false">'Page 2'!AO7</f>
        <v>-91.109</v>
      </c>
      <c r="I42" s="369" t="n">
        <f aca="false">G42-H42</f>
        <v>-80.076</v>
      </c>
      <c r="J42" s="369" t="n">
        <f aca="false">F42+I42</f>
        <v>-24.823</v>
      </c>
      <c r="K42" s="369" t="n">
        <f aca="false">E42+H42</f>
        <v>78.542</v>
      </c>
      <c r="L42" s="369"/>
    </row>
    <row r="43" customFormat="false" ht="12.75" hidden="false" customHeight="false" outlineLevel="0" collapsed="false">
      <c r="B43" s="365" t="n">
        <v>37106</v>
      </c>
      <c r="C43" s="369" t="n">
        <v>116</v>
      </c>
      <c r="D43" s="369" t="n">
        <f aca="false">AUGUST!J20</f>
        <v>224.904</v>
      </c>
      <c r="E43" s="369" t="n">
        <f aca="false">'Page 2'!AN8</f>
        <v>159.693</v>
      </c>
      <c r="F43" s="369" t="n">
        <f aca="false">D43-E43</f>
        <v>65.211</v>
      </c>
      <c r="G43" s="369" t="n">
        <f aca="false">AUGUST!K20</f>
        <v>-242.552</v>
      </c>
      <c r="H43" s="369" t="n">
        <f aca="false">'Page 2'!AO8</f>
        <v>-107.696</v>
      </c>
      <c r="I43" s="369" t="n">
        <f aca="false">G43-H43</f>
        <v>-134.856</v>
      </c>
      <c r="J43" s="369" t="n">
        <f aca="false">F43+I43</f>
        <v>-69.645</v>
      </c>
      <c r="K43" s="369" t="n">
        <f aca="false">E43+H43</f>
        <v>51.997</v>
      </c>
      <c r="L43" s="369"/>
    </row>
    <row r="44" customFormat="false" ht="12.75" hidden="false" customHeight="false" outlineLevel="0" collapsed="false">
      <c r="B44" s="365" t="n">
        <v>37107</v>
      </c>
      <c r="C44" s="369" t="n">
        <v>116</v>
      </c>
      <c r="D44" s="369" t="n">
        <f aca="false">AUGUST!J21</f>
        <v>224.903</v>
      </c>
      <c r="E44" s="369" t="n">
        <f aca="false">'Page 2'!AN9</f>
        <v>97.179</v>
      </c>
      <c r="F44" s="369" t="n">
        <f aca="false">D44-E44</f>
        <v>127.724</v>
      </c>
      <c r="G44" s="369" t="n">
        <f aca="false">AUGUST!K21</f>
        <v>-254.536</v>
      </c>
      <c r="H44" s="369" t="n">
        <f aca="false">'Page 2'!AO9</f>
        <v>-57.016</v>
      </c>
      <c r="I44" s="369" t="n">
        <f aca="false">G44-H44</f>
        <v>-197.52</v>
      </c>
      <c r="J44" s="369" t="n">
        <f aca="false">F44+I44</f>
        <v>-69.796</v>
      </c>
      <c r="K44" s="369" t="n">
        <f aca="false">E44+H44</f>
        <v>40.163</v>
      </c>
      <c r="L44" s="369"/>
    </row>
    <row r="45" customFormat="false" ht="12.75" hidden="false" customHeight="false" outlineLevel="0" collapsed="false">
      <c r="B45" s="365" t="n">
        <v>37108</v>
      </c>
      <c r="C45" s="369" t="n">
        <v>116</v>
      </c>
      <c r="D45" s="369" t="n">
        <f aca="false">AUGUST!J22</f>
        <v>224.903</v>
      </c>
      <c r="E45" s="369" t="n">
        <f aca="false">'Page 2'!AN10</f>
        <v>90.998</v>
      </c>
      <c r="F45" s="369" t="n">
        <f aca="false">D45-E45</f>
        <v>133.905</v>
      </c>
      <c r="G45" s="369" t="n">
        <f aca="false">AUGUST!K22</f>
        <v>-269.322</v>
      </c>
      <c r="H45" s="369" t="n">
        <f aca="false">'Page 2'!AO10</f>
        <v>-30.397</v>
      </c>
      <c r="I45" s="369" t="n">
        <f aca="false">G45-H45</f>
        <v>-238.925</v>
      </c>
      <c r="J45" s="369" t="n">
        <f aca="false">F45+I45</f>
        <v>-105.02</v>
      </c>
      <c r="K45" s="369" t="n">
        <f aca="false">E45+H45</f>
        <v>60.601</v>
      </c>
      <c r="L45" s="369"/>
    </row>
    <row r="46" customFormat="false" ht="12.75" hidden="false" customHeight="false" outlineLevel="0" collapsed="false">
      <c r="B46" s="365" t="n">
        <v>37109</v>
      </c>
      <c r="C46" s="369" t="n">
        <v>116</v>
      </c>
      <c r="D46" s="369" t="n">
        <f aca="false">AUGUST!J23</f>
        <v>224.903</v>
      </c>
      <c r="E46" s="369" t="n">
        <f aca="false">'Page 2'!AN11</f>
        <v>115.313</v>
      </c>
      <c r="F46" s="369" t="n">
        <f aca="false">D46-E46</f>
        <v>109.59</v>
      </c>
      <c r="G46" s="369" t="n">
        <f aca="false">AUGUST!K23</f>
        <v>-291.167</v>
      </c>
      <c r="H46" s="369" t="n">
        <f aca="false">'Page 2'!AO11</f>
        <v>-110.691</v>
      </c>
      <c r="I46" s="369" t="n">
        <f aca="false">G46-H46</f>
        <v>-180.476</v>
      </c>
      <c r="J46" s="369" t="n">
        <f aca="false">F46+I46</f>
        <v>-70.886</v>
      </c>
      <c r="K46" s="369" t="n">
        <f aca="false">E46+H46</f>
        <v>4.622</v>
      </c>
      <c r="L46" s="369"/>
    </row>
    <row r="47" customFormat="false" ht="12.75" hidden="false" customHeight="false" outlineLevel="0" collapsed="false">
      <c r="B47" s="365" t="n">
        <v>37110</v>
      </c>
      <c r="C47" s="369" t="n">
        <v>116</v>
      </c>
      <c r="D47" s="369" t="n">
        <f aca="false">AUGUST!J24</f>
        <v>224.903</v>
      </c>
      <c r="E47" s="369" t="n">
        <f aca="false">'Page 2'!AN12</f>
        <v>96.553</v>
      </c>
      <c r="F47" s="369" t="n">
        <f aca="false">D47-E47</f>
        <v>128.35</v>
      </c>
      <c r="G47" s="369" t="n">
        <f aca="false">AUGUST!K24</f>
        <v>-312.927</v>
      </c>
      <c r="H47" s="369" t="n">
        <f aca="false">'Page 2'!AO12</f>
        <v>-147.001</v>
      </c>
      <c r="I47" s="369" t="n">
        <f aca="false">G47-H47</f>
        <v>-165.926</v>
      </c>
      <c r="J47" s="369" t="n">
        <f aca="false">F47+I47</f>
        <v>-37.576</v>
      </c>
      <c r="K47" s="369" t="n">
        <f aca="false">E47+H47</f>
        <v>-50.448</v>
      </c>
      <c r="L47" s="369"/>
    </row>
    <row r="48" customFormat="false" ht="12.75" hidden="false" customHeight="false" outlineLevel="0" collapsed="false">
      <c r="B48" s="365" t="n">
        <v>37111</v>
      </c>
      <c r="C48" s="369" t="n">
        <v>116</v>
      </c>
      <c r="D48" s="369" t="n">
        <f aca="false">AUGUST!J25</f>
        <v>224.904</v>
      </c>
      <c r="E48" s="369" t="n">
        <f aca="false">'Page 2'!AN13</f>
        <v>87.189</v>
      </c>
      <c r="F48" s="369" t="n">
        <f aca="false">D48-E48</f>
        <v>137.715</v>
      </c>
      <c r="G48" s="369" t="n">
        <f aca="false">AUGUST!K25</f>
        <v>-307.896</v>
      </c>
      <c r="H48" s="369" t="n">
        <f aca="false">'Page 2'!AO13</f>
        <v>-176.066</v>
      </c>
      <c r="I48" s="369" t="n">
        <f aca="false">G48-H48</f>
        <v>-131.83</v>
      </c>
      <c r="J48" s="369" t="n">
        <f aca="false">F48+I48</f>
        <v>5.88499999999999</v>
      </c>
      <c r="K48" s="369" t="n">
        <f aca="false">E48+H48</f>
        <v>-88.877</v>
      </c>
      <c r="L48" s="369"/>
    </row>
    <row r="49" customFormat="false" ht="12.75" hidden="false" customHeight="false" outlineLevel="0" collapsed="false">
      <c r="B49" s="365" t="n">
        <v>37112</v>
      </c>
      <c r="C49" s="369" t="n">
        <v>116</v>
      </c>
      <c r="D49" s="369" t="n">
        <f aca="false">AUGUST!J26</f>
        <v>224.905</v>
      </c>
      <c r="E49" s="369" t="n">
        <f aca="false">'Page 2'!AN14</f>
        <v>93.189</v>
      </c>
      <c r="F49" s="369" t="n">
        <f aca="false">D49-E49</f>
        <v>131.716</v>
      </c>
      <c r="G49" s="369" t="n">
        <f aca="false">AUGUST!K26</f>
        <v>-248.097</v>
      </c>
      <c r="H49" s="369" t="n">
        <f aca="false">'Page 2'!AO14</f>
        <v>-184.272</v>
      </c>
      <c r="I49" s="369" t="n">
        <f aca="false">G49-H49</f>
        <v>-63.825</v>
      </c>
      <c r="J49" s="369" t="n">
        <f aca="false">F49+I49</f>
        <v>67.891</v>
      </c>
      <c r="K49" s="369" t="n">
        <f aca="false">E49+H49</f>
        <v>-91.083</v>
      </c>
      <c r="L49" s="369"/>
      <c r="O49" s="371" t="s">
        <v>247</v>
      </c>
      <c r="P49" s="371" t="s">
        <v>247</v>
      </c>
      <c r="Q49" s="371" t="s">
        <v>61</v>
      </c>
    </row>
    <row r="50" customFormat="false" ht="12.75" hidden="false" customHeight="false" outlineLevel="0" collapsed="false">
      <c r="B50" s="365" t="n">
        <v>37113</v>
      </c>
      <c r="C50" s="369" t="n">
        <v>116</v>
      </c>
      <c r="D50" s="369" t="n">
        <f aca="false">AUGUST!J27</f>
        <v>224.905</v>
      </c>
      <c r="E50" s="369" t="n">
        <f aca="false">'Page 2'!AN15</f>
        <v>44.557</v>
      </c>
      <c r="F50" s="369" t="n">
        <f aca="false">D50-E50</f>
        <v>180.348</v>
      </c>
      <c r="G50" s="369" t="n">
        <f aca="false">AUGUST!K27</f>
        <v>-247.608</v>
      </c>
      <c r="H50" s="369" t="n">
        <f aca="false">'Page 2'!AO15</f>
        <v>-144.384</v>
      </c>
      <c r="I50" s="369" t="n">
        <f aca="false">G50-H50</f>
        <v>-103.224</v>
      </c>
      <c r="J50" s="369" t="n">
        <f aca="false">F50+I50</f>
        <v>77.124</v>
      </c>
      <c r="K50" s="369" t="n">
        <f aca="false">E50+H50</f>
        <v>-99.827</v>
      </c>
      <c r="L50" s="369"/>
      <c r="O50" s="372" t="s">
        <v>235</v>
      </c>
      <c r="P50" s="372" t="s">
        <v>236</v>
      </c>
      <c r="Q50" s="372" t="s">
        <v>28</v>
      </c>
    </row>
    <row r="51" customFormat="false" ht="15" hidden="false" customHeight="false" outlineLevel="0" collapsed="false">
      <c r="B51" s="365" t="n">
        <v>37114</v>
      </c>
      <c r="C51" s="369" t="n">
        <v>116</v>
      </c>
      <c r="D51" s="369" t="n">
        <f aca="false">AUGUST!J28</f>
        <v>234.801</v>
      </c>
      <c r="E51" s="369" t="n">
        <f aca="false">'Page 2'!AN16</f>
        <v>83.413</v>
      </c>
      <c r="F51" s="369" t="n">
        <f aca="false">D51-E51</f>
        <v>151.388</v>
      </c>
      <c r="G51" s="369" t="n">
        <f aca="false">AUGUST!K28</f>
        <v>-154.38</v>
      </c>
      <c r="H51" s="369" t="n">
        <f aca="false">'Page 2'!AO16</f>
        <v>-171.648</v>
      </c>
      <c r="I51" s="369" t="n">
        <f aca="false">G51-H51</f>
        <v>17.268</v>
      </c>
      <c r="J51" s="369" t="n">
        <f aca="false">F51+I51</f>
        <v>168.656</v>
      </c>
      <c r="K51" s="369" t="n">
        <f aca="false">E51+H51</f>
        <v>-88.235</v>
      </c>
      <c r="L51" s="369"/>
      <c r="N51" s="233" t="s">
        <v>237</v>
      </c>
      <c r="O51" s="24"/>
      <c r="P51" s="24"/>
      <c r="Q51" s="24" t="n">
        <f aca="false">O51+P51</f>
        <v>0</v>
      </c>
    </row>
    <row r="52" customFormat="false" ht="12.75" hidden="false" customHeight="false" outlineLevel="0" collapsed="false">
      <c r="B52" s="365" t="n">
        <v>37115</v>
      </c>
      <c r="C52" s="369" t="n">
        <v>116</v>
      </c>
      <c r="D52" s="369" t="n">
        <f aca="false">AUGUST!J29</f>
        <v>234.801</v>
      </c>
      <c r="E52" s="369" t="n">
        <f aca="false">'Page 2'!AN17</f>
        <v>63.052</v>
      </c>
      <c r="F52" s="369" t="n">
        <f aca="false">D52-E52</f>
        <v>171.749</v>
      </c>
      <c r="G52" s="369" t="n">
        <f aca="false">AUGUST!K29</f>
        <v>-160.192</v>
      </c>
      <c r="H52" s="369" t="n">
        <f aca="false">'Page 2'!AO17</f>
        <v>-171.283</v>
      </c>
      <c r="I52" s="369" t="n">
        <f aca="false">G52-H52</f>
        <v>11.091</v>
      </c>
      <c r="J52" s="369" t="n">
        <f aca="false">F52+I52</f>
        <v>182.84</v>
      </c>
      <c r="K52" s="369" t="n">
        <f aca="false">E52+H52</f>
        <v>-108.231</v>
      </c>
      <c r="L52" s="369"/>
      <c r="R52" s="0" t="s">
        <v>104</v>
      </c>
    </row>
    <row r="53" customFormat="false" ht="12.75" hidden="false" customHeight="false" outlineLevel="0" collapsed="false">
      <c r="B53" s="365" t="n">
        <v>37116</v>
      </c>
      <c r="C53" s="369" t="n">
        <v>116</v>
      </c>
      <c r="D53" s="369" t="n">
        <f aca="false">AUGUST!J30</f>
        <v>234.801</v>
      </c>
      <c r="E53" s="369" t="n">
        <f aca="false">'Page 2'!AN18</f>
        <v>80.569</v>
      </c>
      <c r="F53" s="369" t="n">
        <f aca="false">D53-E53</f>
        <v>154.232</v>
      </c>
      <c r="G53" s="369" t="n">
        <f aca="false">AUGUST!K30</f>
        <v>-169.839</v>
      </c>
      <c r="H53" s="369" t="n">
        <f aca="false">'Page 2'!AO18</f>
        <v>-140.637</v>
      </c>
      <c r="I53" s="369" t="n">
        <f aca="false">G53-H53</f>
        <v>-29.202</v>
      </c>
      <c r="J53" s="369" t="n">
        <f aca="false">F53+I53</f>
        <v>125.03</v>
      </c>
      <c r="K53" s="369" t="n">
        <f aca="false">E53+H53</f>
        <v>-60.068</v>
      </c>
      <c r="L53" s="369"/>
      <c r="N53" s="374" t="s">
        <v>238</v>
      </c>
      <c r="O53" s="375" t="n">
        <f aca="false">AUGUST!J55</f>
        <v>259.830666666667</v>
      </c>
      <c r="P53" s="375" t="n">
        <f aca="false">AUGUST!K55</f>
        <v>-167.272952380952</v>
      </c>
      <c r="Q53" s="375" t="n">
        <f aca="false">AUGUST!P55</f>
        <v>65.4794285714286</v>
      </c>
      <c r="R53" s="376" t="n">
        <f aca="false">AUGUST!Q55</f>
        <v>0.760532890863352</v>
      </c>
    </row>
    <row r="54" customFormat="false" ht="12.75" hidden="false" customHeight="false" outlineLevel="0" collapsed="false">
      <c r="B54" s="365" t="n">
        <v>37117</v>
      </c>
      <c r="C54" s="369" t="n">
        <v>116</v>
      </c>
      <c r="D54" s="369" t="n">
        <f aca="false">AUGUST!J31</f>
        <v>254.801</v>
      </c>
      <c r="E54" s="369" t="n">
        <f aca="false">'Page 2'!AN19</f>
        <v>55.389</v>
      </c>
      <c r="F54" s="369" t="n">
        <f aca="false">D54-E54</f>
        <v>199.412</v>
      </c>
      <c r="G54" s="369" t="n">
        <f aca="false">AUGUST!K31</f>
        <v>-149.857</v>
      </c>
      <c r="H54" s="369" t="n">
        <f aca="false">'Page 2'!AO19</f>
        <v>-141.281</v>
      </c>
      <c r="I54" s="369" t="n">
        <f aca="false">G54-H54</f>
        <v>-8.57599999999999</v>
      </c>
      <c r="J54" s="369" t="n">
        <f aca="false">F54+I54</f>
        <v>190.836</v>
      </c>
      <c r="K54" s="369" t="n">
        <f aca="false">E54+H54</f>
        <v>-85.892</v>
      </c>
      <c r="L54" s="369"/>
      <c r="N54" s="377" t="s">
        <v>239</v>
      </c>
      <c r="O54" s="375" t="n">
        <f aca="false">AUGUST!J56</f>
        <v>248.8412</v>
      </c>
      <c r="P54" s="375" t="n">
        <f aca="false">AUGUST!K56</f>
        <v>-194.3904</v>
      </c>
      <c r="Q54" s="375" t="n">
        <f aca="false">AUGUST!P56</f>
        <v>25.1738</v>
      </c>
      <c r="R54" s="376" t="n">
        <f aca="false">AUGUST!Q56</f>
        <v>0.2923895841139</v>
      </c>
    </row>
    <row r="55" customFormat="false" ht="12.75" hidden="false" customHeight="false" outlineLevel="0" collapsed="false">
      <c r="B55" s="365" t="n">
        <v>37118</v>
      </c>
      <c r="C55" s="369" t="n">
        <v>116</v>
      </c>
      <c r="D55" s="369" t="n">
        <f aca="false">AUGUST!J32</f>
        <v>254.801</v>
      </c>
      <c r="E55" s="369" t="n">
        <f aca="false">'Page 2'!AN20</f>
        <v>79.36</v>
      </c>
      <c r="F55" s="369" t="n">
        <f aca="false">D55-E55</f>
        <v>175.441</v>
      </c>
      <c r="G55" s="369" t="n">
        <f aca="false">AUGUST!K32</f>
        <v>-94.74</v>
      </c>
      <c r="H55" s="369" t="n">
        <f aca="false">'Page 2'!AO20</f>
        <v>-155.201</v>
      </c>
      <c r="I55" s="369" t="n">
        <f aca="false">G55-H55</f>
        <v>60.461</v>
      </c>
      <c r="J55" s="369" t="n">
        <f aca="false">F55+I55</f>
        <v>235.902</v>
      </c>
      <c r="K55" s="369" t="n">
        <f aca="false">E55+H55</f>
        <v>-75.841</v>
      </c>
      <c r="L55" s="369"/>
      <c r="N55" s="233" t="s">
        <v>224</v>
      </c>
      <c r="O55" s="378" t="n">
        <f aca="false">AUGUST!J57</f>
        <v>240.612903225806</v>
      </c>
      <c r="P55" s="378" t="n">
        <f aca="false">AUGUST!K57</f>
        <v>-154.516129032258</v>
      </c>
      <c r="Q55" s="378" t="n">
        <f aca="false">AUGUST!P57</f>
        <v>86.0967741935484</v>
      </c>
    </row>
    <row r="56" customFormat="false" ht="12.75" hidden="false" customHeight="false" outlineLevel="0" collapsed="false">
      <c r="B56" s="365" t="n">
        <v>37119</v>
      </c>
      <c r="C56" s="369" t="n">
        <v>116</v>
      </c>
      <c r="D56" s="369" t="n">
        <f aca="false">AUGUST!J33</f>
        <v>274.801</v>
      </c>
      <c r="E56" s="369" t="n">
        <f aca="false">'Page 2'!AN21</f>
        <v>46.992</v>
      </c>
      <c r="F56" s="369" t="n">
        <f aca="false">D56-E56</f>
        <v>227.809</v>
      </c>
      <c r="G56" s="369" t="n">
        <f aca="false">AUGUST!K33</f>
        <v>-94.65</v>
      </c>
      <c r="H56" s="369" t="n">
        <f aca="false">'Page 2'!AO21</f>
        <v>-101.496</v>
      </c>
      <c r="I56" s="369" t="n">
        <f aca="false">G56-H56</f>
        <v>6.84599999999999</v>
      </c>
      <c r="J56" s="369" t="n">
        <f aca="false">F56+I56</f>
        <v>234.655</v>
      </c>
      <c r="K56" s="369" t="n">
        <f aca="false">E56+H56</f>
        <v>-54.504</v>
      </c>
      <c r="L56" s="369"/>
    </row>
    <row r="57" customFormat="false" ht="12.75" hidden="false" customHeight="false" outlineLevel="0" collapsed="false">
      <c r="B57" s="365" t="n">
        <v>37120</v>
      </c>
      <c r="C57" s="369" t="n">
        <v>116</v>
      </c>
      <c r="D57" s="369" t="n">
        <f aca="false">AUGUST!J34</f>
        <v>354.855</v>
      </c>
      <c r="E57" s="369" t="n">
        <f aca="false">'Page 2'!AN22</f>
        <v>28.684</v>
      </c>
      <c r="F57" s="369" t="n">
        <f aca="false">D57-E57</f>
        <v>326.171</v>
      </c>
      <c r="G57" s="369" t="n">
        <f aca="false">AUGUST!K34</f>
        <v>-99.018</v>
      </c>
      <c r="H57" s="369" t="n">
        <f aca="false">'Page 2'!AO22</f>
        <v>-114.737</v>
      </c>
      <c r="I57" s="369" t="n">
        <f aca="false">G57-H57</f>
        <v>15.719</v>
      </c>
      <c r="J57" s="369" t="n">
        <f aca="false">F57+I57</f>
        <v>341.89</v>
      </c>
      <c r="K57" s="369" t="n">
        <f aca="false">E57+H57</f>
        <v>-86.053</v>
      </c>
      <c r="L57" s="369"/>
    </row>
    <row r="58" customFormat="false" ht="12.75" hidden="false" customHeight="false" outlineLevel="0" collapsed="false">
      <c r="B58" s="365" t="n">
        <v>37121</v>
      </c>
      <c r="C58" s="369" t="n">
        <v>116</v>
      </c>
      <c r="D58" s="369" t="n">
        <f aca="false">AUGUST!J35</f>
        <v>329.801</v>
      </c>
      <c r="E58" s="369" t="n">
        <f aca="false">'Page 2'!AN23</f>
        <v>34.271</v>
      </c>
      <c r="F58" s="369" t="n">
        <f aca="false">D58-E58</f>
        <v>295.53</v>
      </c>
      <c r="G58" s="369" t="n">
        <f aca="false">AUGUST!K35</f>
        <v>-94.65</v>
      </c>
      <c r="H58" s="369" t="n">
        <f aca="false">'Page 2'!AO23</f>
        <v>-63.691</v>
      </c>
      <c r="I58" s="369" t="n">
        <f aca="false">G58-H58</f>
        <v>-30.959</v>
      </c>
      <c r="J58" s="369" t="n">
        <f aca="false">F58+I58</f>
        <v>264.571</v>
      </c>
      <c r="K58" s="369" t="n">
        <f aca="false">E58+H58</f>
        <v>-29.42</v>
      </c>
      <c r="L58" s="369"/>
    </row>
    <row r="59" customFormat="false" ht="12.75" hidden="false" customHeight="false" outlineLevel="0" collapsed="false">
      <c r="B59" s="365" t="n">
        <v>37122</v>
      </c>
      <c r="C59" s="369" t="n">
        <v>116</v>
      </c>
      <c r="D59" s="369" t="n">
        <f aca="false">AUGUST!J36</f>
        <v>329.8</v>
      </c>
      <c r="E59" s="369" t="n">
        <f aca="false">'Page 2'!AN24</f>
        <v>27.96</v>
      </c>
      <c r="F59" s="369" t="n">
        <f aca="false">D59-E59</f>
        <v>301.84</v>
      </c>
      <c r="G59" s="369" t="n">
        <f aca="false">AUGUST!K36</f>
        <v>-94.65</v>
      </c>
      <c r="H59" s="369" t="n">
        <f aca="false">'Page 2'!AO24</f>
        <v>-103.456</v>
      </c>
      <c r="I59" s="369" t="n">
        <f aca="false">G59-H59</f>
        <v>8.806</v>
      </c>
      <c r="J59" s="369" t="n">
        <f aca="false">F59+I59</f>
        <v>310.646</v>
      </c>
      <c r="K59" s="369" t="n">
        <f aca="false">E59+H59</f>
        <v>-75.496</v>
      </c>
      <c r="L59" s="369"/>
    </row>
    <row r="60" customFormat="false" ht="12.75" hidden="false" customHeight="false" outlineLevel="0" collapsed="false">
      <c r="B60" s="365" t="n">
        <v>37123</v>
      </c>
      <c r="C60" s="369" t="n">
        <v>116</v>
      </c>
      <c r="D60" s="369" t="n">
        <f aca="false">AUGUST!J37</f>
        <v>329.8</v>
      </c>
      <c r="E60" s="369" t="n">
        <f aca="false">'Page 2'!AN25</f>
        <v>36.454</v>
      </c>
      <c r="F60" s="369" t="n">
        <f aca="false">D60-E60</f>
        <v>293.346</v>
      </c>
      <c r="G60" s="369" t="n">
        <f aca="false">AUGUST!K37</f>
        <v>-101.534</v>
      </c>
      <c r="H60" s="369" t="n">
        <f aca="false">'Page 2'!AO25</f>
        <v>-76.09</v>
      </c>
      <c r="I60" s="369" t="n">
        <f aca="false">G60-H60</f>
        <v>-25.444</v>
      </c>
      <c r="J60" s="369" t="n">
        <f aca="false">F60+I60</f>
        <v>267.902</v>
      </c>
      <c r="K60" s="369" t="n">
        <f aca="false">E60+H60</f>
        <v>-39.636</v>
      </c>
      <c r="L60" s="369"/>
    </row>
    <row r="61" customFormat="false" ht="12.75" hidden="false" customHeight="false" outlineLevel="0" collapsed="false">
      <c r="B61" s="365" t="n">
        <v>37124</v>
      </c>
      <c r="C61" s="369" t="n">
        <v>116</v>
      </c>
      <c r="D61" s="369" t="n">
        <f aca="false">AUGUST!J38</f>
        <v>254.799</v>
      </c>
      <c r="E61" s="369" t="n">
        <f aca="false">'Page 2'!AN26</f>
        <v>50.68</v>
      </c>
      <c r="F61" s="369" t="n">
        <f aca="false">D61-E61</f>
        <v>204.119</v>
      </c>
      <c r="G61" s="369" t="n">
        <f aca="false">AUGUST!K38</f>
        <v>-93.46</v>
      </c>
      <c r="H61" s="369" t="n">
        <f aca="false">'Page 2'!AO26</f>
        <v>-43.814</v>
      </c>
      <c r="I61" s="369" t="n">
        <f aca="false">G61-H61</f>
        <v>-49.646</v>
      </c>
      <c r="J61" s="369" t="n">
        <f aca="false">F61+I61</f>
        <v>154.473</v>
      </c>
      <c r="K61" s="369" t="n">
        <f aca="false">E61+H61</f>
        <v>6.866</v>
      </c>
      <c r="L61" s="369"/>
    </row>
    <row r="62" customFormat="false" ht="12.75" hidden="false" customHeight="false" outlineLevel="0" collapsed="false">
      <c r="B62" s="365" t="n">
        <v>37125</v>
      </c>
      <c r="C62" s="369" t="n">
        <v>116</v>
      </c>
      <c r="D62" s="369" t="n">
        <f aca="false">AUGUST!J39</f>
        <v>254.799</v>
      </c>
      <c r="E62" s="369" t="n">
        <f aca="false">'Page 2'!AN27</f>
        <v>19.993</v>
      </c>
      <c r="F62" s="369" t="n">
        <f aca="false">D62-E62</f>
        <v>234.806</v>
      </c>
      <c r="G62" s="369" t="n">
        <f aca="false">AUGUST!K39</f>
        <v>-154.524</v>
      </c>
      <c r="H62" s="369" t="n">
        <f aca="false">'Page 2'!AO27</f>
        <v>-83.937</v>
      </c>
      <c r="I62" s="369" t="n">
        <f aca="false">G62-H62</f>
        <v>-70.587</v>
      </c>
      <c r="J62" s="369" t="n">
        <f aca="false">F62+I62</f>
        <v>164.219</v>
      </c>
      <c r="K62" s="369" t="n">
        <f aca="false">E62+H62</f>
        <v>-63.944</v>
      </c>
      <c r="L62" s="369"/>
    </row>
    <row r="63" customFormat="false" ht="12.75" hidden="false" customHeight="false" outlineLevel="0" collapsed="false">
      <c r="B63" s="365" t="n">
        <v>37126</v>
      </c>
      <c r="C63" s="369" t="n">
        <v>116</v>
      </c>
      <c r="D63" s="369" t="n">
        <f aca="false">AUGUST!J40</f>
        <v>254.798</v>
      </c>
      <c r="E63" s="369" t="n">
        <f aca="false">'Page 2'!AN28</f>
        <v>71.759</v>
      </c>
      <c r="F63" s="369" t="n">
        <f aca="false">D63-E63</f>
        <v>183.039</v>
      </c>
      <c r="G63" s="369" t="n">
        <f aca="false">AUGUST!K40</f>
        <v>-157.483</v>
      </c>
      <c r="H63" s="369" t="n">
        <f aca="false">'Page 2'!AO28</f>
        <v>-95.136</v>
      </c>
      <c r="I63" s="369" t="n">
        <f aca="false">G63-H63</f>
        <v>-62.347</v>
      </c>
      <c r="J63" s="369" t="n">
        <f aca="false">F63+I63</f>
        <v>120.692</v>
      </c>
      <c r="K63" s="369" t="n">
        <f aca="false">E63+H63</f>
        <v>-23.377</v>
      </c>
      <c r="L63" s="369"/>
    </row>
    <row r="64" customFormat="false" ht="12.75" hidden="false" customHeight="false" outlineLevel="0" collapsed="false">
      <c r="B64" s="365" t="n">
        <v>37127</v>
      </c>
      <c r="C64" s="369" t="n">
        <v>116</v>
      </c>
      <c r="D64" s="369" t="n">
        <f aca="false">AUGUST!J41</f>
        <v>254.797</v>
      </c>
      <c r="E64" s="369" t="n">
        <f aca="false">'Page 2'!AN29</f>
        <v>63.003</v>
      </c>
      <c r="F64" s="369" t="n">
        <f aca="false">D64-E64</f>
        <v>191.794</v>
      </c>
      <c r="G64" s="369" t="n">
        <f aca="false">AUGUST!K41</f>
        <v>-224.479</v>
      </c>
      <c r="H64" s="369" t="n">
        <f aca="false">'Page 2'!AO29</f>
        <v>-37.544</v>
      </c>
      <c r="I64" s="369" t="n">
        <f aca="false">G64-H64</f>
        <v>-186.935</v>
      </c>
      <c r="J64" s="369" t="n">
        <f aca="false">F64+I64</f>
        <v>4.85899999999998</v>
      </c>
      <c r="K64" s="369" t="n">
        <f aca="false">E64+H64</f>
        <v>25.459</v>
      </c>
      <c r="L64" s="369"/>
    </row>
    <row r="65" customFormat="false" ht="12.75" hidden="false" customHeight="false" outlineLevel="0" collapsed="false">
      <c r="B65" s="365" t="n">
        <v>37128</v>
      </c>
      <c r="C65" s="369" t="n">
        <v>116</v>
      </c>
      <c r="D65" s="369" t="n">
        <f aca="false">AUGUST!J42</f>
        <v>254.799</v>
      </c>
      <c r="E65" s="369" t="n">
        <f aca="false">'Page 2'!AN30</f>
        <v>103.352</v>
      </c>
      <c r="F65" s="369" t="n">
        <f aca="false">D65-E65</f>
        <v>151.447</v>
      </c>
      <c r="G65" s="369" t="n">
        <f aca="false">AUGUST!K42</f>
        <v>-111.41</v>
      </c>
      <c r="H65" s="369" t="n">
        <f aca="false">'Page 2'!AO30</f>
        <v>-67.994</v>
      </c>
      <c r="I65" s="369" t="n">
        <f aca="false">G65-H65</f>
        <v>-43.416</v>
      </c>
      <c r="J65" s="369" t="n">
        <f aca="false">F65+I65</f>
        <v>108.031</v>
      </c>
      <c r="K65" s="369" t="n">
        <f aca="false">E65+H65</f>
        <v>35.358</v>
      </c>
      <c r="L65" s="369"/>
    </row>
    <row r="66" customFormat="false" ht="12.75" hidden="false" customHeight="false" outlineLevel="0" collapsed="false">
      <c r="B66" s="365" t="n">
        <v>37129</v>
      </c>
      <c r="C66" s="369" t="n">
        <v>116</v>
      </c>
      <c r="D66" s="369" t="n">
        <f aca="false">AUGUST!J43</f>
        <v>254.799</v>
      </c>
      <c r="E66" s="369" t="n">
        <f aca="false">'Page 2'!AN31</f>
        <v>124.999</v>
      </c>
      <c r="F66" s="369" t="n">
        <f aca="false">D66-E66</f>
        <v>129.8</v>
      </c>
      <c r="G66" s="369" t="n">
        <f aca="false">AUGUST!K43</f>
        <v>-113.233</v>
      </c>
      <c r="H66" s="369" t="n">
        <f aca="false">'Page 2'!AO31</f>
        <v>-77.988</v>
      </c>
      <c r="I66" s="369" t="n">
        <f aca="false">G66-H66</f>
        <v>-35.245</v>
      </c>
      <c r="J66" s="369" t="n">
        <f aca="false">F66+I66</f>
        <v>94.555</v>
      </c>
      <c r="K66" s="369" t="n">
        <f aca="false">E66+H66</f>
        <v>47.011</v>
      </c>
      <c r="L66" s="369"/>
    </row>
    <row r="67" customFormat="false" ht="12.75" hidden="false" customHeight="false" outlineLevel="0" collapsed="false">
      <c r="B67" s="365" t="n">
        <v>37130</v>
      </c>
      <c r="C67" s="369" t="n">
        <v>116</v>
      </c>
      <c r="D67" s="369" t="n">
        <f aca="false">AUGUST!J44</f>
        <v>254.799</v>
      </c>
      <c r="E67" s="369" t="n">
        <f aca="false">'Page 2'!AN32</f>
        <v>122.194</v>
      </c>
      <c r="F67" s="369" t="n">
        <f aca="false">D67-E67</f>
        <v>132.605</v>
      </c>
      <c r="G67" s="369" t="n">
        <f aca="false">AUGUST!K44</f>
        <v>-148.011</v>
      </c>
      <c r="H67" s="369" t="n">
        <f aca="false">'Page 2'!AO32</f>
        <v>-165.219</v>
      </c>
      <c r="I67" s="369" t="n">
        <f aca="false">G67-H67</f>
        <v>17.208</v>
      </c>
      <c r="J67" s="369" t="n">
        <f aca="false">F67+I67</f>
        <v>149.813</v>
      </c>
      <c r="K67" s="369" t="n">
        <f aca="false">E67+H67</f>
        <v>-43.025</v>
      </c>
      <c r="L67" s="369"/>
    </row>
    <row r="68" customFormat="false" ht="12.75" hidden="false" customHeight="false" outlineLevel="0" collapsed="false">
      <c r="B68" s="365" t="n">
        <v>37131</v>
      </c>
      <c r="C68" s="369" t="n">
        <v>116</v>
      </c>
      <c r="D68" s="369" t="n">
        <f aca="false">AUGUST!J45</f>
        <v>254.799</v>
      </c>
      <c r="E68" s="369" t="n">
        <f aca="false">'Page 2'!AN33</f>
        <v>67.584</v>
      </c>
      <c r="F68" s="369" t="n">
        <f aca="false">D68-E68</f>
        <v>187.215</v>
      </c>
      <c r="G68" s="369" t="n">
        <f aca="false">AUGUST!K45</f>
        <v>-154.781</v>
      </c>
      <c r="H68" s="369" t="n">
        <f aca="false">'Page 2'!AO33</f>
        <v>-35.207</v>
      </c>
      <c r="I68" s="369" t="n">
        <f aca="false">G68-H68</f>
        <v>-119.574</v>
      </c>
      <c r="J68" s="369" t="n">
        <f aca="false">F68+I68</f>
        <v>67.641</v>
      </c>
      <c r="K68" s="369" t="n">
        <f aca="false">E68+H68</f>
        <v>32.377</v>
      </c>
      <c r="L68" s="369"/>
    </row>
    <row r="69" customFormat="false" ht="12.75" hidden="false" customHeight="false" outlineLevel="0" collapsed="false">
      <c r="B69" s="365" t="n">
        <v>37132</v>
      </c>
      <c r="C69" s="369" t="n">
        <v>116</v>
      </c>
      <c r="D69" s="369" t="n">
        <f aca="false">AUGUST!J46</f>
        <v>254.799</v>
      </c>
      <c r="E69" s="369" t="n">
        <f aca="false">'Page 2'!AN34</f>
        <v>102.98</v>
      </c>
      <c r="F69" s="369" t="n">
        <f aca="false">D69-E69</f>
        <v>151.819</v>
      </c>
      <c r="G69" s="369" t="n">
        <f aca="false">AUGUST!K46</f>
        <v>-178.016</v>
      </c>
      <c r="H69" s="369" t="n">
        <f aca="false">'Page 2'!AO34</f>
        <v>-113.369</v>
      </c>
      <c r="I69" s="369" t="n">
        <f aca="false">G69-H69</f>
        <v>-64.647</v>
      </c>
      <c r="J69" s="369" t="n">
        <f aca="false">F69+I69</f>
        <v>87.172</v>
      </c>
      <c r="K69" s="369" t="n">
        <f aca="false">E69+H69</f>
        <v>-10.389</v>
      </c>
      <c r="L69" s="369"/>
    </row>
    <row r="70" customFormat="false" ht="12.75" hidden="false" customHeight="false" outlineLevel="0" collapsed="false">
      <c r="B70" s="365" t="n">
        <v>37133</v>
      </c>
      <c r="C70" s="369" t="n">
        <v>116</v>
      </c>
      <c r="D70" s="369" t="n">
        <f aca="false">AUGUST!J47</f>
        <v>254.8</v>
      </c>
      <c r="E70" s="369" t="n">
        <f aca="false">'Page 2'!AN35</f>
        <v>51.508</v>
      </c>
      <c r="F70" s="369" t="n">
        <f aca="false">D70-E70</f>
        <v>203.292</v>
      </c>
      <c r="G70" s="369" t="n">
        <f aca="false">AUGUST!K47</f>
        <v>-229.355</v>
      </c>
      <c r="H70" s="369" t="n">
        <f aca="false">'Page 2'!AO35</f>
        <v>-123.368</v>
      </c>
      <c r="I70" s="369" t="n">
        <f aca="false">G70-H70</f>
        <v>-105.987</v>
      </c>
      <c r="J70" s="369" t="n">
        <f aca="false">F70+I70</f>
        <v>97.305</v>
      </c>
      <c r="K70" s="369" t="n">
        <f aca="false">E70+H70</f>
        <v>-71.86</v>
      </c>
      <c r="L70" s="369"/>
    </row>
    <row r="71" customFormat="false" ht="12.75" hidden="false" customHeight="false" outlineLevel="0" collapsed="false">
      <c r="B71" s="365" t="n">
        <v>37134</v>
      </c>
      <c r="C71" s="369" t="n">
        <v>116</v>
      </c>
      <c r="D71" s="369" t="n">
        <f aca="false">AUGUST!J48</f>
        <v>254.768</v>
      </c>
      <c r="E71" s="369" t="n">
        <f aca="false">'Page 2'!AN36</f>
        <v>68.692</v>
      </c>
      <c r="F71" s="369" t="n">
        <f aca="false">D71-E71</f>
        <v>186.076</v>
      </c>
      <c r="G71" s="369" t="n">
        <f aca="false">AUGUST!K48</f>
        <v>-89.917</v>
      </c>
      <c r="H71" s="369" t="n">
        <f aca="false">'Page 2'!AO36</f>
        <v>-70.111</v>
      </c>
      <c r="I71" s="369" t="n">
        <f aca="false">G71-H71</f>
        <v>-19.806</v>
      </c>
      <c r="J71" s="369" t="n">
        <f aca="false">F71+I71</f>
        <v>166.27</v>
      </c>
      <c r="K71" s="369" t="n">
        <f aca="false">E71+H71</f>
        <v>-1.41900000000001</v>
      </c>
      <c r="L71" s="369"/>
    </row>
  </sheetData>
  <mergeCells count="1">
    <mergeCell ref="D1:E1"/>
  </mergeCells>
  <printOptions headings="false" gridLines="false" gridLinesSet="true" horizontalCentered="false" verticalCentered="false"/>
  <pageMargins left="0" right="0" top="0" bottom="0.2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&amp;CNNG Storage &amp;D</oddHeader>
    <oddFooter>&amp;R&amp;T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&amp;A&amp;R&amp;D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845138888888889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&amp;A&amp;R&amp;D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&amp;A&amp;R&amp;D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1998-05-29T11:06:58Z</dcterms:created>
  <dc:creator>GTS</dc:creator>
  <dc:description/>
  <dc:language>en-US</dc:language>
  <cp:lastModifiedBy>mbodnar</cp:lastModifiedBy>
  <cp:lastPrinted>2001-09-17T14:09:22Z</cp:lastPrinted>
  <dcterms:modified xsi:type="dcterms:W3CDTF">2001-10-26T11:00:04Z</dcterms:modified>
  <cp:revision>0</cp:revision>
  <dc:subject/>
  <dc:title/>
</cp:coreProperties>
</file>