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LINKS" sheetId="1" state="visible" r:id="rId3"/>
    <sheet name="The Sheet" sheetId="2" state="visible" r:id="rId4"/>
    <sheet name="Term Sheet" sheetId="3" state="visible" r:id="rId5"/>
  </sheets>
  <externalReferences>
    <externalReference r:id="rId6"/>
  </externalReferences>
  <definedNames>
    <definedName function="false" hidden="false" name="Numproducts" vbProcedure="false">'EOL LINKS'!$G$1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<sst xmlns="http://schemas.openxmlformats.org/spreadsheetml/2006/main" count="396" uniqueCount="157">
  <si>
    <t xml:space="preserve">Product ID</t>
  </si>
  <si>
    <t xml:space="preserve">Bid price</t>
  </si>
  <si>
    <t xml:space="preserve">Offer Price</t>
  </si>
  <si>
    <t xml:space="preserve">Actual time stamp</t>
  </si>
  <si>
    <t xml:space="preserve">Description</t>
  </si>
  <si>
    <t xml:space="preserve">Enter number of products</t>
  </si>
  <si>
    <t xml:space="preserve">Min</t>
  </si>
  <si>
    <t xml:space="preserve">Max</t>
  </si>
  <si>
    <t xml:space="preserve">Power Row</t>
  </si>
  <si>
    <t xml:space="preserve">Gas Row</t>
  </si>
  <si>
    <t xml:space="preserve">JUNE 01 CIN</t>
  </si>
  <si>
    <t xml:space="preserve">X</t>
  </si>
  <si>
    <t xml:space="preserve">JULY AUG 01 CIN</t>
  </si>
  <si>
    <t xml:space="preserve">SEP 01 CIN</t>
  </si>
  <si>
    <t xml:space="preserve">Q4 01 CIN</t>
  </si>
  <si>
    <t xml:space="preserve">JAN FEB 02 CIN</t>
  </si>
  <si>
    <t xml:space="preserve">MAY 02 CIN</t>
  </si>
  <si>
    <t xml:space="preserve">JUNE 02 CIN</t>
  </si>
  <si>
    <t xml:space="preserve">JULY AUG 02 CIN</t>
  </si>
  <si>
    <t xml:space="preserve">Q4 02 CIN</t>
  </si>
  <si>
    <t xml:space="preserve">MAR APR 02 CIN</t>
  </si>
  <si>
    <t xml:space="preserve">SEP 02 CIN</t>
  </si>
  <si>
    <t xml:space="preserve">JUNE 01 NYMEX GAS</t>
  </si>
  <si>
    <t xml:space="preserve">JULY 01 NYMEX GAS</t>
  </si>
  <si>
    <t xml:space="preserve">JUNE-OCT 01 NYMEX GAS</t>
  </si>
  <si>
    <t xml:space="preserve">AUG 01 NYMEX GAS</t>
  </si>
  <si>
    <t xml:space="preserve">SEP 01 NYMEX GAS</t>
  </si>
  <si>
    <t xml:space="preserve">OCT 01 NYMEX GAS</t>
  </si>
  <si>
    <t xml:space="preserve">NOV01-MAR02 NYMEX GAS</t>
  </si>
  <si>
    <t xml:space="preserve">JUNE 01 ENT</t>
  </si>
  <si>
    <t xml:space="preserve">SUMMER 01 ENT</t>
  </si>
  <si>
    <t xml:space="preserve">SEP 01 ENT</t>
  </si>
  <si>
    <t xml:space="preserve">Q4 01 ENT</t>
  </si>
  <si>
    <t xml:space="preserve">JAN FEB 02 ENT</t>
  </si>
  <si>
    <t xml:space="preserve">MAR APR 02 ENT</t>
  </si>
  <si>
    <t xml:space="preserve">MAY 02 ENT</t>
  </si>
  <si>
    <t xml:space="preserve">JUNE 02 ENT</t>
  </si>
  <si>
    <t xml:space="preserve">SUMMER 02 ENT</t>
  </si>
  <si>
    <t xml:space="preserve">SEP 02 ENT</t>
  </si>
  <si>
    <t xml:space="preserve">Q4 02 ENT</t>
  </si>
  <si>
    <t xml:space="preserve">CAL 02 NYMEX</t>
  </si>
  <si>
    <t xml:space="preserve">AUGUST CINERGY</t>
  </si>
  <si>
    <t xml:space="preserve">CAL 03 CIN</t>
  </si>
  <si>
    <t xml:space="preserve">CAL 03 ENT</t>
  </si>
  <si>
    <t xml:space="preserve">JAN FEB 03 ENT</t>
  </si>
  <si>
    <t xml:space="preserve">MAR APRIL 03 ENT</t>
  </si>
  <si>
    <t xml:space="preserve">MAY 03 ENT</t>
  </si>
  <si>
    <t xml:space="preserve">JUNE 03 ENT</t>
  </si>
  <si>
    <t xml:space="preserve">JULY AUG 03 ENT</t>
  </si>
  <si>
    <t xml:space="preserve">SEP 03 ENT</t>
  </si>
  <si>
    <t xml:space="preserve">Q4 03 ENT</t>
  </si>
  <si>
    <t xml:space="preserve">JAN FEB 03 CIN</t>
  </si>
  <si>
    <t xml:space="preserve">MAR APRIL 03 CIN</t>
  </si>
  <si>
    <t xml:space="preserve">MAY 03 CIN</t>
  </si>
  <si>
    <t xml:space="preserve">JUNE 03 CIN</t>
  </si>
  <si>
    <t xml:space="preserve">JULY AUG 03 CIN</t>
  </si>
  <si>
    <t xml:space="preserve">SEP 03 CIN</t>
  </si>
  <si>
    <t xml:space="preserve">Q4 03 CIN</t>
  </si>
  <si>
    <t xml:space="preserve">Aug 6-10</t>
  </si>
  <si>
    <t xml:space="preserve">Aug 13-17</t>
  </si>
  <si>
    <t xml:space="preserve">Aug 20-24</t>
  </si>
  <si>
    <t xml:space="preserve">Aug 27-31</t>
  </si>
  <si>
    <t xml:space="preserve">Aug 2-3</t>
  </si>
  <si>
    <t xml:space="preserve">ENT OCT 01</t>
  </si>
  <si>
    <t xml:space="preserve">ENT NOV 01</t>
  </si>
  <si>
    <t xml:space="preserve">ENT DEC 01</t>
  </si>
  <si>
    <t xml:space="preserve">CIN OCT 01</t>
  </si>
  <si>
    <t xml:space="preserve">CIN NOV 01</t>
  </si>
  <si>
    <t xml:space="preserve">CIN DEC 01</t>
  </si>
  <si>
    <t xml:space="preserve">cal 04 ent</t>
  </si>
  <si>
    <t xml:space="preserve">cal 05 ent</t>
  </si>
  <si>
    <t xml:space="preserve">cal 05 cin</t>
  </si>
  <si>
    <t xml:space="preserve">TODAY</t>
  </si>
  <si>
    <t xml:space="preserve">ENTERGY POSTION</t>
  </si>
  <si>
    <t xml:space="preserve">CINERGY POSTION</t>
  </si>
  <si>
    <t xml:space="preserve">ENT</t>
  </si>
  <si>
    <t xml:space="preserve">Today</t>
  </si>
  <si>
    <t xml:space="preserve">Heat</t>
  </si>
  <si>
    <t xml:space="preserve">ENT/</t>
  </si>
  <si>
    <t xml:space="preserve">CIN</t>
  </si>
  <si>
    <t xml:space="preserve">Prev</t>
  </si>
  <si>
    <t xml:space="preserve">Begin</t>
  </si>
  <si>
    <t xml:space="preserve">$</t>
  </si>
  <si>
    <t xml:space="preserve">End</t>
  </si>
  <si>
    <t xml:space="preserve">Curve</t>
  </si>
  <si>
    <t xml:space="preserve">New</t>
  </si>
  <si>
    <t xml:space="preserve">Prev Day</t>
  </si>
  <si>
    <t xml:space="preserve">Rate</t>
  </si>
  <si>
    <t xml:space="preserve">Sprd</t>
  </si>
  <si>
    <t xml:space="preserve">Total</t>
  </si>
  <si>
    <t xml:space="preserve">Int</t>
  </si>
  <si>
    <t xml:space="preserve">Disc</t>
  </si>
  <si>
    <t xml:space="preserve">TERM</t>
  </si>
  <si>
    <t xml:space="preserve">Mark</t>
  </si>
  <si>
    <t xml:space="preserve">CHANGE</t>
  </si>
  <si>
    <t xml:space="preserve">Postion</t>
  </si>
  <si>
    <t xml:space="preserve">Buys</t>
  </si>
  <si>
    <t xml:space="preserve">Sells</t>
  </si>
  <si>
    <t xml:space="preserve">Shift</t>
  </si>
  <si>
    <t xml:space="preserve">Deals</t>
  </si>
  <si>
    <t xml:space="preserve">Heat Rate</t>
  </si>
  <si>
    <t xml:space="preserve">Diff</t>
  </si>
  <si>
    <t xml:space="preserve">Change</t>
  </si>
  <si>
    <t xml:space="preserve">MW(h)</t>
  </si>
  <si>
    <t xml:space="preserve">Peak Hours</t>
  </si>
  <si>
    <t xml:space="preserve">Value</t>
  </si>
  <si>
    <t xml:space="preserve">ENTERGY</t>
  </si>
  <si>
    <t xml:space="preserve">New Deals</t>
  </si>
  <si>
    <t xml:space="preserve">Curve Shift</t>
  </si>
  <si>
    <t xml:space="preserve">CINERGY</t>
  </si>
  <si>
    <t xml:space="preserve">CAL 02 off pk</t>
  </si>
  <si>
    <t xml:space="preserve">cal 03 off pk</t>
  </si>
  <si>
    <t xml:space="preserve">cal 04 off pk</t>
  </si>
  <si>
    <t xml:space="preserve">cal 05 off pk</t>
  </si>
  <si>
    <t xml:space="preserve">Nov-Naty</t>
  </si>
  <si>
    <t xml:space="preserve">GAS</t>
  </si>
  <si>
    <t xml:space="preserve">Dec-Naty</t>
  </si>
  <si>
    <t xml:space="preserve">Cal2Naty</t>
  </si>
  <si>
    <t xml:space="preserve">Cal3Naty</t>
  </si>
  <si>
    <t xml:space="preserve">CAL 02</t>
  </si>
  <si>
    <t xml:space="preserve">TOTALS</t>
  </si>
  <si>
    <t xml:space="preserve">CAL 03</t>
  </si>
  <si>
    <t xml:space="preserve">CNTR+C</t>
  </si>
  <si>
    <t xml:space="preserve">Runs Cinergy Curves</t>
  </si>
  <si>
    <t xml:space="preserve">CAL 04</t>
  </si>
  <si>
    <t xml:space="preserve">CAL 05</t>
  </si>
  <si>
    <t xml:space="preserve">NYMEX</t>
  </si>
  <si>
    <t xml:space="preserve">SUMMER</t>
  </si>
  <si>
    <t xml:space="preserve">ENT/CIN</t>
  </si>
  <si>
    <t xml:space="preserve">TVA</t>
  </si>
  <si>
    <t xml:space="preserve">CASH</t>
  </si>
  <si>
    <t xml:space="preserve">PV</t>
  </si>
  <si>
    <t xml:space="preserve">TOTAL</t>
  </si>
  <si>
    <t xml:space="preserve">PASTE YTD HERE @ THE</t>
  </si>
  <si>
    <t xml:space="preserve">PREV</t>
  </si>
  <si>
    <t xml:space="preserve">SOCO</t>
  </si>
  <si>
    <t xml:space="preserve">DAILY</t>
  </si>
  <si>
    <t xml:space="preserve"> TERM DAILY</t>
  </si>
  <si>
    <t xml:space="preserve">TERM DAILY</t>
  </si>
  <si>
    <t xml:space="preserve">YTD</t>
  </si>
  <si>
    <t xml:space="preserve">END OF THE DAY----&gt;&gt;</t>
  </si>
  <si>
    <t xml:space="preserve">SPRD</t>
  </si>
  <si>
    <t xml:space="preserve">MARK</t>
  </si>
  <si>
    <t xml:space="preserve">MW</t>
  </si>
  <si>
    <t xml:space="preserve">MWh</t>
  </si>
  <si>
    <t xml:space="preserve">BTU</t>
  </si>
  <si>
    <t xml:space="preserve">POSITION</t>
  </si>
  <si>
    <t xml:space="preserve">P/L</t>
  </si>
  <si>
    <t xml:space="preserve">CAL '01</t>
  </si>
  <si>
    <t xml:space="preserve">CAL '02</t>
  </si>
  <si>
    <t xml:space="preserve">   </t>
  </si>
  <si>
    <t xml:space="preserve">CAL '03</t>
  </si>
  <si>
    <t xml:space="preserve">.</t>
  </si>
  <si>
    <t xml:space="preserve"> </t>
  </si>
  <si>
    <t xml:space="preserve">CIN/ENT sprd</t>
  </si>
  <si>
    <t xml:space="preserve">ENT 02/03 sprd</t>
  </si>
  <si>
    <t xml:space="preserve">CAL '04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</si>
</sst>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_(* #,##0.00_);_(* \(#,##0.00\);_(* \-??_);_(@_)"/>
    <numFmt numFmtId="166" formatCode="0"/>
    <numFmt numFmtId="167" formatCode="m/d/yy"/>
    <numFmt numFmtId="168" formatCode="_(\$* #,##0.00_);_(\$* \(#,##0.00\);_(\$* \-??_);_(@_)"/>
    <numFmt numFmtId="169" formatCode="m/d/yy\ h:mm\ AM/PM"/>
    <numFmt numFmtId="170" formatCode="\$#,##0.00"/>
    <numFmt numFmtId="171" formatCode="_(* #,##0_);_(* \(#,##0\);_(* \-??_);_(@_)"/>
    <numFmt numFmtId="172" formatCode="_(\$* #,##0.000_);_(\$* \(#,##0.000\);_(\$* \-??_);_(@_)"/>
    <numFmt numFmtId="173" formatCode="\$#,##0.000"/>
    <numFmt numFmtId="174" formatCode="[$-409]mmm\-yy"/>
    <numFmt numFmtId="175" formatCode="0.0000"/>
    <numFmt numFmtId="176" formatCode="\$#,##0.00_);[RED]&quot;($&quot;#,##0.00\)"/>
    <numFmt numFmtId="177" formatCode="_(\$* #,##0_);_(\$* \(#,##0\);_(\$* \-??_);_(@_)"/>
    <numFmt numFmtId="178" formatCode="\$#,##0.0000_);[RED]&quot;($&quot;#,##0.0000\)"/>
    <numFmt numFmtId="179" formatCode="\$#,##0.000_);[RED]&quot;($&quot;#,##0.000\)"/>
    <numFmt numFmtId="180" formatCode="0.00"/>
    <numFmt numFmtId="181" formatCode="_(* #,##0.000_);_(* \(#,##0.000\);_(* \-??_);_(@_)"/>
    <numFmt numFmtId="182" formatCode="0.000"/>
    <numFmt numFmtId="183" formatCode="_(\$* #,##0.0000_);_(\$* \(#,##0.0000\);_(\$* \-??_);_(@_)"/>
    <numFmt numFmtId="184" formatCode="_(* #,##0.0000_);_(* \(#,##0.0000\);_(* \-??_);_(@_)"/>
    <numFmt numFmtId="185" formatCode="0.00000"/>
    <numFmt numFmtId="186" formatCode="0_);\(0\)"/>
    <numFmt numFmtId="187" formatCode="_(* #,##0.0_);_(* \(#,##0.0\);_(* \-??_);_(@_)"/>
    <numFmt numFmtId="188" formatCode="[$-409]d\-mmm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6"/>
      <name val="Arial"/>
      <family val="2"/>
    </font>
    <font>
      <b val="true"/>
      <sz val="6"/>
      <name val="Arial"/>
      <family val="2"/>
    </font>
    <font>
      <sz val="6"/>
      <color rgb="FFFFFFFF"/>
      <name val="Arial"/>
      <family val="2"/>
    </font>
    <font>
      <b val="true"/>
      <sz val="6"/>
      <color rgb="FFFFFFFF"/>
      <name val="Arial"/>
      <family val="2"/>
    </font>
    <font>
      <b val="true"/>
      <sz val="6"/>
      <color rgb="FF0000FF"/>
      <name val="Arial"/>
      <family val="2"/>
    </font>
    <font>
      <sz val="6"/>
      <color rgb="FF000000"/>
      <name val="Arial"/>
      <family val="2"/>
    </font>
    <font>
      <sz val="7"/>
      <name val="Arial"/>
      <family val="2"/>
    </font>
    <font>
      <b val="true"/>
      <sz val="7"/>
      <name val="Arial"/>
      <family val="2"/>
    </font>
    <font>
      <sz val="7"/>
      <color rgb="FFFFFFFF"/>
      <name val="Arial"/>
      <family val="2"/>
    </font>
    <font>
      <b val="true"/>
      <sz val="7"/>
      <color rgb="FFFFFFFF"/>
      <name val="Arial"/>
      <family val="2"/>
    </font>
    <font>
      <b val="true"/>
      <sz val="7"/>
      <color rgb="FF0000FF"/>
      <name val="Arial"/>
      <family val="2"/>
    </font>
    <font>
      <sz val="7"/>
      <color rgb="FF000000"/>
      <name val="Arial"/>
      <family val="2"/>
    </font>
    <font>
      <b val="true"/>
      <sz val="7"/>
      <color rgb="FF008000"/>
      <name val="Arial"/>
      <family val="2"/>
    </font>
    <font>
      <b val="true"/>
      <sz val="8"/>
      <name val="Arial"/>
      <family val="2"/>
    </font>
    <font>
      <b val="true"/>
      <sz val="12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008000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9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6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6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5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9" fillId="6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6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6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6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7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7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9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7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8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9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6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5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9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2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9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9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5" fillId="9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9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9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6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9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9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9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9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9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9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9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9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9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9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8" fillId="9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9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9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9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9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9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8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8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9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9" fillId="9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8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9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9" fontId="15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4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4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5" fillId="9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4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5" fillId="9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9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1" fillId="9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5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9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9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9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9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4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14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9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9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9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9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5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9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9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8" fillId="9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4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8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1">
    <dxf>
      <font>
        <name val="Arial"/>
        <family val="0"/>
        <color rgb="00FFFFFF"/>
      </font>
      <fill>
        <patternFill>
          <bgColor rgb="FFCC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30240</xdr:colOff>
          <xdr:row>29</xdr:row>
          <xdr:rowOff>28800</xdr:rowOff>
        </xdr:from>
        <xdr:to>
          <xdr:col>45</xdr:col>
          <xdr:colOff>584280</xdr:colOff>
          <xdr:row>32</xdr:row>
          <xdr:rowOff>85680</xdr:rowOff>
        </xdr:to>
        <xdr:sp>
          <xdr:nvSpPr>
            <xdr:cNvPr id="1001" name="Button 5" descr="Cin Ro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Cin Roll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30240</xdr:colOff>
          <xdr:row>34</xdr:row>
          <xdr:rowOff>28800</xdr:rowOff>
        </xdr:from>
        <xdr:to>
          <xdr:col>45</xdr:col>
          <xdr:colOff>584280</xdr:colOff>
          <xdr:row>37</xdr:row>
          <xdr:rowOff>47880</xdr:rowOff>
        </xdr:to>
        <xdr:sp>
          <xdr:nvSpPr>
            <xdr:cNvPr id="1002" name="Button 14" descr="Copy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Curve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Curve/NEW_SYS/SE/SESU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radeSum"/>
      <sheetName val="NYMEX"/>
      <sheetName val="GencoPosn"/>
      <sheetName val="OthNewDeals"/>
      <sheetName val="NymexData"/>
      <sheetName val="Interest"/>
      <sheetName val="FuturesPosn"/>
      <sheetName val="Price Summary-Entergy"/>
      <sheetName val="Price Summary-TVA"/>
      <sheetName val="trading_days"/>
      <sheetName val="All Region Sum and Gas"/>
      <sheetName val="pwr and gas data"/>
      <sheetName val="Cd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8.7"/>
    <col collapsed="false" customWidth="true" hidden="false" outlineLevel="0" max="3" min="3" style="0" width="9.7"/>
    <col collapsed="false" customWidth="true" hidden="true" outlineLevel="0" max="4" min="4" style="1" width="2.84"/>
    <col collapsed="false" customWidth="true" hidden="false" outlineLevel="0" max="5" min="5" style="2" width="16.28"/>
    <col collapsed="false" customWidth="true" hidden="false" outlineLevel="0" max="6" min="6" style="0" width="27.42"/>
    <col collapsed="false" customWidth="true" hidden="false" outlineLevel="0" max="7" min="7" style="0" width="3.99"/>
    <col collapsed="false" customWidth="true" hidden="false" outlineLevel="0" max="8" min="8" style="0" width="22.28"/>
    <col collapsed="false" customWidth="true" hidden="false" outlineLevel="0" max="9" min="9" style="0" width="9.99"/>
    <col collapsed="false" customWidth="true" hidden="false" outlineLevel="0" max="12" min="12" style="0" width="11.42"/>
    <col collapsed="false" customWidth="true" hidden="false" outlineLevel="0" max="13" min="13" style="0" width="8.99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4"/>
      <c r="E1" s="5" t="s">
        <v>3</v>
      </c>
      <c r="F1" s="6" t="s">
        <v>4</v>
      </c>
      <c r="G1" s="7" t="n">
        <v>100</v>
      </c>
      <c r="H1" s="8" t="s">
        <v>5</v>
      </c>
      <c r="J1" s="9" t="s">
        <v>6</v>
      </c>
      <c r="K1" s="9" t="s">
        <v>7</v>
      </c>
      <c r="L1" s="9" t="s">
        <v>8</v>
      </c>
      <c r="M1" s="9" t="s">
        <v>9</v>
      </c>
    </row>
    <row r="2" customFormat="false" ht="12.75" hidden="false" customHeight="false" outlineLevel="0" collapsed="false">
      <c r="A2" s="10" t="n">
        <v>3749</v>
      </c>
      <c r="B2" s="11"/>
      <c r="C2" s="11"/>
      <c r="E2" s="12" t="n">
        <v>37042.2677777778</v>
      </c>
      <c r="F2" s="10" t="s">
        <v>10</v>
      </c>
      <c r="G2" s="0" t="s">
        <v>11</v>
      </c>
      <c r="H2" s="13" t="n">
        <f aca="false">(C2+B2)/2</f>
        <v>0</v>
      </c>
      <c r="I2" s="14"/>
      <c r="J2" s="0" t="n">
        <v>9731</v>
      </c>
      <c r="K2" s="0" t="n">
        <v>9731</v>
      </c>
      <c r="L2" s="0" t="n">
        <v>5</v>
      </c>
      <c r="M2" s="0" t="n">
        <v>6</v>
      </c>
    </row>
    <row r="3" customFormat="false" ht="12.75" hidden="false" customHeight="false" outlineLevel="0" collapsed="false">
      <c r="A3" s="10" t="n">
        <v>3750</v>
      </c>
      <c r="B3" s="11" t="n">
        <v>74.5</v>
      </c>
      <c r="C3" s="11" t="n">
        <v>76.5</v>
      </c>
      <c r="D3" s="1" t="n">
        <v>988040938678</v>
      </c>
      <c r="E3" s="12" t="n">
        <v>37042.2843287037</v>
      </c>
      <c r="F3" s="10" t="s">
        <v>12</v>
      </c>
      <c r="G3" s="0" t="s">
        <v>11</v>
      </c>
      <c r="H3" s="13" t="n">
        <f aca="false">(C3+B3)/2</f>
        <v>75.5</v>
      </c>
      <c r="I3" s="14"/>
      <c r="J3" s="0" t="n">
        <v>8739</v>
      </c>
      <c r="K3" s="0" t="n">
        <v>8739</v>
      </c>
      <c r="L3" s="0" t="n">
        <v>3</v>
      </c>
      <c r="M3" s="0" t="n">
        <v>6</v>
      </c>
    </row>
    <row r="4" customFormat="false" ht="12.75" hidden="false" customHeight="false" outlineLevel="0" collapsed="false">
      <c r="A4" s="10" t="n">
        <v>3751</v>
      </c>
      <c r="B4" s="15" t="n">
        <v>28.55</v>
      </c>
      <c r="C4" s="15" t="n">
        <v>28.95</v>
      </c>
      <c r="D4" s="1" t="n">
        <v>988117645653</v>
      </c>
      <c r="E4" s="12" t="n">
        <v>37134.2640162037</v>
      </c>
      <c r="F4" s="10" t="s">
        <v>13</v>
      </c>
      <c r="G4" s="0" t="s">
        <v>11</v>
      </c>
      <c r="H4" s="13" t="n">
        <f aca="false">(C4+B4)/2</f>
        <v>28.75</v>
      </c>
      <c r="I4" s="14"/>
      <c r="J4" s="0" t="n">
        <v>9134</v>
      </c>
      <c r="K4" s="0" t="n">
        <v>9354</v>
      </c>
      <c r="L4" s="0" t="n">
        <v>2</v>
      </c>
      <c r="M4" s="0" t="n">
        <v>4</v>
      </c>
    </row>
    <row r="5" customFormat="false" ht="12.75" hidden="false" customHeight="false" outlineLevel="0" collapsed="false">
      <c r="A5" s="10" t="n">
        <v>26115</v>
      </c>
      <c r="B5" s="11"/>
      <c r="C5" s="11"/>
      <c r="D5" s="1" t="n">
        <v>988117617175</v>
      </c>
      <c r="E5" s="12" t="n">
        <v>37154.2983333333</v>
      </c>
      <c r="F5" s="10" t="s">
        <v>14</v>
      </c>
      <c r="G5" s="0" t="s">
        <v>11</v>
      </c>
      <c r="H5" s="13" t="n">
        <f aca="false">(C5+B5)/2</f>
        <v>0</v>
      </c>
      <c r="I5" s="14"/>
      <c r="J5" s="0" t="n">
        <v>8739</v>
      </c>
      <c r="K5" s="0" t="n">
        <v>8739</v>
      </c>
    </row>
    <row r="6" customFormat="false" ht="12.75" hidden="false" customHeight="false" outlineLevel="0" collapsed="false">
      <c r="A6" s="10" t="n">
        <v>33288</v>
      </c>
      <c r="B6" s="11" t="n">
        <v>28.05</v>
      </c>
      <c r="C6" s="11" t="n">
        <v>28.25</v>
      </c>
      <c r="D6" s="1" t="n">
        <v>988054237081</v>
      </c>
      <c r="E6" s="12" t="n">
        <v>37200.6369560185</v>
      </c>
      <c r="F6" s="10" t="s">
        <v>15</v>
      </c>
      <c r="G6" s="0" t="s">
        <v>11</v>
      </c>
      <c r="H6" s="13" t="n">
        <f aca="false">(C6+B6)/2</f>
        <v>28.15</v>
      </c>
      <c r="I6" s="14"/>
      <c r="J6" s="0" t="n">
        <v>8739</v>
      </c>
      <c r="K6" s="0" t="n">
        <v>8739</v>
      </c>
    </row>
    <row r="7" customFormat="false" ht="12.75" hidden="false" customHeight="false" outlineLevel="0" collapsed="false">
      <c r="A7" s="10"/>
      <c r="B7" s="11"/>
      <c r="C7" s="11"/>
      <c r="E7" s="12"/>
      <c r="F7" s="10"/>
      <c r="H7" s="13"/>
      <c r="I7" s="14"/>
    </row>
    <row r="8" customFormat="false" ht="12.75" hidden="false" customHeight="false" outlineLevel="0" collapsed="false">
      <c r="A8" s="10" t="n">
        <v>48506</v>
      </c>
      <c r="B8" s="11" t="n">
        <v>28.85</v>
      </c>
      <c r="C8" s="11" t="n">
        <v>29.15</v>
      </c>
      <c r="D8" s="1" t="n">
        <v>988117189925</v>
      </c>
      <c r="E8" s="12" t="n">
        <v>37200.6380092593</v>
      </c>
      <c r="F8" s="10" t="s">
        <v>16</v>
      </c>
      <c r="G8" s="0" t="s">
        <v>11</v>
      </c>
      <c r="H8" s="13" t="n">
        <f aca="false">(C8+B8)/2</f>
        <v>29</v>
      </c>
    </row>
    <row r="9" customFormat="false" ht="12.75" hidden="false" customHeight="false" outlineLevel="0" collapsed="false">
      <c r="A9" s="10" t="n">
        <v>26116</v>
      </c>
      <c r="B9" s="11" t="n">
        <v>38.6</v>
      </c>
      <c r="C9" s="11" t="n">
        <v>38.9</v>
      </c>
      <c r="D9" s="1" t="n">
        <v>988116717414</v>
      </c>
      <c r="E9" s="12" t="n">
        <v>37200.6380439815</v>
      </c>
      <c r="F9" s="10" t="s">
        <v>17</v>
      </c>
      <c r="G9" s="0" t="s">
        <v>11</v>
      </c>
      <c r="H9" s="13" t="n">
        <f aca="false">(C9+B9)/2</f>
        <v>38.75</v>
      </c>
    </row>
    <row r="10" customFormat="false" ht="12.75" hidden="false" customHeight="false" outlineLevel="0" collapsed="false">
      <c r="A10" s="10" t="n">
        <v>26117</v>
      </c>
      <c r="B10" s="11" t="n">
        <v>49.75</v>
      </c>
      <c r="C10" s="11" t="n">
        <v>49.85</v>
      </c>
      <c r="D10" s="1" t="n">
        <v>988117635766</v>
      </c>
      <c r="E10" s="12" t="n">
        <v>37200.6446759259</v>
      </c>
      <c r="F10" s="10" t="s">
        <v>18</v>
      </c>
      <c r="G10" s="0" t="s">
        <v>11</v>
      </c>
      <c r="H10" s="13" t="n">
        <f aca="false">(C10+B10)/2</f>
        <v>49.8</v>
      </c>
    </row>
    <row r="11" customFormat="false" ht="12.75" hidden="false" customHeight="false" outlineLevel="0" collapsed="false">
      <c r="A11" s="10" t="n">
        <v>29624</v>
      </c>
      <c r="B11" s="11" t="n">
        <v>33.5</v>
      </c>
      <c r="C11" s="11" t="n">
        <v>34.1</v>
      </c>
      <c r="D11" s="1" t="n">
        <v>988117122150</v>
      </c>
      <c r="E11" s="12" t="n">
        <v>37200.642962963</v>
      </c>
      <c r="F11" s="10"/>
      <c r="H11" s="13" t="n">
        <f aca="false">(C11+B11)/2</f>
        <v>33.8</v>
      </c>
    </row>
    <row r="12" customFormat="false" ht="12.75" hidden="false" customHeight="false" outlineLevel="0" collapsed="false">
      <c r="A12" s="10" t="n">
        <v>48510</v>
      </c>
      <c r="B12" s="0" t="n">
        <v>27.25</v>
      </c>
      <c r="C12" s="0" t="n">
        <v>27.45</v>
      </c>
      <c r="E12" s="12" t="n">
        <v>37200.6355671296</v>
      </c>
      <c r="F12" s="10" t="s">
        <v>19</v>
      </c>
      <c r="G12" s="0" t="s">
        <v>11</v>
      </c>
      <c r="H12" s="13" t="n">
        <f aca="false">(C12+B12)/2</f>
        <v>27.35</v>
      </c>
    </row>
    <row r="13" customFormat="false" ht="12.75" hidden="false" customHeight="false" outlineLevel="0" collapsed="false">
      <c r="A13" s="10" t="n">
        <v>48648</v>
      </c>
      <c r="B13" s="0" t="n">
        <v>26.2</v>
      </c>
      <c r="C13" s="0" t="n">
        <v>26.4</v>
      </c>
      <c r="E13" s="12" t="n">
        <v>37200.6444212963</v>
      </c>
      <c r="F13" s="10" t="s">
        <v>20</v>
      </c>
      <c r="G13" s="0" t="s">
        <v>11</v>
      </c>
      <c r="H13" s="13" t="n">
        <f aca="false">(C13+B13)/2</f>
        <v>26.3</v>
      </c>
    </row>
    <row r="14" customFormat="false" ht="12.75" hidden="false" customHeight="false" outlineLevel="0" collapsed="false">
      <c r="A14" s="10" t="n">
        <v>48506</v>
      </c>
      <c r="B14" s="0" t="n">
        <v>44.25</v>
      </c>
      <c r="C14" s="0" t="n">
        <v>45.25</v>
      </c>
      <c r="E14" s="12" t="n">
        <v>37027.3045949074</v>
      </c>
      <c r="F14" s="10" t="s">
        <v>16</v>
      </c>
      <c r="H14" s="13" t="n">
        <f aca="false">(C14+B14)/2</f>
        <v>44.75</v>
      </c>
    </row>
    <row r="15" customFormat="false" ht="12.75" hidden="false" customHeight="false" outlineLevel="0" collapsed="false">
      <c r="A15" s="10" t="n">
        <v>26116</v>
      </c>
      <c r="F15" s="10"/>
      <c r="H15" s="13" t="n">
        <f aca="false">(C15+B15)/2</f>
        <v>0</v>
      </c>
    </row>
    <row r="16" customFormat="false" ht="12.75" hidden="false" customHeight="false" outlineLevel="0" collapsed="false">
      <c r="A16" s="10" t="n">
        <v>48508</v>
      </c>
      <c r="B16" s="0" t="n">
        <v>26.85</v>
      </c>
      <c r="C16" s="0" t="n">
        <v>27.05</v>
      </c>
      <c r="E16" s="2" t="n">
        <v>37200.6383449074</v>
      </c>
      <c r="F16" s="10" t="s">
        <v>21</v>
      </c>
      <c r="G16" s="0" t="s">
        <v>11</v>
      </c>
      <c r="H16" s="13" t="n">
        <f aca="false">(C16+B16)/2</f>
        <v>26.95</v>
      </c>
    </row>
    <row r="17" customFormat="false" ht="12.75" hidden="false" customHeight="false" outlineLevel="0" collapsed="false">
      <c r="A17" s="10" t="n">
        <v>43378</v>
      </c>
      <c r="B17" s="0" t="n">
        <v>3.73</v>
      </c>
      <c r="C17" s="0" t="n">
        <v>3.74</v>
      </c>
      <c r="E17" s="2" t="n">
        <v>37040.5968402778</v>
      </c>
      <c r="F17" s="10" t="s">
        <v>22</v>
      </c>
      <c r="G17" s="0" t="s">
        <v>11</v>
      </c>
      <c r="H17" s="13" t="n">
        <f aca="false">(C17+B17)/2</f>
        <v>3.735</v>
      </c>
    </row>
    <row r="18" customFormat="false" ht="12.75" hidden="false" customHeight="false" outlineLevel="0" collapsed="false">
      <c r="A18" s="10" t="n">
        <v>43462</v>
      </c>
      <c r="B18" s="0" t="n">
        <v>3.17</v>
      </c>
      <c r="C18" s="0" t="n">
        <v>3.185</v>
      </c>
      <c r="E18" s="2" t="n">
        <v>37069.593912037</v>
      </c>
      <c r="F18" s="10" t="s">
        <v>23</v>
      </c>
      <c r="G18" s="0" t="s">
        <v>11</v>
      </c>
      <c r="H18" s="13" t="n">
        <f aca="false">(C18+B18)/2</f>
        <v>3.1775</v>
      </c>
    </row>
    <row r="19" customFormat="false" ht="12.75" hidden="false" customHeight="false" outlineLevel="0" collapsed="false">
      <c r="A19" s="10" t="n">
        <v>49351</v>
      </c>
      <c r="B19" s="0" t="n">
        <v>3.755</v>
      </c>
      <c r="C19" s="0" t="n">
        <v>3.765</v>
      </c>
      <c r="E19" s="2" t="n">
        <v>37041.5379976852</v>
      </c>
      <c r="F19" s="10" t="s">
        <v>24</v>
      </c>
      <c r="G19" s="0" t="s">
        <v>11</v>
      </c>
      <c r="H19" s="13" t="n">
        <f aca="false">(C19+B19)/2</f>
        <v>3.76</v>
      </c>
    </row>
    <row r="20" customFormat="false" ht="12.75" hidden="false" customHeight="false" outlineLevel="0" collapsed="false">
      <c r="A20" s="10" t="n">
        <v>49353</v>
      </c>
      <c r="B20" s="0" t="n">
        <v>3.165</v>
      </c>
      <c r="C20" s="0" t="n">
        <v>3.175</v>
      </c>
      <c r="E20" s="2" t="n">
        <v>37099.5959259259</v>
      </c>
      <c r="F20" s="10" t="s">
        <v>25</v>
      </c>
      <c r="G20" s="0" t="s">
        <v>11</v>
      </c>
      <c r="H20" s="13" t="n">
        <f aca="false">(C20+B20)/2</f>
        <v>3.17</v>
      </c>
    </row>
    <row r="21" customFormat="false" ht="12.75" hidden="false" customHeight="false" outlineLevel="0" collapsed="false">
      <c r="A21" s="10" t="n">
        <v>49613</v>
      </c>
      <c r="B21" s="0" t="n">
        <v>2.29</v>
      </c>
      <c r="C21" s="0" t="n">
        <v>2.305</v>
      </c>
      <c r="E21" s="2" t="n">
        <v>37132.6090277778</v>
      </c>
      <c r="F21" s="10" t="s">
        <v>26</v>
      </c>
      <c r="H21" s="13" t="n">
        <f aca="false">(C21+B21)/2</f>
        <v>2.2975</v>
      </c>
    </row>
    <row r="22" customFormat="false" ht="12.75" hidden="false" customHeight="false" outlineLevel="0" collapsed="false">
      <c r="A22" s="10" t="n">
        <v>49615</v>
      </c>
      <c r="B22" s="0" t="n">
        <v>1.83</v>
      </c>
      <c r="C22" s="0" t="n">
        <v>1.835</v>
      </c>
      <c r="E22" s="2" t="n">
        <v>37161.0939351852</v>
      </c>
      <c r="F22" s="10" t="s">
        <v>27</v>
      </c>
      <c r="H22" s="13" t="n">
        <f aca="false">(C22+B22)/2</f>
        <v>1.8325</v>
      </c>
    </row>
    <row r="23" customFormat="false" ht="12.75" hidden="false" customHeight="false" outlineLevel="0" collapsed="false">
      <c r="A23" s="10" t="n">
        <v>35353</v>
      </c>
      <c r="B23" s="0" t="n">
        <v>3.35</v>
      </c>
      <c r="C23" s="0" t="n">
        <v>3.365</v>
      </c>
      <c r="E23" s="2" t="n">
        <v>37193.5967708333</v>
      </c>
      <c r="F23" s="10" t="s">
        <v>28</v>
      </c>
      <c r="G23" s="0" t="s">
        <v>11</v>
      </c>
      <c r="H23" s="16" t="n">
        <f aca="false">(C23+B23)/2</f>
        <v>3.3575</v>
      </c>
    </row>
    <row r="24" customFormat="false" ht="12.75" hidden="false" customHeight="false" outlineLevel="0" collapsed="false">
      <c r="A24" s="10" t="n">
        <v>26311</v>
      </c>
      <c r="B24" s="0" t="n">
        <v>47.75</v>
      </c>
      <c r="C24" s="0" t="n">
        <v>48.25</v>
      </c>
      <c r="E24" s="2" t="n">
        <v>37042.2902546296</v>
      </c>
      <c r="F24" s="10" t="s">
        <v>29</v>
      </c>
      <c r="H24" s="13" t="n">
        <f aca="false">(C24+B24)/2</f>
        <v>48</v>
      </c>
    </row>
    <row r="25" customFormat="false" ht="12.75" hidden="false" customHeight="false" outlineLevel="0" collapsed="false">
      <c r="A25" s="10" t="n">
        <v>26312</v>
      </c>
      <c r="B25" s="0" t="n">
        <v>91.25</v>
      </c>
      <c r="C25" s="0" t="n">
        <v>93.75</v>
      </c>
      <c r="E25" s="2" t="n">
        <v>37046.6290162037</v>
      </c>
      <c r="F25" s="10" t="s">
        <v>30</v>
      </c>
      <c r="H25" s="13" t="n">
        <f aca="false">(C25+B25)/2</f>
        <v>92.5</v>
      </c>
    </row>
    <row r="26" customFormat="false" ht="12.75" hidden="false" customHeight="false" outlineLevel="0" collapsed="false">
      <c r="A26" s="10" t="n">
        <v>26313</v>
      </c>
      <c r="B26" s="0" t="n">
        <v>27.95</v>
      </c>
      <c r="C26" s="0" t="n">
        <v>28.45</v>
      </c>
      <c r="E26" s="2" t="n">
        <v>37133.6162847222</v>
      </c>
      <c r="F26" s="10" t="s">
        <v>31</v>
      </c>
      <c r="H26" s="13" t="n">
        <f aca="false">(C26+B26)/2</f>
        <v>28.2</v>
      </c>
    </row>
    <row r="27" customFormat="false" ht="12.75" hidden="false" customHeight="false" outlineLevel="0" collapsed="false">
      <c r="A27" s="10" t="n">
        <v>26317</v>
      </c>
      <c r="B27" s="0" t="n">
        <v>24.7</v>
      </c>
      <c r="C27" s="0" t="n">
        <v>25</v>
      </c>
      <c r="E27" s="2" t="n">
        <v>37144.5050578704</v>
      </c>
      <c r="F27" s="10" t="s">
        <v>32</v>
      </c>
      <c r="H27" s="13" t="n">
        <f aca="false">(C27+B27)/2</f>
        <v>24.85</v>
      </c>
    </row>
    <row r="28" customFormat="false" ht="12.75" hidden="false" customHeight="false" outlineLevel="0" collapsed="false">
      <c r="A28" s="10" t="n">
        <v>33296</v>
      </c>
      <c r="B28" s="0" t="n">
        <v>25.6</v>
      </c>
      <c r="C28" s="0" t="n">
        <v>25.9</v>
      </c>
      <c r="E28" s="2" t="n">
        <v>37200.644525463</v>
      </c>
      <c r="F28" s="10" t="s">
        <v>33</v>
      </c>
      <c r="H28" s="13" t="n">
        <f aca="false">(C28+B28)/2</f>
        <v>25.75</v>
      </c>
    </row>
    <row r="29" customFormat="false" ht="12.75" hidden="false" customHeight="false" outlineLevel="0" collapsed="false">
      <c r="A29" s="10" t="n">
        <v>43346</v>
      </c>
      <c r="B29" s="0" t="n">
        <v>24.55</v>
      </c>
      <c r="C29" s="0" t="n">
        <v>24.95</v>
      </c>
      <c r="E29" s="2" t="n">
        <v>37200.644537037</v>
      </c>
      <c r="F29" s="10" t="s">
        <v>34</v>
      </c>
      <c r="H29" s="13" t="n">
        <f aca="false">(C29+B29)/2</f>
        <v>24.75</v>
      </c>
    </row>
    <row r="30" customFormat="false" ht="12.75" hidden="false" customHeight="false" outlineLevel="0" collapsed="false">
      <c r="A30" s="10" t="n">
        <v>48490</v>
      </c>
      <c r="B30" s="0" t="n">
        <v>26.1</v>
      </c>
      <c r="C30" s="0" t="n">
        <v>26.6</v>
      </c>
      <c r="E30" s="2" t="n">
        <v>37200.644537037</v>
      </c>
      <c r="F30" s="10" t="s">
        <v>35</v>
      </c>
      <c r="H30" s="13" t="n">
        <f aca="false">(C30+B30)/2</f>
        <v>26.35</v>
      </c>
    </row>
    <row r="31" customFormat="false" ht="12.75" hidden="false" customHeight="false" outlineLevel="0" collapsed="false">
      <c r="A31" s="10" t="n">
        <v>48492</v>
      </c>
      <c r="B31" s="0" t="n">
        <v>34.55</v>
      </c>
      <c r="C31" s="0" t="n">
        <v>35.05</v>
      </c>
      <c r="E31" s="2" t="n">
        <v>37200.644537037</v>
      </c>
      <c r="F31" s="10" t="s">
        <v>36</v>
      </c>
      <c r="H31" s="13" t="n">
        <f aca="false">(C31+B31)/2</f>
        <v>34.8</v>
      </c>
    </row>
    <row r="32" customFormat="false" ht="12.75" hidden="false" customHeight="false" outlineLevel="0" collapsed="false">
      <c r="A32" s="10" t="n">
        <v>31711</v>
      </c>
      <c r="B32" s="0" t="n">
        <v>43.8</v>
      </c>
      <c r="C32" s="0" t="n">
        <v>44.3</v>
      </c>
      <c r="E32" s="2" t="n">
        <v>37200.6445486111</v>
      </c>
      <c r="F32" s="10" t="s">
        <v>37</v>
      </c>
      <c r="H32" s="13" t="n">
        <f aca="false">(C32+B32)/2</f>
        <v>44.05</v>
      </c>
    </row>
    <row r="33" customFormat="false" ht="12.75" hidden="false" customHeight="false" outlineLevel="0" collapsed="false">
      <c r="A33" s="10" t="n">
        <v>48494</v>
      </c>
      <c r="B33" s="0" t="n">
        <v>23.85</v>
      </c>
      <c r="C33" s="0" t="n">
        <v>24.25</v>
      </c>
      <c r="E33" s="2" t="n">
        <v>37200.6445486111</v>
      </c>
      <c r="F33" s="10" t="s">
        <v>38</v>
      </c>
      <c r="H33" s="13" t="n">
        <f aca="false">(C33+B33)/2</f>
        <v>24.05</v>
      </c>
    </row>
    <row r="34" customFormat="false" ht="12.75" hidden="false" customHeight="false" outlineLevel="0" collapsed="false">
      <c r="A34" s="10" t="n">
        <v>48496</v>
      </c>
      <c r="B34" s="0" t="n">
        <v>25.35</v>
      </c>
      <c r="C34" s="0" t="n">
        <v>25.75</v>
      </c>
      <c r="E34" s="2" t="n">
        <v>37200.6445601852</v>
      </c>
      <c r="F34" s="10" t="s">
        <v>39</v>
      </c>
      <c r="H34" s="13" t="n">
        <f aca="false">(C34+B34)/2</f>
        <v>25.55</v>
      </c>
    </row>
    <row r="35" customFormat="false" ht="12.75" hidden="false" customHeight="false" outlineLevel="0" collapsed="false">
      <c r="A35" s="10" t="n">
        <v>48724</v>
      </c>
      <c r="B35" s="0" t="n">
        <v>3.11</v>
      </c>
      <c r="C35" s="0" t="n">
        <v>3.125</v>
      </c>
      <c r="E35" s="2" t="n">
        <v>37200.6442013889</v>
      </c>
      <c r="F35" s="10" t="s">
        <v>40</v>
      </c>
      <c r="H35" s="13" t="n">
        <f aca="false">(C35+B35)/2</f>
        <v>3.1175</v>
      </c>
    </row>
    <row r="36" customFormat="false" ht="12.75" hidden="false" customHeight="false" outlineLevel="0" collapsed="false">
      <c r="A36" s="10" t="n">
        <v>29065</v>
      </c>
      <c r="E36" s="2" t="n">
        <v>37197.2785300926</v>
      </c>
      <c r="F36" s="10"/>
      <c r="H36" s="13" t="n">
        <f aca="false">(C36+B36)/2</f>
        <v>0</v>
      </c>
    </row>
    <row r="37" customFormat="false" ht="12.75" hidden="false" customHeight="false" outlineLevel="0" collapsed="false">
      <c r="A37" s="10" t="n">
        <v>36462</v>
      </c>
      <c r="B37" s="0" t="n">
        <v>50</v>
      </c>
      <c r="C37" s="0" t="n">
        <v>51.5</v>
      </c>
      <c r="E37" s="2" t="n">
        <v>37070.4336226852</v>
      </c>
      <c r="F37" s="10"/>
      <c r="H37" s="13" t="n">
        <f aca="false">(C37+B37)/2</f>
        <v>50.75</v>
      </c>
      <c r="I37" s="0" t="n">
        <v>336</v>
      </c>
      <c r="J37" s="0" t="n">
        <f aca="false">I37*H37</f>
        <v>17052</v>
      </c>
    </row>
    <row r="38" customFormat="false" ht="12.75" hidden="false" customHeight="false" outlineLevel="0" collapsed="false">
      <c r="A38" s="10" t="n">
        <v>36463</v>
      </c>
      <c r="B38" s="0" t="n">
        <v>28.25</v>
      </c>
      <c r="C38" s="0" t="n">
        <v>28.75</v>
      </c>
      <c r="E38" s="2" t="n">
        <v>37074.2728009259</v>
      </c>
      <c r="F38" s="10"/>
      <c r="H38" s="13" t="n">
        <f aca="false">(C38+B38)/2</f>
        <v>28.5</v>
      </c>
      <c r="I38" s="0" t="n">
        <v>368</v>
      </c>
      <c r="J38" s="0" t="n">
        <f aca="false">I38*H38</f>
        <v>10488</v>
      </c>
    </row>
    <row r="39" customFormat="false" ht="12.75" hidden="false" customHeight="false" outlineLevel="0" collapsed="false">
      <c r="A39" s="10" t="n">
        <v>29071</v>
      </c>
      <c r="B39" s="0" t="n">
        <v>26.05</v>
      </c>
      <c r="C39" s="0" t="n">
        <v>26.45</v>
      </c>
      <c r="E39" s="2" t="n">
        <v>37196.5201851852</v>
      </c>
      <c r="F39" s="10"/>
      <c r="H39" s="13" t="n">
        <f aca="false">(C39+B39)/2</f>
        <v>26.25</v>
      </c>
      <c r="I39" s="0" t="n">
        <f aca="false">SUM(I37:I38)</f>
        <v>704</v>
      </c>
      <c r="J39" s="0" t="n">
        <f aca="false">SUM(J37:J38)</f>
        <v>27540</v>
      </c>
    </row>
    <row r="40" customFormat="false" ht="12.75" hidden="false" customHeight="false" outlineLevel="0" collapsed="false">
      <c r="A40" s="10" t="n">
        <v>36463</v>
      </c>
      <c r="B40" s="0" t="n">
        <v>74.75</v>
      </c>
      <c r="C40" s="0" t="n">
        <v>76.75</v>
      </c>
      <c r="E40" s="2" t="n">
        <v>37046.2834027778</v>
      </c>
      <c r="F40" s="10"/>
      <c r="H40" s="13" t="n">
        <f aca="false">(C40+B40)/2</f>
        <v>75.75</v>
      </c>
      <c r="J40" s="0" t="n">
        <f aca="false">J39/I39</f>
        <v>39.1193181818182</v>
      </c>
    </row>
    <row r="41" customFormat="false" ht="12.75" hidden="false" customHeight="false" outlineLevel="0" collapsed="false">
      <c r="A41" s="10" t="n">
        <v>40869</v>
      </c>
      <c r="B41" s="0" t="n">
        <v>53.75</v>
      </c>
      <c r="C41" s="0" t="n">
        <v>54.75</v>
      </c>
      <c r="E41" s="2" t="n">
        <v>37102.6415972222</v>
      </c>
      <c r="F41" s="10" t="s">
        <v>41</v>
      </c>
      <c r="G41" s="0" t="s">
        <v>11</v>
      </c>
      <c r="H41" s="13" t="n">
        <f aca="false">(C41+B41)/2</f>
        <v>54.25</v>
      </c>
    </row>
    <row r="42" customFormat="false" ht="12.75" hidden="false" customHeight="false" outlineLevel="0" collapsed="false">
      <c r="A42" s="10" t="n">
        <v>36466</v>
      </c>
      <c r="B42" s="0" t="n">
        <v>56.25</v>
      </c>
      <c r="C42" s="0" t="n">
        <v>58.25</v>
      </c>
      <c r="E42" s="2" t="n">
        <v>37070.6137615741</v>
      </c>
      <c r="F42" s="10"/>
      <c r="H42" s="13" t="n">
        <f aca="false">(C42+B42)/2</f>
        <v>57.25</v>
      </c>
      <c r="I42" s="0" t="n">
        <v>336</v>
      </c>
      <c r="J42" s="0" t="n">
        <f aca="false">I42*H42</f>
        <v>19236</v>
      </c>
    </row>
    <row r="43" customFormat="false" ht="12.75" hidden="false" customHeight="false" outlineLevel="0" collapsed="false">
      <c r="A43" s="10" t="n">
        <v>36467</v>
      </c>
      <c r="B43" s="0" t="n">
        <v>57</v>
      </c>
      <c r="C43" s="0" t="n">
        <v>59</v>
      </c>
      <c r="E43" s="2" t="n">
        <v>37071.5337384259</v>
      </c>
      <c r="F43" s="10"/>
      <c r="H43" s="13" t="n">
        <f aca="false">(C43+B43)/2</f>
        <v>58</v>
      </c>
      <c r="I43" s="0" t="n">
        <v>368</v>
      </c>
      <c r="J43" s="0" t="n">
        <f aca="false">I43*H43</f>
        <v>21344</v>
      </c>
    </row>
    <row r="44" customFormat="false" ht="12.75" hidden="false" customHeight="false" outlineLevel="0" collapsed="false">
      <c r="A44" s="10" t="n">
        <v>29623</v>
      </c>
      <c r="B44" s="0" t="n">
        <v>32.6</v>
      </c>
      <c r="C44" s="0" t="n">
        <v>33.1</v>
      </c>
      <c r="E44" s="2" t="n">
        <v>37200.642962963</v>
      </c>
      <c r="F44" s="10" t="s">
        <v>42</v>
      </c>
      <c r="H44" s="13" t="n">
        <f aca="false">(C44+B44)/2</f>
        <v>32.85</v>
      </c>
      <c r="I44" s="0" t="n">
        <f aca="false">SUM(I42:I43)</f>
        <v>704</v>
      </c>
      <c r="J44" s="0" t="n">
        <f aca="false">SUM(J42:J43)</f>
        <v>40580</v>
      </c>
    </row>
    <row r="45" customFormat="false" ht="12.75" hidden="false" customHeight="false" outlineLevel="0" collapsed="false">
      <c r="A45" s="10" t="n">
        <v>39944</v>
      </c>
      <c r="E45" s="2" t="n">
        <v>37200.6326041667</v>
      </c>
      <c r="F45" s="10" t="s">
        <v>43</v>
      </c>
      <c r="H45" s="13" t="n">
        <f aca="false">(C45+B45)/2</f>
        <v>0</v>
      </c>
      <c r="J45" s="0" t="n">
        <f aca="false">J44/I44</f>
        <v>57.6420454545455</v>
      </c>
    </row>
    <row r="46" customFormat="false" ht="12.75" hidden="false" customHeight="false" outlineLevel="0" collapsed="false">
      <c r="A46" s="10" t="n">
        <v>40919</v>
      </c>
      <c r="B46" s="0" t="n">
        <v>50.25</v>
      </c>
      <c r="C46" s="0" t="n">
        <v>51.5</v>
      </c>
      <c r="E46" s="2" t="n">
        <v>37103.3676736111</v>
      </c>
      <c r="H46" s="13" t="n">
        <f aca="false">(C46+B46)/2</f>
        <v>50.875</v>
      </c>
    </row>
    <row r="47" customFormat="false" ht="12.75" hidden="false" customHeight="false" outlineLevel="0" collapsed="false">
      <c r="A47" s="10" t="n">
        <v>28354</v>
      </c>
      <c r="E47" s="2" t="n">
        <v>37160.5347453704</v>
      </c>
      <c r="H47" s="13" t="n">
        <f aca="false">(C47+B47)/2</f>
        <v>0</v>
      </c>
    </row>
    <row r="48" customFormat="false" ht="12.75" hidden="false" customHeight="false" outlineLevel="0" collapsed="false">
      <c r="A48" s="10" t="n">
        <v>33297</v>
      </c>
      <c r="E48" s="2" t="n">
        <v>37200.6325925926</v>
      </c>
      <c r="F48" s="0" t="s">
        <v>44</v>
      </c>
      <c r="H48" s="13" t="n">
        <f aca="false">(C48+B48)/2</f>
        <v>0</v>
      </c>
    </row>
    <row r="49" customFormat="false" ht="12.75" hidden="false" customHeight="false" outlineLevel="0" collapsed="false">
      <c r="A49" s="10" t="n">
        <v>55292</v>
      </c>
      <c r="E49" s="2" t="n">
        <v>37200.6326041667</v>
      </c>
      <c r="F49" s="0" t="s">
        <v>45</v>
      </c>
      <c r="H49" s="13" t="n">
        <f aca="false">(C49+B49)/2</f>
        <v>0</v>
      </c>
    </row>
    <row r="50" customFormat="false" ht="12.75" hidden="false" customHeight="false" outlineLevel="0" collapsed="false">
      <c r="A50" s="10" t="n">
        <v>55294</v>
      </c>
      <c r="E50" s="2" t="n">
        <v>37200.6326157407</v>
      </c>
      <c r="F50" s="0" t="s">
        <v>46</v>
      </c>
      <c r="H50" s="13" t="n">
        <f aca="false">(C50+B50)/2</f>
        <v>0</v>
      </c>
    </row>
    <row r="51" customFormat="false" ht="12.75" hidden="false" customHeight="false" outlineLevel="0" collapsed="false">
      <c r="A51" s="10" t="n">
        <v>55296</v>
      </c>
      <c r="E51" s="2" t="n">
        <v>37200.6326157407</v>
      </c>
      <c r="F51" s="0" t="s">
        <v>47</v>
      </c>
      <c r="H51" s="13" t="n">
        <f aca="false">(C51+B51)/2</f>
        <v>0</v>
      </c>
    </row>
    <row r="52" customFormat="false" ht="12.75" hidden="false" customHeight="false" outlineLevel="0" collapsed="false">
      <c r="A52" s="10" t="n">
        <v>31762</v>
      </c>
      <c r="E52" s="2" t="n">
        <v>37200.6326157407</v>
      </c>
      <c r="F52" s="0" t="s">
        <v>48</v>
      </c>
      <c r="H52" s="13" t="n">
        <f aca="false">(C52+B52)/2</f>
        <v>0</v>
      </c>
    </row>
    <row r="53" customFormat="false" ht="12.75" hidden="false" customHeight="false" outlineLevel="0" collapsed="false">
      <c r="A53" s="10" t="n">
        <v>55298</v>
      </c>
      <c r="E53" s="2" t="n">
        <v>37200.6326273148</v>
      </c>
      <c r="F53" s="0" t="s">
        <v>49</v>
      </c>
      <c r="H53" s="13" t="n">
        <f aca="false">(C53+B53)/2</f>
        <v>0</v>
      </c>
    </row>
    <row r="54" customFormat="false" ht="12.75" hidden="false" customHeight="false" outlineLevel="0" collapsed="false">
      <c r="A54" s="10" t="n">
        <v>55300</v>
      </c>
      <c r="E54" s="2" t="n">
        <v>37200.6326273148</v>
      </c>
      <c r="F54" s="0" t="s">
        <v>50</v>
      </c>
      <c r="H54" s="13" t="n">
        <f aca="false">(C54+B54)/2</f>
        <v>0</v>
      </c>
    </row>
    <row r="55" customFormat="false" ht="12.75" hidden="false" customHeight="false" outlineLevel="0" collapsed="false">
      <c r="A55" s="10" t="n">
        <v>33289</v>
      </c>
      <c r="B55" s="0" t="n">
        <v>29.05</v>
      </c>
      <c r="C55" s="0" t="n">
        <v>29.45</v>
      </c>
      <c r="E55" s="2" t="n">
        <v>37200.6369560185</v>
      </c>
      <c r="F55" s="0" t="s">
        <v>51</v>
      </c>
      <c r="H55" s="13" t="n">
        <f aca="false">(C55+B55)/2</f>
        <v>29.25</v>
      </c>
    </row>
    <row r="56" customFormat="false" ht="12.75" hidden="false" customHeight="false" outlineLevel="0" collapsed="false">
      <c r="A56" s="10" t="n">
        <v>55262</v>
      </c>
      <c r="B56" s="0" t="n">
        <v>28.05</v>
      </c>
      <c r="C56" s="0" t="n">
        <v>28.45</v>
      </c>
      <c r="E56" s="2" t="n">
        <v>37200.6444212963</v>
      </c>
      <c r="F56" s="0" t="s">
        <v>52</v>
      </c>
      <c r="H56" s="13" t="n">
        <f aca="false">(C56+B56)/2</f>
        <v>28.25</v>
      </c>
    </row>
    <row r="57" customFormat="false" ht="12.75" hidden="false" customHeight="false" outlineLevel="0" collapsed="false">
      <c r="A57" s="10" t="n">
        <v>55264</v>
      </c>
      <c r="B57" s="0" t="n">
        <v>29.75</v>
      </c>
      <c r="C57" s="0" t="n">
        <v>30.15</v>
      </c>
      <c r="E57" s="2" t="n">
        <v>37200.6380092593</v>
      </c>
      <c r="F57" s="0" t="s">
        <v>53</v>
      </c>
      <c r="H57" s="13" t="n">
        <f aca="false">(C57+B57)/2</f>
        <v>29.95</v>
      </c>
    </row>
    <row r="58" customFormat="false" ht="12.75" hidden="false" customHeight="false" outlineLevel="0" collapsed="false">
      <c r="A58" s="10" t="n">
        <v>26118</v>
      </c>
      <c r="B58" s="0" t="n">
        <v>38.7</v>
      </c>
      <c r="C58" s="0" t="n">
        <v>39</v>
      </c>
      <c r="E58" s="2" t="n">
        <v>37200.6380324074</v>
      </c>
      <c r="F58" s="0" t="s">
        <v>54</v>
      </c>
      <c r="H58" s="13" t="n">
        <f aca="false">(C58+B58)/2</f>
        <v>38.85</v>
      </c>
    </row>
    <row r="59" customFormat="false" ht="12.75" hidden="false" customHeight="false" outlineLevel="0" collapsed="false">
      <c r="A59" s="10" t="n">
        <v>26119</v>
      </c>
      <c r="B59" s="0" t="n">
        <v>47.2</v>
      </c>
      <c r="C59" s="0" t="n">
        <v>47.7</v>
      </c>
      <c r="E59" s="2" t="n">
        <v>37200.6446759259</v>
      </c>
      <c r="F59" s="0" t="s">
        <v>55</v>
      </c>
      <c r="H59" s="13" t="n">
        <f aca="false">(C59+B59)/2</f>
        <v>47.45</v>
      </c>
    </row>
    <row r="60" customFormat="false" ht="12.75" hidden="false" customHeight="false" outlineLevel="0" collapsed="false">
      <c r="A60" s="10" t="n">
        <v>55270</v>
      </c>
      <c r="B60" s="0" t="n">
        <v>27.85</v>
      </c>
      <c r="C60" s="0" t="n">
        <v>28.25</v>
      </c>
      <c r="E60" s="2" t="n">
        <v>37200.6383449074</v>
      </c>
      <c r="F60" s="0" t="s">
        <v>56</v>
      </c>
      <c r="H60" s="13" t="n">
        <f aca="false">(C60+B60)/2</f>
        <v>28.05</v>
      </c>
    </row>
    <row r="61" customFormat="false" ht="12.75" hidden="false" customHeight="false" outlineLevel="0" collapsed="false">
      <c r="A61" s="0" t="n">
        <v>55272</v>
      </c>
      <c r="B61" s="0" t="n">
        <v>28.55</v>
      </c>
      <c r="C61" s="0" t="n">
        <v>28.95</v>
      </c>
      <c r="E61" s="2" t="n">
        <v>37200.6355671296</v>
      </c>
      <c r="F61" s="0" t="s">
        <v>57</v>
      </c>
      <c r="H61" s="13" t="n">
        <f aca="false">(C61+B61)/2</f>
        <v>28.75</v>
      </c>
    </row>
    <row r="62" customFormat="false" ht="12.75" hidden="false" customHeight="false" outlineLevel="0" collapsed="false">
      <c r="A62" s="10" t="n">
        <v>29076</v>
      </c>
      <c r="E62" s="2" t="n">
        <v>37197.2587847222</v>
      </c>
      <c r="F62" s="0" t="s">
        <v>58</v>
      </c>
      <c r="H62" s="13" t="n">
        <f aca="false">(C62+B62)/2</f>
        <v>0</v>
      </c>
    </row>
    <row r="63" customFormat="false" ht="12.75" hidden="false" customHeight="false" outlineLevel="0" collapsed="false">
      <c r="A63" s="10" t="n">
        <v>56547</v>
      </c>
      <c r="B63" s="0" t="n">
        <v>41</v>
      </c>
      <c r="C63" s="0" t="n">
        <v>42</v>
      </c>
      <c r="E63" s="2" t="n">
        <v>37113.3494675926</v>
      </c>
      <c r="F63" s="0" t="s">
        <v>59</v>
      </c>
      <c r="H63" s="13" t="n">
        <f aca="false">(C63+B63)/2</f>
        <v>41.5</v>
      </c>
    </row>
    <row r="64" customFormat="false" ht="12.75" hidden="false" customHeight="false" outlineLevel="0" collapsed="false">
      <c r="A64" s="10" t="n">
        <v>56549</v>
      </c>
      <c r="B64" s="0" t="n">
        <v>40</v>
      </c>
      <c r="C64" s="0" t="n">
        <v>42</v>
      </c>
      <c r="E64" s="2" t="n">
        <v>37120.561400463</v>
      </c>
      <c r="F64" s="0" t="s">
        <v>60</v>
      </c>
      <c r="H64" s="13" t="n">
        <f aca="false">(C64+B64)/2</f>
        <v>41</v>
      </c>
    </row>
    <row r="65" customFormat="false" ht="12.75" hidden="false" customHeight="false" outlineLevel="0" collapsed="false">
      <c r="A65" s="10" t="n">
        <v>56551</v>
      </c>
      <c r="B65" s="0" t="n">
        <v>34.5</v>
      </c>
      <c r="C65" s="0" t="n">
        <v>35</v>
      </c>
      <c r="E65" s="2" t="n">
        <v>37127.2385300926</v>
      </c>
      <c r="F65" s="0" t="s">
        <v>61</v>
      </c>
      <c r="H65" s="13" t="n">
        <f aca="false">(C65+B65)/2</f>
        <v>34.75</v>
      </c>
    </row>
    <row r="66" customFormat="false" ht="12.75" hidden="false" customHeight="false" outlineLevel="0" collapsed="false">
      <c r="A66" s="10" t="n">
        <v>29072</v>
      </c>
      <c r="B66" s="0" t="n">
        <v>24.45</v>
      </c>
      <c r="C66" s="0" t="n">
        <v>24.75</v>
      </c>
      <c r="E66" s="2" t="n">
        <v>37200.6445138889</v>
      </c>
      <c r="F66" s="0" t="s">
        <v>62</v>
      </c>
      <c r="H66" s="13" t="n">
        <f aca="false">(C66+B66)/2</f>
        <v>24.6</v>
      </c>
    </row>
    <row r="67" customFormat="false" ht="12.75" hidden="false" customHeight="false" outlineLevel="0" collapsed="false">
      <c r="A67" s="10" t="n">
        <v>29066</v>
      </c>
      <c r="B67" s="0" t="n">
        <v>22.7</v>
      </c>
      <c r="C67" s="0" t="n">
        <v>23.2</v>
      </c>
      <c r="E67" s="2" t="n">
        <v>37200.5441203704</v>
      </c>
      <c r="F67" s="0" t="s">
        <v>62</v>
      </c>
      <c r="H67" s="13" t="n">
        <f aca="false">(C67+B67)/2</f>
        <v>22.95</v>
      </c>
    </row>
    <row r="68" customFormat="false" ht="12.75" hidden="false" customHeight="false" outlineLevel="0" collapsed="false">
      <c r="A68" s="10" t="n">
        <v>29070</v>
      </c>
      <c r="B68" s="0" t="n">
        <v>23.5</v>
      </c>
      <c r="C68" s="0" t="n">
        <v>23.9</v>
      </c>
      <c r="E68" s="2" t="n">
        <v>37200.4867824074</v>
      </c>
      <c r="F68" s="0" t="s">
        <v>58</v>
      </c>
      <c r="H68" s="13" t="n">
        <f aca="false">(C68+B68)/2</f>
        <v>23.7</v>
      </c>
    </row>
    <row r="69" customFormat="false" ht="12.75" hidden="false" customHeight="false" outlineLevel="0" collapsed="false">
      <c r="A69" s="10" t="n">
        <v>56541</v>
      </c>
      <c r="E69" s="2" t="n">
        <v>37111.4058217593</v>
      </c>
      <c r="F69" s="0" t="s">
        <v>59</v>
      </c>
      <c r="H69" s="13" t="n">
        <f aca="false">(C69+B69)/2</f>
        <v>0</v>
      </c>
    </row>
    <row r="70" customFormat="false" ht="12.75" hidden="false" customHeight="false" outlineLevel="0" collapsed="false">
      <c r="A70" s="10" t="n">
        <v>56543</v>
      </c>
      <c r="B70" s="0" t="n">
        <v>38.5</v>
      </c>
      <c r="C70" s="0" t="n">
        <v>40.5</v>
      </c>
      <c r="E70" s="2" t="n">
        <v>37117.2775810185</v>
      </c>
      <c r="F70" s="0" t="s">
        <v>60</v>
      </c>
      <c r="H70" s="13" t="n">
        <f aca="false">(C70+B70)/2</f>
        <v>39.5</v>
      </c>
    </row>
    <row r="71" customFormat="false" ht="12.75" hidden="false" customHeight="false" outlineLevel="0" collapsed="false">
      <c r="A71" s="10" t="n">
        <v>56545</v>
      </c>
      <c r="B71" s="0" t="n">
        <v>33.75</v>
      </c>
      <c r="C71" s="0" t="n">
        <v>34.75</v>
      </c>
      <c r="E71" s="2" t="n">
        <v>37123.5929166667</v>
      </c>
      <c r="F71" s="0" t="s">
        <v>61</v>
      </c>
      <c r="H71" s="13" t="n">
        <f aca="false">(C71+B71)/2</f>
        <v>34.25</v>
      </c>
    </row>
    <row r="72" customFormat="false" ht="12.75" hidden="false" customHeight="false" outlineLevel="0" collapsed="false">
      <c r="A72" s="10" t="n">
        <v>29073</v>
      </c>
      <c r="B72" s="0" t="n">
        <v>25.95</v>
      </c>
      <c r="C72" s="0" t="n">
        <v>26.75</v>
      </c>
      <c r="E72" s="2" t="n">
        <v>37197.2499305556</v>
      </c>
      <c r="H72" s="13" t="n">
        <f aca="false">(C72+B72)/2</f>
        <v>26.35</v>
      </c>
    </row>
    <row r="73" customFormat="false" ht="12.75" hidden="false" customHeight="false" outlineLevel="0" collapsed="false">
      <c r="A73" s="10" t="n">
        <v>40923</v>
      </c>
      <c r="E73" s="2" t="n">
        <v>37161.671087963</v>
      </c>
      <c r="F73" s="0" t="s">
        <v>63</v>
      </c>
      <c r="H73" s="13" t="n">
        <f aca="false">(C73+B73)/2</f>
        <v>0</v>
      </c>
    </row>
    <row r="74" customFormat="false" ht="12.75" hidden="false" customHeight="false" outlineLevel="0" collapsed="false">
      <c r="A74" s="10" t="n">
        <v>40925</v>
      </c>
      <c r="E74" s="2" t="n">
        <v>37194.627037037</v>
      </c>
      <c r="F74" s="0" t="s">
        <v>64</v>
      </c>
      <c r="H74" s="13" t="n">
        <f aca="false">(C74+B74)/2</f>
        <v>0</v>
      </c>
    </row>
    <row r="75" customFormat="false" ht="12.75" hidden="false" customHeight="false" outlineLevel="0" collapsed="false">
      <c r="A75" s="10" t="n">
        <v>40927</v>
      </c>
      <c r="B75" s="0" t="n">
        <v>24.65</v>
      </c>
      <c r="C75" s="0" t="n">
        <v>24.8</v>
      </c>
      <c r="E75" s="2" t="n">
        <v>37200.644525463</v>
      </c>
      <c r="F75" s="0" t="s">
        <v>65</v>
      </c>
      <c r="H75" s="13" t="n">
        <f aca="false">(C75+B75)/2</f>
        <v>24.725</v>
      </c>
    </row>
    <row r="76" customFormat="false" ht="12.75" hidden="false" customHeight="false" outlineLevel="0" collapsed="false">
      <c r="A76" s="10" t="n">
        <v>54908</v>
      </c>
      <c r="E76" s="2" t="n">
        <v>37162.2571875</v>
      </c>
      <c r="F76" s="0" t="s">
        <v>66</v>
      </c>
      <c r="H76" s="13" t="n">
        <f aca="false">(C76+B76)/2</f>
        <v>0</v>
      </c>
    </row>
    <row r="77" customFormat="false" ht="12.75" hidden="false" customHeight="false" outlineLevel="0" collapsed="false">
      <c r="A77" s="10" t="n">
        <v>54910</v>
      </c>
      <c r="E77" s="2" t="n">
        <v>37194.6272685185</v>
      </c>
      <c r="F77" s="0" t="s">
        <v>67</v>
      </c>
      <c r="H77" s="13" t="n">
        <f aca="false">(C77+B77)/2</f>
        <v>0</v>
      </c>
    </row>
    <row r="78" customFormat="false" ht="12.75" hidden="false" customHeight="false" outlineLevel="0" collapsed="false">
      <c r="A78" s="10" t="n">
        <v>40881</v>
      </c>
      <c r="B78" s="0" t="n">
        <v>25.55</v>
      </c>
      <c r="C78" s="0" t="n">
        <v>25.75</v>
      </c>
      <c r="E78" s="2" t="n">
        <v>37200.6369560185</v>
      </c>
      <c r="F78" s="0" t="s">
        <v>68</v>
      </c>
      <c r="H78" s="13" t="n">
        <f aca="false">(C78+B78)/2</f>
        <v>25.65</v>
      </c>
    </row>
    <row r="79" customFormat="false" ht="12.75" hidden="false" customHeight="false" outlineLevel="0" collapsed="false">
      <c r="A79" s="10" t="n">
        <v>50514</v>
      </c>
      <c r="E79" s="2" t="n">
        <v>37200.6122916667</v>
      </c>
      <c r="F79" s="0" t="s">
        <v>69</v>
      </c>
      <c r="H79" s="13" t="n">
        <f aca="false">(C79+B79)/2</f>
        <v>0</v>
      </c>
    </row>
    <row r="80" customFormat="false" ht="12.75" hidden="false" customHeight="false" outlineLevel="0" collapsed="false">
      <c r="A80" s="10" t="n">
        <v>50516</v>
      </c>
      <c r="E80" s="2" t="n">
        <v>37200.6122916667</v>
      </c>
      <c r="F80" s="0" t="s">
        <v>70</v>
      </c>
      <c r="H80" s="13" t="n">
        <f aca="false">(C80+B80)/2</f>
        <v>0</v>
      </c>
    </row>
    <row r="81" customFormat="false" ht="12.75" hidden="false" customHeight="false" outlineLevel="0" collapsed="false">
      <c r="A81" s="10"/>
      <c r="H81" s="13" t="n">
        <f aca="false">(C81+B81)/2</f>
        <v>0</v>
      </c>
    </row>
    <row r="82" customFormat="false" ht="12.75" hidden="false" customHeight="false" outlineLevel="0" collapsed="false">
      <c r="A82" s="10" t="n">
        <v>50506</v>
      </c>
      <c r="B82" s="0" t="n">
        <v>33.75</v>
      </c>
      <c r="C82" s="0" t="n">
        <v>34.65</v>
      </c>
      <c r="E82" s="2" t="n">
        <v>37200.642962963</v>
      </c>
      <c r="F82" s="0" t="s">
        <v>71</v>
      </c>
      <c r="H82" s="13" t="n">
        <f aca="false">(C82+B82)/2</f>
        <v>34.2</v>
      </c>
    </row>
    <row r="83" customFormat="false" ht="12.75" hidden="false" customHeight="false" outlineLevel="0" collapsed="false">
      <c r="A83" s="10" t="n">
        <v>51173</v>
      </c>
      <c r="B83" s="0" t="n">
        <v>3.525</v>
      </c>
      <c r="C83" s="0" t="n">
        <v>3.54</v>
      </c>
      <c r="E83" s="2" t="n">
        <v>37200.644212963</v>
      </c>
      <c r="H83" s="13" t="n">
        <f aca="false">(C83+B83)/2</f>
        <v>3.5325</v>
      </c>
    </row>
    <row r="84" customFormat="false" ht="12.75" hidden="false" customHeight="false" outlineLevel="0" collapsed="false">
      <c r="A84" s="10" t="n">
        <v>49617</v>
      </c>
      <c r="B84" s="0" t="n">
        <v>3.195</v>
      </c>
      <c r="E84" s="2" t="n">
        <v>37193.6392824074</v>
      </c>
      <c r="H84" s="13" t="n">
        <f aca="false">(C84+B84)/2</f>
        <v>1.5975</v>
      </c>
    </row>
    <row r="85" customFormat="false" ht="12.75" hidden="false" customHeight="false" outlineLevel="0" collapsed="false">
      <c r="A85" s="10" t="n">
        <v>58074</v>
      </c>
      <c r="B85" s="0" t="n">
        <v>2.86</v>
      </c>
      <c r="C85" s="0" t="n">
        <v>2.87</v>
      </c>
      <c r="E85" s="2" t="n">
        <v>37200.6448032407</v>
      </c>
      <c r="H85" s="13" t="n">
        <f aca="false">(C85+B85)/2</f>
        <v>2.865</v>
      </c>
    </row>
  </sheetData>
  <conditionalFormatting sqref="B2:C11">
    <cfRule type="cellIs" priority="2" operator="lessThan" aboveAverage="0" equalAverage="0" bottom="0" percent="0" rank="0" text="" dxfId="0">
      <formula>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R47" activeCellId="0" sqref="AR47:AR48"/>
    </sheetView>
  </sheetViews>
  <sheetFormatPr defaultColWidth="9.13671875" defaultRowHeight="8.25" customHeight="true" zeroHeight="false" outlineLevelRow="0" outlineLevelCol="0"/>
  <cols>
    <col collapsed="false" customWidth="true" hidden="false" outlineLevel="0" max="1" min="1" style="17" width="1.41"/>
    <col collapsed="false" customWidth="true" hidden="false" outlineLevel="0" max="2" min="2" style="18" width="6.28"/>
    <col collapsed="false" customWidth="true" hidden="false" outlineLevel="0" max="3" min="3" style="19" width="6.99"/>
    <col collapsed="false" customWidth="true" hidden="false" outlineLevel="0" max="6" min="4" style="19" width="7.56"/>
    <col collapsed="false" customWidth="true" hidden="false" outlineLevel="0" max="7" min="7" style="19" width="8.14"/>
    <col collapsed="false" customWidth="true" hidden="false" outlineLevel="0" max="8" min="8" style="19" width="7.7"/>
    <col collapsed="false" customWidth="true" hidden="false" outlineLevel="0" max="9" min="9" style="19" width="8.85"/>
    <col collapsed="false" customWidth="true" hidden="false" outlineLevel="0" max="10" min="10" style="19" width="7.28"/>
    <col collapsed="false" customWidth="true" hidden="false" outlineLevel="0" max="11" min="11" style="19" width="8.56"/>
    <col collapsed="false" customWidth="true" hidden="false" outlineLevel="0" max="12" min="12" style="19" width="7.14"/>
    <col collapsed="false" customWidth="true" hidden="false" outlineLevel="0" max="13" min="13" style="19" width="7.56"/>
    <col collapsed="false" customWidth="true" hidden="false" outlineLevel="0" max="14" min="14" style="19" width="8.56"/>
    <col collapsed="false" customWidth="true" hidden="false" outlineLevel="0" max="15" min="15" style="19" width="10.56"/>
    <col collapsed="false" customWidth="true" hidden="false" outlineLevel="0" max="16" min="16" style="19" width="7.56"/>
    <col collapsed="false" customWidth="true" hidden="false" outlineLevel="0" max="17" min="17" style="19" width="6.85"/>
    <col collapsed="false" customWidth="true" hidden="false" outlineLevel="0" max="18" min="18" style="19" width="5.56"/>
    <col collapsed="false" customWidth="true" hidden="false" outlineLevel="0" max="19" min="19" style="19" width="5.71"/>
    <col collapsed="false" customWidth="true" hidden="false" outlineLevel="0" max="20" min="20" style="19" width="7.56"/>
    <col collapsed="false" customWidth="true" hidden="false" outlineLevel="0" max="21" min="21" style="19" width="7.14"/>
    <col collapsed="false" customWidth="true" hidden="false" outlineLevel="0" max="22" min="22" style="19" width="2.28"/>
    <col collapsed="false" customWidth="true" hidden="false" outlineLevel="0" max="23" min="23" style="18" width="6.41"/>
    <col collapsed="false" customWidth="true" hidden="false" outlineLevel="0" max="25" min="24" style="19" width="7.7"/>
    <col collapsed="false" customWidth="true" hidden="false" outlineLevel="0" max="26" min="26" style="19" width="7.14"/>
    <col collapsed="false" customWidth="false" hidden="false" outlineLevel="0" max="27" min="27" style="19" width="9.14"/>
    <col collapsed="false" customWidth="true" hidden="false" outlineLevel="0" max="28" min="28" style="19" width="7.42"/>
    <col collapsed="false" customWidth="true" hidden="false" outlineLevel="0" max="29" min="29" style="19" width="5.99"/>
    <col collapsed="false" customWidth="true" hidden="false" outlineLevel="0" max="30" min="30" style="19" width="7.56"/>
    <col collapsed="false" customWidth="true" hidden="false" outlineLevel="0" max="31" min="31" style="19" width="6.99"/>
    <col collapsed="false" customWidth="true" hidden="false" outlineLevel="0" max="32" min="32" style="19" width="6.85"/>
    <col collapsed="false" customWidth="true" hidden="false" outlineLevel="0" max="33" min="33" style="19" width="7.56"/>
    <col collapsed="false" customWidth="true" hidden="false" outlineLevel="0" max="34" min="34" style="19" width="8.41"/>
    <col collapsed="false" customWidth="true" hidden="false" outlineLevel="0" max="35" min="35" style="19" width="8.14"/>
    <col collapsed="false" customWidth="true" hidden="false" outlineLevel="0" max="36" min="36" style="19" width="2.28"/>
    <col collapsed="false" customWidth="true" hidden="false" outlineLevel="0" max="37" min="37" style="19" width="9.41"/>
    <col collapsed="false" customWidth="false" hidden="true" outlineLevel="0" max="38" min="38" style="19" width="9.14"/>
    <col collapsed="false" customWidth="true" hidden="true" outlineLevel="0" max="39" min="39" style="20" width="10.71"/>
    <col collapsed="false" customWidth="true" hidden="true" outlineLevel="0" max="41" min="40" style="21" width="5.71"/>
    <col collapsed="false" customWidth="true" hidden="false" outlineLevel="0" max="42" min="42" style="21" width="8.41"/>
    <col collapsed="false" customWidth="true" hidden="false" outlineLevel="0" max="43" min="43" style="18" width="6.41"/>
    <col collapsed="false" customWidth="true" hidden="false" outlineLevel="0" max="44" min="44" style="17" width="10.28"/>
    <col collapsed="false" customWidth="true" hidden="false" outlineLevel="0" max="45" min="45" style="17" width="8.28"/>
    <col collapsed="false" customWidth="true" hidden="false" outlineLevel="0" max="46" min="46" style="17" width="11.7"/>
    <col collapsed="false" customWidth="false" hidden="false" outlineLevel="0" max="49" min="47" style="17" width="9.14"/>
    <col collapsed="false" customWidth="true" hidden="false" outlineLevel="0" max="50" min="50" style="17" width="9.7"/>
    <col collapsed="false" customWidth="false" hidden="false" outlineLevel="0" max="257" min="51" style="17" width="9.14"/>
  </cols>
  <sheetData>
    <row r="1" customFormat="false" ht="8.25" hidden="false" customHeight="false" outlineLevel="0" collapsed="false">
      <c r="A1" s="20" t="s">
        <v>72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Y1" s="22"/>
      <c r="Z1" s="22"/>
      <c r="AA1" s="22"/>
    </row>
    <row r="2" customFormat="false" ht="13.5" hidden="false" customHeight="false" outlineLevel="0" collapsed="false">
      <c r="A2" s="23" t="n">
        <f aca="true">TODAY()</f>
        <v>45926</v>
      </c>
      <c r="D2" s="22"/>
      <c r="E2" s="24"/>
      <c r="F2" s="24"/>
      <c r="G2" s="25"/>
      <c r="H2" s="25"/>
      <c r="I2" s="25"/>
      <c r="J2" s="26" t="s">
        <v>73</v>
      </c>
      <c r="K2" s="25"/>
      <c r="L2" s="25"/>
      <c r="M2" s="25"/>
      <c r="N2" s="27"/>
      <c r="O2" s="25"/>
      <c r="P2" s="25"/>
      <c r="Q2" s="25"/>
      <c r="R2" s="25"/>
      <c r="S2" s="25"/>
      <c r="T2" s="25"/>
      <c r="U2" s="25"/>
      <c r="V2" s="25"/>
      <c r="X2" s="28"/>
      <c r="Y2" s="24"/>
      <c r="Z2" s="24"/>
      <c r="AA2" s="26" t="s">
        <v>74</v>
      </c>
      <c r="AB2" s="28"/>
      <c r="AC2" s="24"/>
      <c r="AD2" s="28"/>
      <c r="AE2" s="28"/>
      <c r="AF2" s="28"/>
      <c r="AG2" s="28"/>
      <c r="AH2" s="28"/>
      <c r="AI2" s="28"/>
      <c r="AJ2" s="28"/>
      <c r="AK2" s="28"/>
      <c r="AP2" s="29"/>
    </row>
    <row r="3" customFormat="false" ht="8.25" hidden="false" customHeight="false" outlineLevel="0" collapsed="false">
      <c r="B3" s="30"/>
      <c r="C3" s="31" t="s">
        <v>75</v>
      </c>
      <c r="D3" s="31" t="s">
        <v>75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 t="s">
        <v>76</v>
      </c>
      <c r="R3" s="32" t="s">
        <v>77</v>
      </c>
      <c r="S3" s="32" t="s">
        <v>78</v>
      </c>
      <c r="T3" s="32" t="s">
        <v>78</v>
      </c>
      <c r="U3" s="33"/>
      <c r="V3" s="32"/>
      <c r="W3" s="30"/>
      <c r="X3" s="32" t="s">
        <v>79</v>
      </c>
      <c r="Y3" s="32" t="s">
        <v>79</v>
      </c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4"/>
      <c r="AN3" s="35"/>
      <c r="AO3" s="35"/>
      <c r="AP3" s="35"/>
      <c r="AQ3" s="30"/>
      <c r="AS3" s="36"/>
      <c r="AT3" s="37"/>
      <c r="AU3" s="38"/>
      <c r="AV3" s="38"/>
      <c r="AW3" s="38"/>
    </row>
    <row r="4" customFormat="false" ht="8.25" hidden="false" customHeight="false" outlineLevel="0" collapsed="false">
      <c r="B4" s="39"/>
      <c r="C4" s="32" t="s">
        <v>80</v>
      </c>
      <c r="D4" s="32" t="s">
        <v>76</v>
      </c>
      <c r="E4" s="32"/>
      <c r="F4" s="32"/>
      <c r="G4" s="32" t="s">
        <v>75</v>
      </c>
      <c r="H4" s="32" t="s">
        <v>81</v>
      </c>
      <c r="I4" s="32"/>
      <c r="J4" s="32" t="s">
        <v>82</v>
      </c>
      <c r="K4" s="32"/>
      <c r="L4" s="32" t="s">
        <v>82</v>
      </c>
      <c r="M4" s="32" t="s">
        <v>83</v>
      </c>
      <c r="N4" s="32" t="s">
        <v>84</v>
      </c>
      <c r="O4" s="32" t="s">
        <v>85</v>
      </c>
      <c r="P4" s="32" t="s">
        <v>86</v>
      </c>
      <c r="Q4" s="32" t="s">
        <v>77</v>
      </c>
      <c r="R4" s="32" t="s">
        <v>87</v>
      </c>
      <c r="S4" s="32" t="s">
        <v>79</v>
      </c>
      <c r="T4" s="32" t="s">
        <v>79</v>
      </c>
      <c r="U4" s="33" t="s">
        <v>88</v>
      </c>
      <c r="V4" s="32"/>
      <c r="W4" s="39"/>
      <c r="X4" s="32" t="s">
        <v>80</v>
      </c>
      <c r="Y4" s="32" t="s">
        <v>76</v>
      </c>
      <c r="Z4" s="32"/>
      <c r="AA4" s="32" t="s">
        <v>79</v>
      </c>
      <c r="AB4" s="32" t="s">
        <v>81</v>
      </c>
      <c r="AC4" s="32"/>
      <c r="AD4" s="32" t="s">
        <v>82</v>
      </c>
      <c r="AE4" s="32"/>
      <c r="AF4" s="32" t="s">
        <v>82</v>
      </c>
      <c r="AG4" s="32" t="s">
        <v>83</v>
      </c>
      <c r="AH4" s="32" t="s">
        <v>84</v>
      </c>
      <c r="AI4" s="32" t="s">
        <v>85</v>
      </c>
      <c r="AJ4" s="32"/>
      <c r="AK4" s="32" t="s">
        <v>89</v>
      </c>
      <c r="AL4" s="32"/>
      <c r="AM4" s="40"/>
      <c r="AN4" s="41" t="s">
        <v>90</v>
      </c>
      <c r="AO4" s="41" t="s">
        <v>91</v>
      </c>
      <c r="AP4" s="41"/>
      <c r="AQ4" s="39"/>
      <c r="AS4" s="42"/>
      <c r="AT4" s="43"/>
      <c r="AU4" s="38"/>
      <c r="AV4" s="38"/>
      <c r="AW4" s="38"/>
    </row>
    <row r="5" customFormat="false" ht="9" hidden="false" customHeight="false" outlineLevel="0" collapsed="false">
      <c r="B5" s="44" t="s">
        <v>92</v>
      </c>
      <c r="C5" s="45" t="s">
        <v>93</v>
      </c>
      <c r="D5" s="45" t="s">
        <v>93</v>
      </c>
      <c r="E5" s="45"/>
      <c r="F5" s="45"/>
      <c r="G5" s="45" t="s">
        <v>94</v>
      </c>
      <c r="H5" s="45" t="s">
        <v>95</v>
      </c>
      <c r="I5" s="45" t="s">
        <v>96</v>
      </c>
      <c r="J5" s="45" t="s">
        <v>96</v>
      </c>
      <c r="K5" s="45" t="s">
        <v>97</v>
      </c>
      <c r="L5" s="45" t="s">
        <v>97</v>
      </c>
      <c r="M5" s="45" t="s">
        <v>95</v>
      </c>
      <c r="N5" s="45" t="s">
        <v>98</v>
      </c>
      <c r="O5" s="45" t="s">
        <v>99</v>
      </c>
      <c r="P5" s="45" t="s">
        <v>100</v>
      </c>
      <c r="Q5" s="45" t="s">
        <v>87</v>
      </c>
      <c r="R5" s="45" t="s">
        <v>101</v>
      </c>
      <c r="S5" s="45" t="s">
        <v>80</v>
      </c>
      <c r="T5" s="45" t="s">
        <v>76</v>
      </c>
      <c r="U5" s="46" t="s">
        <v>102</v>
      </c>
      <c r="V5" s="45"/>
      <c r="W5" s="44" t="s">
        <v>92</v>
      </c>
      <c r="X5" s="45" t="s">
        <v>93</v>
      </c>
      <c r="Y5" s="45" t="s">
        <v>93</v>
      </c>
      <c r="Z5" s="45"/>
      <c r="AA5" s="45" t="s">
        <v>94</v>
      </c>
      <c r="AB5" s="45" t="s">
        <v>95</v>
      </c>
      <c r="AC5" s="45" t="s">
        <v>96</v>
      </c>
      <c r="AD5" s="45" t="s">
        <v>96</v>
      </c>
      <c r="AE5" s="45" t="s">
        <v>97</v>
      </c>
      <c r="AF5" s="45" t="s">
        <v>97</v>
      </c>
      <c r="AG5" s="45" t="s">
        <v>95</v>
      </c>
      <c r="AH5" s="45" t="s">
        <v>98</v>
      </c>
      <c r="AI5" s="45" t="s">
        <v>99</v>
      </c>
      <c r="AJ5" s="45"/>
      <c r="AK5" s="45" t="s">
        <v>103</v>
      </c>
      <c r="AL5" s="32"/>
      <c r="AM5" s="40" t="s">
        <v>104</v>
      </c>
      <c r="AN5" s="41" t="s">
        <v>87</v>
      </c>
      <c r="AO5" s="41" t="s">
        <v>105</v>
      </c>
      <c r="AP5" s="47"/>
      <c r="AQ5" s="44" t="s">
        <v>92</v>
      </c>
      <c r="AS5" s="42"/>
      <c r="AT5" s="48" t="s">
        <v>106</v>
      </c>
      <c r="AU5" s="49"/>
      <c r="AV5" s="49"/>
      <c r="AW5" s="49"/>
    </row>
    <row r="6" customFormat="false" ht="8.25" hidden="false" customHeight="false" outlineLevel="0" collapsed="false">
      <c r="B6" s="50"/>
      <c r="C6" s="51"/>
      <c r="D6" s="52"/>
      <c r="E6" s="52"/>
      <c r="F6" s="53"/>
      <c r="G6" s="54"/>
      <c r="H6" s="55"/>
      <c r="I6" s="55"/>
      <c r="J6" s="52"/>
      <c r="K6" s="55"/>
      <c r="L6" s="56"/>
      <c r="M6" s="57"/>
      <c r="N6" s="58"/>
      <c r="O6" s="58"/>
      <c r="P6" s="59"/>
      <c r="Q6" s="59"/>
      <c r="R6" s="59"/>
      <c r="S6" s="60"/>
      <c r="T6" s="54"/>
      <c r="U6" s="61"/>
      <c r="V6" s="51"/>
      <c r="W6" s="50"/>
      <c r="X6" s="51"/>
      <c r="Y6" s="51"/>
      <c r="Z6" s="53"/>
      <c r="AA6" s="54"/>
      <c r="AB6" s="55"/>
      <c r="AC6" s="55"/>
      <c r="AD6" s="52"/>
      <c r="AE6" s="55"/>
      <c r="AF6" s="56"/>
      <c r="AG6" s="57"/>
      <c r="AH6" s="58"/>
      <c r="AI6" s="58"/>
      <c r="AJ6" s="62"/>
      <c r="AK6" s="63"/>
      <c r="AL6" s="52"/>
      <c r="AM6" s="64"/>
      <c r="AN6" s="65"/>
      <c r="AO6" s="65"/>
      <c r="AP6" s="66"/>
      <c r="AQ6" s="50"/>
      <c r="AS6" s="67" t="s">
        <v>107</v>
      </c>
      <c r="AT6" s="68" t="n">
        <f aca="false">SUM(O6:O57)</f>
        <v>-928160</v>
      </c>
      <c r="AU6" s="69"/>
      <c r="AV6" s="69"/>
      <c r="AW6" s="69"/>
    </row>
    <row r="7" customFormat="false" ht="8.25" hidden="false" customHeight="false" outlineLevel="0" collapsed="false">
      <c r="A7" s="70"/>
      <c r="B7" s="71"/>
      <c r="C7" s="72"/>
      <c r="D7" s="73"/>
      <c r="E7" s="73"/>
      <c r="F7" s="74"/>
      <c r="G7" s="75"/>
      <c r="H7" s="76"/>
      <c r="I7" s="76"/>
      <c r="J7" s="73"/>
      <c r="K7" s="76"/>
      <c r="L7" s="77"/>
      <c r="M7" s="78"/>
      <c r="N7" s="79"/>
      <c r="O7" s="79"/>
      <c r="P7" s="80"/>
      <c r="Q7" s="80"/>
      <c r="R7" s="80"/>
      <c r="S7" s="81"/>
      <c r="T7" s="75"/>
      <c r="U7" s="61"/>
      <c r="V7" s="72"/>
      <c r="W7" s="71"/>
      <c r="X7" s="72"/>
      <c r="Y7" s="73"/>
      <c r="Z7" s="74"/>
      <c r="AA7" s="75"/>
      <c r="AB7" s="76"/>
      <c r="AC7" s="76"/>
      <c r="AD7" s="73"/>
      <c r="AE7" s="76"/>
      <c r="AF7" s="77"/>
      <c r="AG7" s="78"/>
      <c r="AH7" s="79"/>
      <c r="AI7" s="79"/>
      <c r="AJ7" s="82"/>
      <c r="AK7" s="83"/>
      <c r="AL7" s="84"/>
      <c r="AM7" s="85"/>
      <c r="AN7" s="86"/>
      <c r="AO7" s="86"/>
      <c r="AP7" s="79"/>
      <c r="AQ7" s="71"/>
      <c r="AS7" s="67" t="s">
        <v>108</v>
      </c>
      <c r="AT7" s="68" t="n">
        <f aca="false">SUM(N6:N57)</f>
        <v>-42978400</v>
      </c>
      <c r="AU7" s="69"/>
      <c r="AV7" s="69"/>
      <c r="AW7" s="69"/>
    </row>
    <row r="8" customFormat="false" ht="8.25" hidden="false" customHeight="false" outlineLevel="0" collapsed="false">
      <c r="A8" s="70"/>
      <c r="B8" s="71"/>
      <c r="C8" s="72"/>
      <c r="D8" s="73"/>
      <c r="E8" s="73"/>
      <c r="F8" s="74"/>
      <c r="G8" s="75"/>
      <c r="H8" s="76"/>
      <c r="I8" s="76"/>
      <c r="J8" s="73"/>
      <c r="K8" s="76"/>
      <c r="L8" s="77"/>
      <c r="M8" s="78"/>
      <c r="N8" s="79"/>
      <c r="O8" s="79"/>
      <c r="P8" s="80"/>
      <c r="Q8" s="80" t="n">
        <f aca="false">D8/D74*1000</f>
        <v>0</v>
      </c>
      <c r="R8" s="80" t="n">
        <f aca="false">Q8-P8</f>
        <v>0</v>
      </c>
      <c r="S8" s="81"/>
      <c r="T8" s="75"/>
      <c r="U8" s="61" t="n">
        <f aca="false">T8-S8</f>
        <v>0</v>
      </c>
      <c r="V8" s="72"/>
      <c r="W8" s="71" t="n">
        <v>37196</v>
      </c>
      <c r="X8" s="72"/>
      <c r="Y8" s="73"/>
      <c r="Z8" s="74"/>
      <c r="AA8" s="75"/>
      <c r="AB8" s="76" t="n">
        <v>0</v>
      </c>
      <c r="AC8" s="76"/>
      <c r="AD8" s="73"/>
      <c r="AE8" s="76"/>
      <c r="AF8" s="77"/>
      <c r="AG8" s="78" t="n">
        <f aca="false">AB8+AC8+AE8</f>
        <v>0</v>
      </c>
      <c r="AH8" s="79" t="n">
        <f aca="false">((AO8*AB8*AM8)*(Y8-X8))</f>
        <v>0</v>
      </c>
      <c r="AI8" s="79" t="n">
        <f aca="false">((AC8*AM8*AO8)*(Y8-AD8))+((AE8*AM8*AO8)*(Y8-AF8))</f>
        <v>0</v>
      </c>
      <c r="AJ8" s="82"/>
      <c r="AK8" s="83" t="n">
        <f aca="false">(AG8+M8)*AM8*AO8</f>
        <v>0</v>
      </c>
      <c r="AL8" s="77"/>
      <c r="AM8" s="85" t="n">
        <v>336</v>
      </c>
      <c r="AN8" s="86" t="n">
        <f aca="false">[1]Interest!Y13</f>
        <v>0</v>
      </c>
      <c r="AO8" s="86" t="n">
        <f aca="false">1/(1+AN8/12)^(12*(B8-$A$2)/365.25)</f>
        <v>1</v>
      </c>
      <c r="AP8" s="79" t="n">
        <f aca="false">AI8+AH8+O8+N8</f>
        <v>0</v>
      </c>
      <c r="AQ8" s="71" t="n">
        <v>37196</v>
      </c>
      <c r="AS8" s="67" t="s">
        <v>89</v>
      </c>
      <c r="AT8" s="87" t="n">
        <f aca="false">SUM(AT6:AT7)</f>
        <v>-43906560</v>
      </c>
      <c r="AU8" s="88"/>
      <c r="AV8" s="88"/>
      <c r="AW8" s="88"/>
    </row>
    <row r="9" customFormat="false" ht="8.25" hidden="false" customHeight="false" outlineLevel="0" collapsed="false">
      <c r="A9" s="22"/>
      <c r="B9" s="71" t="n">
        <v>37226</v>
      </c>
      <c r="C9" s="72" t="n">
        <v>26.5</v>
      </c>
      <c r="D9" s="73" t="n">
        <f aca="false">'EOL LINKS'!H75</f>
        <v>24.725</v>
      </c>
      <c r="E9" s="73"/>
      <c r="F9" s="73"/>
      <c r="G9" s="75" t="n">
        <f aca="false">D9-C9</f>
        <v>-1.775</v>
      </c>
      <c r="H9" s="76" t="n">
        <v>350</v>
      </c>
      <c r="I9" s="76" t="n">
        <v>200</v>
      </c>
      <c r="J9" s="73" t="n">
        <v>25.15</v>
      </c>
      <c r="K9" s="76" t="n">
        <v>-650</v>
      </c>
      <c r="L9" s="77" t="n">
        <v>25</v>
      </c>
      <c r="M9" s="78" t="n">
        <f aca="false">H9+I9+K9</f>
        <v>-100</v>
      </c>
      <c r="N9" s="79" t="n">
        <f aca="false">((AO9*H9*AM9)*(D9-C9))</f>
        <v>-198800</v>
      </c>
      <c r="O9" s="79" t="n">
        <f aca="false">((I9*AM9*AO9)*(D9-J9))+((K9*AM9*AO9)*(D9-L9))</f>
        <v>29999.9999999999</v>
      </c>
      <c r="P9" s="80" t="n">
        <f aca="false">C9/C75*1000</f>
        <v>8153.84615384615</v>
      </c>
      <c r="Q9" s="80" t="n">
        <f aca="false">D9/D75*1000</f>
        <v>8630.01745200698</v>
      </c>
      <c r="R9" s="80" t="n">
        <f aca="false">Q9-P9</f>
        <v>476.171298160826</v>
      </c>
      <c r="S9" s="81" t="n">
        <f aca="false">C9-X9</f>
        <v>-0.850000000000001</v>
      </c>
      <c r="T9" s="75" t="n">
        <f aca="false">D9-Y9</f>
        <v>-0.924999999999997</v>
      </c>
      <c r="U9" s="61" t="n">
        <f aca="false">T9-S9</f>
        <v>-0.0749999999999957</v>
      </c>
      <c r="V9" s="72"/>
      <c r="W9" s="71" t="n">
        <v>37226</v>
      </c>
      <c r="X9" s="72" t="n">
        <v>27.35</v>
      </c>
      <c r="Y9" s="73" t="n">
        <f aca="false">'EOL LINKS'!H78</f>
        <v>25.65</v>
      </c>
      <c r="Z9" s="73"/>
      <c r="AA9" s="75" t="n">
        <f aca="false">Y9-X9</f>
        <v>-1.7</v>
      </c>
      <c r="AB9" s="76" t="n">
        <v>0</v>
      </c>
      <c r="AC9" s="76"/>
      <c r="AD9" s="73"/>
      <c r="AE9" s="76"/>
      <c r="AF9" s="77"/>
      <c r="AG9" s="78" t="n">
        <f aca="false">AB9+AC9+AE9</f>
        <v>0</v>
      </c>
      <c r="AH9" s="79" t="n">
        <f aca="false">((AO9*AB9*AM9)*(Y9-X9))</f>
        <v>-0</v>
      </c>
      <c r="AI9" s="79" t="n">
        <f aca="false">((AC9*AM9*AO9)*(Y9-AD9))+((AE9*AM9*AO9)*(Y9-AF9))</f>
        <v>0</v>
      </c>
      <c r="AJ9" s="82"/>
      <c r="AK9" s="83" t="n">
        <f aca="false">(AG9+M9)*AM9*AO9</f>
        <v>-32000</v>
      </c>
      <c r="AL9" s="84"/>
      <c r="AM9" s="85" t="n">
        <v>320</v>
      </c>
      <c r="AN9" s="86" t="n">
        <f aca="false">[1]Interest!Y14</f>
        <v>0</v>
      </c>
      <c r="AO9" s="86" t="n">
        <f aca="false">1/(1+AN9/12)^(12*(B9-$A$2)/365.25)</f>
        <v>1</v>
      </c>
      <c r="AP9" s="79" t="n">
        <f aca="false">AI9+AH9+O9+N9</f>
        <v>-168800</v>
      </c>
      <c r="AQ9" s="71" t="n">
        <v>37226</v>
      </c>
      <c r="AS9" s="42"/>
      <c r="AT9" s="43"/>
      <c r="AU9" s="38"/>
      <c r="AV9" s="38"/>
      <c r="AW9" s="38"/>
    </row>
    <row r="10" customFormat="false" ht="8.25" hidden="false" customHeight="false" outlineLevel="0" collapsed="false">
      <c r="A10" s="89"/>
      <c r="B10" s="50" t="n">
        <v>37257</v>
      </c>
      <c r="C10" s="51" t="n">
        <v>27.35</v>
      </c>
      <c r="D10" s="52" t="n">
        <f aca="false">'EOL LINKS'!H28</f>
        <v>25.75</v>
      </c>
      <c r="E10" s="52" t="n">
        <f aca="false">D10-D9</f>
        <v>1.025</v>
      </c>
      <c r="F10" s="53"/>
      <c r="G10" s="54" t="n">
        <f aca="false">D10-C10</f>
        <v>-1.6</v>
      </c>
      <c r="H10" s="55" t="n">
        <v>-100</v>
      </c>
      <c r="I10" s="55" t="n">
        <v>100</v>
      </c>
      <c r="J10" s="52" t="n">
        <v>26</v>
      </c>
      <c r="K10" s="55"/>
      <c r="L10" s="52"/>
      <c r="M10" s="57" t="n">
        <f aca="false">H10+I10+K10</f>
        <v>0</v>
      </c>
      <c r="N10" s="58" t="n">
        <f aca="false">((AO10*H10*AM10)*(D10-C10))</f>
        <v>56320.0000000001</v>
      </c>
      <c r="O10" s="58" t="n">
        <f aca="false">((I10*AM10*AO10)*(D10-J10))+((K10*AM10*AO10)*(D10-L10))</f>
        <v>-8800</v>
      </c>
      <c r="P10" s="59" t="n">
        <f aca="false">C10/C76*1000</f>
        <v>8067.84660766962</v>
      </c>
      <c r="Q10" s="59" t="n">
        <f aca="false">D10/D76*1000</f>
        <v>8481.55467720685</v>
      </c>
      <c r="R10" s="59" t="n">
        <f aca="false">Q10-P10</f>
        <v>413.708069537235</v>
      </c>
      <c r="S10" s="60" t="n">
        <f aca="false">C10-X10</f>
        <v>-2.6</v>
      </c>
      <c r="T10" s="54" t="n">
        <f aca="false">D10-Y10</f>
        <v>-2.4</v>
      </c>
      <c r="U10" s="61" t="n">
        <f aca="false">T10-S10</f>
        <v>0.199999999999999</v>
      </c>
      <c r="V10" s="51"/>
      <c r="W10" s="50" t="n">
        <v>37257</v>
      </c>
      <c r="X10" s="51" t="n">
        <v>29.95</v>
      </c>
      <c r="Y10" s="52" t="n">
        <f aca="false">'EOL LINKS'!H6</f>
        <v>28.15</v>
      </c>
      <c r="Z10" s="53"/>
      <c r="AA10" s="54" t="n">
        <f aca="false">Y10-X10</f>
        <v>-1.8</v>
      </c>
      <c r="AB10" s="55" t="n">
        <v>100</v>
      </c>
      <c r="AC10" s="55"/>
      <c r="AD10" s="52"/>
      <c r="AE10" s="55" t="n">
        <v>-50</v>
      </c>
      <c r="AF10" s="90" t="n">
        <v>28.65</v>
      </c>
      <c r="AG10" s="57" t="n">
        <f aca="false">AB10+AC10+AE10</f>
        <v>50</v>
      </c>
      <c r="AH10" s="58" t="n">
        <f aca="false">((AO10*AB10*AM10)*(Y10-X10))</f>
        <v>-63360</v>
      </c>
      <c r="AI10" s="58" t="n">
        <f aca="false">((AC10*AM10*AO10)*(Y10-AD10))+((AE10*AM10*AO10)*(Y10-AF10))</f>
        <v>8800</v>
      </c>
      <c r="AJ10" s="91"/>
      <c r="AK10" s="92" t="n">
        <f aca="false">(AG10+M10)*AM10*AO10</f>
        <v>17600</v>
      </c>
      <c r="AL10" s="93"/>
      <c r="AM10" s="64" t="n">
        <v>352</v>
      </c>
      <c r="AN10" s="65" t="n">
        <f aca="false">[1]Interest!Y15</f>
        <v>0</v>
      </c>
      <c r="AO10" s="65" t="n">
        <f aca="false">1/(1+AN10/12)^(12*(B10-$A$2)/365.25)</f>
        <v>1</v>
      </c>
      <c r="AP10" s="58" t="n">
        <f aca="false">AI10+AH10+O10+N10</f>
        <v>-7039.99999999997</v>
      </c>
      <c r="AQ10" s="50" t="n">
        <v>37257</v>
      </c>
      <c r="AS10" s="42"/>
      <c r="AT10" s="48" t="s">
        <v>109</v>
      </c>
      <c r="AU10" s="38"/>
      <c r="AV10" s="38"/>
      <c r="AW10" s="38"/>
    </row>
    <row r="11" customFormat="false" ht="8.25" hidden="false" customHeight="false" outlineLevel="0" collapsed="false">
      <c r="A11" s="94"/>
      <c r="B11" s="50" t="n">
        <v>37288</v>
      </c>
      <c r="C11" s="51" t="n">
        <v>27.35</v>
      </c>
      <c r="D11" s="52" t="n">
        <f aca="false">D10</f>
        <v>25.75</v>
      </c>
      <c r="E11" s="52"/>
      <c r="F11" s="53"/>
      <c r="G11" s="54" t="n">
        <f aca="false">D11-C11</f>
        <v>-1.6</v>
      </c>
      <c r="H11" s="55" t="n">
        <v>-100</v>
      </c>
      <c r="I11" s="55" t="n">
        <v>100</v>
      </c>
      <c r="J11" s="52" t="n">
        <v>26</v>
      </c>
      <c r="K11" s="55"/>
      <c r="L11" s="52"/>
      <c r="M11" s="57" t="n">
        <f aca="false">H11+I11+K11</f>
        <v>0</v>
      </c>
      <c r="N11" s="58" t="n">
        <f aca="false">((AO11*H11*AM11)*(D11-C11))</f>
        <v>51200</v>
      </c>
      <c r="O11" s="58" t="n">
        <f aca="false">((I11*AM11*AO11)*(D11-J11))+((K11*AM11*AO11)*(D11-L11))</f>
        <v>-8000</v>
      </c>
      <c r="P11" s="59" t="n">
        <f aca="false">C11/C77*1000</f>
        <v>8067.84660766962</v>
      </c>
      <c r="Q11" s="59" t="n">
        <f aca="false">D11/D77*1000</f>
        <v>8445.39193178091</v>
      </c>
      <c r="R11" s="59" t="n">
        <f aca="false">Q11-P11</f>
        <v>377.545324111296</v>
      </c>
      <c r="S11" s="60" t="n">
        <f aca="false">C11-X11</f>
        <v>-2.6</v>
      </c>
      <c r="T11" s="54" t="n">
        <f aca="false">D11-Y11</f>
        <v>-2.4</v>
      </c>
      <c r="U11" s="61" t="n">
        <f aca="false">T11-S11</f>
        <v>0.199999999999999</v>
      </c>
      <c r="V11" s="51"/>
      <c r="W11" s="50" t="n">
        <v>37288</v>
      </c>
      <c r="X11" s="51" t="n">
        <v>29.95</v>
      </c>
      <c r="Y11" s="52" t="n">
        <f aca="false">Y10</f>
        <v>28.15</v>
      </c>
      <c r="Z11" s="53"/>
      <c r="AA11" s="54" t="n">
        <f aca="false">Y11-X11</f>
        <v>-1.8</v>
      </c>
      <c r="AB11" s="55" t="n">
        <v>100</v>
      </c>
      <c r="AC11" s="55"/>
      <c r="AD11" s="52"/>
      <c r="AE11" s="55" t="n">
        <v>-50</v>
      </c>
      <c r="AF11" s="90" t="n">
        <v>28.65</v>
      </c>
      <c r="AG11" s="57" t="n">
        <f aca="false">AB11+AC11+AE11</f>
        <v>50</v>
      </c>
      <c r="AH11" s="58" t="n">
        <f aca="false">((AO11*AB11*AM11)*(Y11-X11))</f>
        <v>-57600</v>
      </c>
      <c r="AI11" s="58" t="n">
        <f aca="false">((AC11*AM11*AO11)*(Y11-AD11))+((AE11*AM11*AO11)*(Y11-AF11))</f>
        <v>8000</v>
      </c>
      <c r="AJ11" s="91"/>
      <c r="AK11" s="92" t="n">
        <f aca="false">(AG11+M11)*AM11*AO11</f>
        <v>16000</v>
      </c>
      <c r="AL11" s="93"/>
      <c r="AM11" s="64" t="n">
        <v>320</v>
      </c>
      <c r="AN11" s="65" t="n">
        <f aca="false">[1]Interest!Y16</f>
        <v>0</v>
      </c>
      <c r="AO11" s="65" t="n">
        <f aca="false">1/(1+AN11/12)^(12*(B11-$A$2)/365.25)</f>
        <v>1</v>
      </c>
      <c r="AP11" s="58" t="n">
        <f aca="false">AI11+AH11+O11+N11</f>
        <v>-6399.99999999998</v>
      </c>
      <c r="AQ11" s="50" t="n">
        <v>37288</v>
      </c>
      <c r="AS11" s="67" t="s">
        <v>107</v>
      </c>
      <c r="AT11" s="68" t="n">
        <f aca="false">SUM(AI6:AI57)</f>
        <v>81679.9999999999</v>
      </c>
      <c r="AV11" s="17" t="s">
        <v>110</v>
      </c>
      <c r="AW11" s="17" t="n">
        <v>-150</v>
      </c>
      <c r="AX11" s="17" t="n">
        <v>-1.5</v>
      </c>
      <c r="AY11" s="17" t="n">
        <f aca="false">AX11*(AW11/50)*200000</f>
        <v>900000</v>
      </c>
    </row>
    <row r="12" customFormat="false" ht="8.25" hidden="false" customHeight="false" outlineLevel="0" collapsed="false">
      <c r="A12" s="89"/>
      <c r="B12" s="71" t="n">
        <v>37316</v>
      </c>
      <c r="C12" s="72" t="n">
        <v>26.1</v>
      </c>
      <c r="D12" s="73" t="n">
        <f aca="false">'EOL LINKS'!H29</f>
        <v>24.75</v>
      </c>
      <c r="E12" s="73"/>
      <c r="F12" s="74"/>
      <c r="G12" s="75" t="n">
        <f aca="false">D12-C12</f>
        <v>-1.35</v>
      </c>
      <c r="H12" s="76" t="n">
        <v>-350</v>
      </c>
      <c r="I12" s="76" t="n">
        <v>50</v>
      </c>
      <c r="J12" s="73" t="n">
        <v>25.1</v>
      </c>
      <c r="K12" s="76"/>
      <c r="L12" s="77"/>
      <c r="M12" s="78" t="n">
        <f aca="false">H12+I12+K12</f>
        <v>-300</v>
      </c>
      <c r="N12" s="79" t="n">
        <f aca="false">((AO12*H12*AM12)*(D12-C12))</f>
        <v>158760</v>
      </c>
      <c r="O12" s="79" t="n">
        <f aca="false">((I12*AM12*AO12)*(D12-J12))+((K12*AM12*AO12)*(D12-L12))</f>
        <v>-5880.00000000002</v>
      </c>
      <c r="P12" s="80" t="n">
        <f aca="false">C12/C78*1000</f>
        <v>7699.11504424779</v>
      </c>
      <c r="Q12" s="80" t="n">
        <f aca="false">D12/D78*1000</f>
        <v>8219.86051145799</v>
      </c>
      <c r="R12" s="80" t="n">
        <f aca="false">Q12-P12</f>
        <v>520.7454672102</v>
      </c>
      <c r="S12" s="81" t="n">
        <f aca="false">C12-X12</f>
        <v>-1.71</v>
      </c>
      <c r="T12" s="75" t="n">
        <f aca="false">D12-Y12</f>
        <v>-1.55</v>
      </c>
      <c r="U12" s="61" t="n">
        <f aca="false">T12-S12</f>
        <v>0.16</v>
      </c>
      <c r="V12" s="72"/>
      <c r="W12" s="71" t="n">
        <v>37316</v>
      </c>
      <c r="X12" s="72" t="n">
        <v>27.81</v>
      </c>
      <c r="Y12" s="73" t="n">
        <f aca="false">'EOL LINKS'!H13</f>
        <v>26.3</v>
      </c>
      <c r="Z12" s="74"/>
      <c r="AA12" s="75" t="n">
        <f aca="false">Y12-X12</f>
        <v>-1.51</v>
      </c>
      <c r="AB12" s="76" t="n">
        <v>0</v>
      </c>
      <c r="AC12" s="76"/>
      <c r="AD12" s="73"/>
      <c r="AE12" s="76"/>
      <c r="AF12" s="76"/>
      <c r="AG12" s="78" t="n">
        <f aca="false">AB12+AC12+AE12</f>
        <v>0</v>
      </c>
      <c r="AH12" s="79" t="n">
        <f aca="false">((AO12*AB12*AM12)*(Y12-X12))</f>
        <v>-0</v>
      </c>
      <c r="AI12" s="79" t="n">
        <f aca="false">((AC12*AM12*AO12)*(Y12-AD12))+((AE12*AM12*AO12)*(Y12-AF12))</f>
        <v>0</v>
      </c>
      <c r="AJ12" s="82"/>
      <c r="AK12" s="83" t="n">
        <f aca="false">(AG12+M12)*AM12*AO12</f>
        <v>-100800</v>
      </c>
      <c r="AL12" s="95"/>
      <c r="AM12" s="85" t="n">
        <v>336</v>
      </c>
      <c r="AN12" s="86" t="n">
        <f aca="false">[1]Interest!Y17</f>
        <v>0</v>
      </c>
      <c r="AO12" s="86" t="n">
        <f aca="false">1/(1+AN12/12)^(12*(B12-$A$2)/365.25)</f>
        <v>1</v>
      </c>
      <c r="AP12" s="79" t="n">
        <f aca="false">AI12+AH12+O12+N12</f>
        <v>152880</v>
      </c>
      <c r="AQ12" s="71" t="n">
        <v>37316</v>
      </c>
      <c r="AS12" s="67" t="s">
        <v>108</v>
      </c>
      <c r="AT12" s="68" t="n">
        <f aca="false">SUM(AH6:AH57)</f>
        <v>28160.000000001</v>
      </c>
      <c r="AV12" s="17" t="s">
        <v>111</v>
      </c>
      <c r="AW12" s="17" t="n">
        <v>-150</v>
      </c>
      <c r="AX12" s="17" t="n">
        <v>-1.75</v>
      </c>
      <c r="AY12" s="17" t="n">
        <f aca="false">AX12*(AW12/50)*200000</f>
        <v>1050000</v>
      </c>
    </row>
    <row r="13" customFormat="false" ht="8.25" hidden="false" customHeight="false" outlineLevel="0" collapsed="false">
      <c r="A13" s="89"/>
      <c r="B13" s="71" t="n">
        <v>37347</v>
      </c>
      <c r="C13" s="72" t="n">
        <v>26.1</v>
      </c>
      <c r="D13" s="73" t="n">
        <f aca="false">D12</f>
        <v>24.75</v>
      </c>
      <c r="E13" s="73"/>
      <c r="F13" s="74"/>
      <c r="G13" s="75" t="n">
        <f aca="false">D13-C13</f>
        <v>-1.35</v>
      </c>
      <c r="H13" s="76" t="n">
        <v>-350</v>
      </c>
      <c r="I13" s="76" t="n">
        <v>50</v>
      </c>
      <c r="J13" s="73" t="n">
        <v>25.1</v>
      </c>
      <c r="K13" s="76"/>
      <c r="L13" s="77"/>
      <c r="M13" s="78" t="n">
        <f aca="false">H13+I13+K13</f>
        <v>-300</v>
      </c>
      <c r="N13" s="79" t="n">
        <f aca="false">((AO13*H13*AM13)*(D13-C13))</f>
        <v>166320</v>
      </c>
      <c r="O13" s="79" t="n">
        <f aca="false">((I13*AM13*AO13)*(D13-J13))+((K13*AM13*AO13)*(D13-L13))</f>
        <v>-6160.00000000003</v>
      </c>
      <c r="P13" s="80" t="n">
        <f aca="false">C13/C79*1000</f>
        <v>7699.11504424779</v>
      </c>
      <c r="Q13" s="80" t="n">
        <f aca="false">D13/D79*1000</f>
        <v>8418.36734693878</v>
      </c>
      <c r="R13" s="80" t="n">
        <f aca="false">Q13-P13</f>
        <v>719.252302690989</v>
      </c>
      <c r="S13" s="81" t="n">
        <f aca="false">C13-X13</f>
        <v>-1.71</v>
      </c>
      <c r="T13" s="75" t="n">
        <f aca="false">D13-Y13</f>
        <v>-1.55</v>
      </c>
      <c r="U13" s="61" t="n">
        <f aca="false">T13-S13</f>
        <v>0.16</v>
      </c>
      <c r="V13" s="72"/>
      <c r="W13" s="71" t="n">
        <v>37347</v>
      </c>
      <c r="X13" s="72" t="n">
        <v>27.81</v>
      </c>
      <c r="Y13" s="73" t="n">
        <f aca="false">Y12</f>
        <v>26.3</v>
      </c>
      <c r="Z13" s="74"/>
      <c r="AA13" s="75" t="n">
        <f aca="false">Y13-X13</f>
        <v>-1.51</v>
      </c>
      <c r="AB13" s="76" t="n">
        <v>0</v>
      </c>
      <c r="AC13" s="76"/>
      <c r="AD13" s="73"/>
      <c r="AE13" s="76"/>
      <c r="AF13" s="76"/>
      <c r="AG13" s="78" t="n">
        <f aca="false">AB13+AC13+AE13</f>
        <v>0</v>
      </c>
      <c r="AH13" s="79" t="n">
        <f aca="false">((AO13*AB13*AM13)*(Y13-X13))</f>
        <v>-0</v>
      </c>
      <c r="AI13" s="79" t="n">
        <f aca="false">((AC13*AM13*AO13)*(Y13-AD13))+((AE13*AM13*AO13)*(Y13-AF13))</f>
        <v>0</v>
      </c>
      <c r="AJ13" s="82"/>
      <c r="AK13" s="83" t="n">
        <f aca="false">(AG13+M13)*AM13*AO13</f>
        <v>-105600</v>
      </c>
      <c r="AL13" s="77"/>
      <c r="AM13" s="85" t="n">
        <v>352</v>
      </c>
      <c r="AN13" s="86" t="n">
        <f aca="false">[1]Interest!Y18</f>
        <v>0</v>
      </c>
      <c r="AO13" s="86" t="n">
        <f aca="false">1/(1+AN13/12)^(12*(B13-$A$2)/365.25)</f>
        <v>1</v>
      </c>
      <c r="AP13" s="79" t="n">
        <f aca="false">AI13+AH13+O13+N13</f>
        <v>160160</v>
      </c>
      <c r="AQ13" s="71" t="n">
        <v>37347</v>
      </c>
      <c r="AS13" s="67" t="s">
        <v>89</v>
      </c>
      <c r="AT13" s="87" t="n">
        <f aca="false">SUM(AT11:AT12)</f>
        <v>109840.000000001</v>
      </c>
      <c r="AV13" s="17" t="s">
        <v>112</v>
      </c>
      <c r="AW13" s="17" t="n">
        <v>100</v>
      </c>
      <c r="AX13" s="17" t="n">
        <v>-0.75</v>
      </c>
      <c r="AY13" s="17" t="n">
        <f aca="false">AX13*(AW13/50)*200000</f>
        <v>-300000</v>
      </c>
    </row>
    <row r="14" customFormat="false" ht="8.25" hidden="false" customHeight="false" outlineLevel="0" collapsed="false">
      <c r="A14" s="89"/>
      <c r="B14" s="50" t="n">
        <v>37377</v>
      </c>
      <c r="C14" s="51" t="n">
        <v>27.6</v>
      </c>
      <c r="D14" s="52" t="n">
        <f aca="false">'EOL LINKS'!H30</f>
        <v>26.35</v>
      </c>
      <c r="E14" s="52"/>
      <c r="F14" s="53"/>
      <c r="G14" s="54" t="n">
        <f aca="false">D14-C14</f>
        <v>-1.25</v>
      </c>
      <c r="H14" s="55" t="n">
        <v>-500</v>
      </c>
      <c r="I14" s="55"/>
      <c r="J14" s="52"/>
      <c r="K14" s="55"/>
      <c r="L14" s="56"/>
      <c r="M14" s="57" t="n">
        <f aca="false">H14+I14+K14</f>
        <v>-500</v>
      </c>
      <c r="N14" s="58" t="n">
        <f aca="false">((AO14*H14*AM14)*(D14-C14))</f>
        <v>220000</v>
      </c>
      <c r="O14" s="58" t="n">
        <f aca="false">((I14*AM14*AO14)*(D14-J14))+((K14*AM14*AO14)*(D14-L14))</f>
        <v>0</v>
      </c>
      <c r="P14" s="59" t="n">
        <f aca="false">C14/C80*1000</f>
        <v>8141.59292035398</v>
      </c>
      <c r="Q14" s="59" t="n">
        <f aca="false">D14/D80*1000</f>
        <v>8827.47068676717</v>
      </c>
      <c r="R14" s="59" t="n">
        <f aca="false">Q14-P14</f>
        <v>685.877766413186</v>
      </c>
      <c r="S14" s="60" t="n">
        <f aca="false">C14-X14</f>
        <v>-2.6</v>
      </c>
      <c r="T14" s="54" t="n">
        <f aca="false">D14-Y14</f>
        <v>-2.65</v>
      </c>
      <c r="U14" s="61" t="n">
        <f aca="false">T14-S14</f>
        <v>-0.0500000000000007</v>
      </c>
      <c r="V14" s="51"/>
      <c r="W14" s="50" t="n">
        <v>37377</v>
      </c>
      <c r="X14" s="51" t="n">
        <v>30.2</v>
      </c>
      <c r="Y14" s="52" t="n">
        <f aca="false">'EOL LINKS'!H8</f>
        <v>29</v>
      </c>
      <c r="Z14" s="53"/>
      <c r="AA14" s="54" t="n">
        <f aca="false">Y14-X14</f>
        <v>-1.2</v>
      </c>
      <c r="AB14" s="55" t="n">
        <v>100</v>
      </c>
      <c r="AC14" s="55"/>
      <c r="AD14" s="52"/>
      <c r="AE14" s="55" t="n">
        <v>-50</v>
      </c>
      <c r="AF14" s="90" t="n">
        <v>29.25</v>
      </c>
      <c r="AG14" s="57" t="n">
        <f aca="false">AB14+AC14+AE14</f>
        <v>50</v>
      </c>
      <c r="AH14" s="58" t="n">
        <f aca="false">((AO14*AB14*AM14)*(Y14-X14))</f>
        <v>-42240</v>
      </c>
      <c r="AI14" s="58" t="n">
        <f aca="false">((AC14*AM14*AO14)*(Y14-AD14))+((AE14*AM14*AO14)*(Y14-AF14))</f>
        <v>4400</v>
      </c>
      <c r="AJ14" s="91"/>
      <c r="AK14" s="92" t="n">
        <f aca="false">(AG14+M14)*AM14*AO14</f>
        <v>-158400</v>
      </c>
      <c r="AL14" s="56"/>
      <c r="AM14" s="64" t="n">
        <v>352</v>
      </c>
      <c r="AN14" s="65" t="n">
        <f aca="false">[1]Interest!Y19</f>
        <v>0</v>
      </c>
      <c r="AO14" s="65" t="n">
        <f aca="false">1/(1+AN14/12)^(12*(B14-$A$2)/365.25)</f>
        <v>1</v>
      </c>
      <c r="AP14" s="58" t="n">
        <f aca="false">AI14+AH14+O14+N14</f>
        <v>182160</v>
      </c>
      <c r="AQ14" s="50" t="n">
        <v>37377</v>
      </c>
      <c r="AS14" s="42"/>
      <c r="AT14" s="43"/>
      <c r="AV14" s="17" t="s">
        <v>113</v>
      </c>
      <c r="AW14" s="17" t="n">
        <v>50</v>
      </c>
      <c r="AX14" s="17" t="n">
        <v>-0.25</v>
      </c>
      <c r="AY14" s="17" t="n">
        <f aca="false">AX14*(AW14/50)*200000</f>
        <v>-50000</v>
      </c>
    </row>
    <row r="15" customFormat="false" ht="8.25" hidden="false" customHeight="false" outlineLevel="0" collapsed="false">
      <c r="A15" s="89"/>
      <c r="B15" s="71" t="n">
        <v>37408</v>
      </c>
      <c r="C15" s="72" t="n">
        <v>36.05</v>
      </c>
      <c r="D15" s="73" t="n">
        <f aca="false">'EOL LINKS'!H31</f>
        <v>34.8</v>
      </c>
      <c r="E15" s="52" t="s">
        <v>114</v>
      </c>
      <c r="F15" s="96" t="n">
        <f aca="false">D74</f>
        <v>2.675</v>
      </c>
      <c r="G15" s="75" t="n">
        <f aca="false">D15-C15</f>
        <v>-1.25</v>
      </c>
      <c r="H15" s="76" t="n">
        <v>-100</v>
      </c>
      <c r="I15" s="76" t="n">
        <v>50</v>
      </c>
      <c r="J15" s="73" t="n">
        <v>35.1</v>
      </c>
      <c r="K15" s="76"/>
      <c r="L15" s="77"/>
      <c r="M15" s="78" t="n">
        <f aca="false">H15+I15+K15</f>
        <v>-50</v>
      </c>
      <c r="N15" s="79" t="n">
        <f aca="false">((AO15*H15*AM15)*(D15-C15))</f>
        <v>40000</v>
      </c>
      <c r="O15" s="79" t="n">
        <f aca="false">((I15*AM15*AO15)*(D15-J15))+((K15*AM15*AO15)*(D15-L15))</f>
        <v>-4800.00000000007</v>
      </c>
      <c r="P15" s="80" t="n">
        <f aca="false">C15/C81*1000</f>
        <v>10634.2182890855</v>
      </c>
      <c r="Q15" s="80" t="n">
        <f aca="false">D15/D81*1000</f>
        <v>11485.1485148515</v>
      </c>
      <c r="R15" s="80" t="n">
        <f aca="false">Q15-P15</f>
        <v>850.93022576594</v>
      </c>
      <c r="S15" s="81" t="n">
        <f aca="false">C15-X15</f>
        <v>-3.90000000000001</v>
      </c>
      <c r="T15" s="75" t="n">
        <f aca="false">D15-Y15</f>
        <v>-3.95</v>
      </c>
      <c r="U15" s="61" t="n">
        <f aca="false">T15-S15</f>
        <v>-0.0499999999999972</v>
      </c>
      <c r="V15" s="72"/>
      <c r="W15" s="71" t="n">
        <v>37408</v>
      </c>
      <c r="X15" s="72" t="n">
        <v>39.95</v>
      </c>
      <c r="Y15" s="73" t="n">
        <f aca="false">'EOL LINKS'!H9</f>
        <v>38.75</v>
      </c>
      <c r="Z15" s="74"/>
      <c r="AA15" s="75" t="n">
        <f aca="false">Y15-X15</f>
        <v>-1.2</v>
      </c>
      <c r="AB15" s="76" t="n">
        <v>150</v>
      </c>
      <c r="AC15" s="76"/>
      <c r="AD15" s="73"/>
      <c r="AE15" s="73"/>
      <c r="AF15" s="76"/>
      <c r="AG15" s="78" t="n">
        <f aca="false">AB15+AC15+AF15</f>
        <v>150</v>
      </c>
      <c r="AH15" s="79" t="n">
        <f aca="false">((AO15*AB15*AM15)*(Y15-X15))</f>
        <v>-57600.0000000001</v>
      </c>
      <c r="AI15" s="58" t="n">
        <f aca="false">((AC15*AM15*AO15)*(Y15-AD15))+((AE15*AM15*AO15)*(Y15-AF15))</f>
        <v>0</v>
      </c>
      <c r="AJ15" s="82"/>
      <c r="AK15" s="83" t="n">
        <f aca="false">(AG15+M15)*AM15*AO15</f>
        <v>32000</v>
      </c>
      <c r="AL15" s="77"/>
      <c r="AM15" s="85" t="n">
        <v>320</v>
      </c>
      <c r="AN15" s="86" t="n">
        <f aca="false">[1]Interest!Y20</f>
        <v>0</v>
      </c>
      <c r="AO15" s="86" t="n">
        <f aca="false">1/(1+AN15/12)^(12*(B15-$A$2)/365.25)</f>
        <v>1</v>
      </c>
      <c r="AP15" s="79" t="n">
        <f aca="false">AI15+AH15+O15+N15</f>
        <v>-22400.0000000002</v>
      </c>
      <c r="AQ15" s="71" t="n">
        <v>37408</v>
      </c>
      <c r="AS15" s="42"/>
      <c r="AT15" s="48" t="s">
        <v>115</v>
      </c>
      <c r="AY15" s="17" t="n">
        <f aca="false">SUM(AY11:AY14)</f>
        <v>1600000</v>
      </c>
    </row>
    <row r="16" customFormat="false" ht="8.25" hidden="false" customHeight="false" outlineLevel="0" collapsed="false">
      <c r="A16" s="89"/>
      <c r="B16" s="50" t="n">
        <v>37438</v>
      </c>
      <c r="C16" s="51" t="n">
        <v>45.45</v>
      </c>
      <c r="D16" s="52" t="n">
        <f aca="false">'EOL LINKS'!H32</f>
        <v>44.05</v>
      </c>
      <c r="E16" s="52" t="s">
        <v>116</v>
      </c>
      <c r="F16" s="96" t="n">
        <f aca="false">D75</f>
        <v>2.865</v>
      </c>
      <c r="G16" s="54" t="n">
        <f aca="false">D16-C16</f>
        <v>-1.40000000000001</v>
      </c>
      <c r="H16" s="55" t="n">
        <v>-1950</v>
      </c>
      <c r="I16" s="55" t="n">
        <v>50</v>
      </c>
      <c r="J16" s="52" t="n">
        <v>44.25</v>
      </c>
      <c r="K16" s="55"/>
      <c r="L16" s="56"/>
      <c r="M16" s="57" t="n">
        <f aca="false">H16+I16+K16</f>
        <v>-1900</v>
      </c>
      <c r="N16" s="58" t="n">
        <f aca="false">((AO16*H16*AM16)*(D16-C16))</f>
        <v>960960.000000004</v>
      </c>
      <c r="O16" s="58" t="n">
        <f aca="false">((I16*AM16*AO16)*(D16-J16))+((K16*AM16*AO16)*(D16-L16))</f>
        <v>-3520.00000000005</v>
      </c>
      <c r="P16" s="59" t="n">
        <f aca="false">C16/C82*1000</f>
        <v>13407.0796460177</v>
      </c>
      <c r="Q16" s="59" t="n">
        <f aca="false">D16/D82*1000</f>
        <v>14320.5461638492</v>
      </c>
      <c r="R16" s="59" t="n">
        <f aca="false">Q16-P16</f>
        <v>913.466517831454</v>
      </c>
      <c r="S16" s="60" t="n">
        <f aca="false">C16-X16</f>
        <v>-5.81</v>
      </c>
      <c r="T16" s="54" t="n">
        <f aca="false">D16-Y16</f>
        <v>-5.75</v>
      </c>
      <c r="U16" s="61" t="n">
        <f aca="false">T16-S16</f>
        <v>0.0599999999999952</v>
      </c>
      <c r="V16" s="51"/>
      <c r="W16" s="50" t="n">
        <v>37438</v>
      </c>
      <c r="X16" s="51" t="n">
        <v>51.26</v>
      </c>
      <c r="Y16" s="52" t="n">
        <f aca="false">'EOL LINKS'!H10</f>
        <v>49.8</v>
      </c>
      <c r="Z16" s="53"/>
      <c r="AA16" s="54" t="n">
        <f aca="false">Y16-X16</f>
        <v>-1.46</v>
      </c>
      <c r="AB16" s="55" t="n">
        <v>0</v>
      </c>
      <c r="AC16" s="55"/>
      <c r="AD16" s="52"/>
      <c r="AE16" s="55" t="n">
        <v>-50</v>
      </c>
      <c r="AF16" s="90" t="n">
        <v>50.5</v>
      </c>
      <c r="AG16" s="57" t="n">
        <f aca="false">AB16+AC16+AE16</f>
        <v>-50</v>
      </c>
      <c r="AH16" s="58" t="n">
        <f aca="false">((AO16*AB16*AM16)*(Y16-X16))</f>
        <v>-0</v>
      </c>
      <c r="AI16" s="58" t="n">
        <f aca="false">((AC16*AM16*AO16)*(Y16-AD16))+((AE16*AM16*AO16)*(Y16-AF16))</f>
        <v>12320.0000000001</v>
      </c>
      <c r="AJ16" s="91"/>
      <c r="AK16" s="92" t="n">
        <f aca="false">(AG16+M16)*AM16*AO16</f>
        <v>-686400</v>
      </c>
      <c r="AL16" s="56"/>
      <c r="AM16" s="64" t="n">
        <v>352</v>
      </c>
      <c r="AN16" s="65" t="n">
        <f aca="false">[1]Interest!Y21</f>
        <v>0</v>
      </c>
      <c r="AO16" s="65" t="n">
        <f aca="false">1/(1+AN16/12)^(12*(B16-$A$2)/365.25)</f>
        <v>1</v>
      </c>
      <c r="AP16" s="58" t="n">
        <f aca="false">AI16+AH16+O16+N16</f>
        <v>969760.000000004</v>
      </c>
      <c r="AQ16" s="50" t="n">
        <v>37438</v>
      </c>
      <c r="AS16" s="67" t="s">
        <v>107</v>
      </c>
      <c r="AT16" s="68" t="n">
        <f aca="false">SUM(O72:O100)</f>
        <v>-500659.2535</v>
      </c>
    </row>
    <row r="17" customFormat="false" ht="8.25" hidden="false" customHeight="false" outlineLevel="0" collapsed="false">
      <c r="A17" s="89"/>
      <c r="B17" s="50" t="n">
        <v>37469</v>
      </c>
      <c r="C17" s="51" t="n">
        <v>45.45</v>
      </c>
      <c r="D17" s="52" t="n">
        <f aca="false">D16</f>
        <v>44.05</v>
      </c>
      <c r="E17" s="52" t="s">
        <v>117</v>
      </c>
      <c r="F17" s="96" t="n">
        <f aca="false">F76</f>
        <v>3.1175</v>
      </c>
      <c r="G17" s="54" t="n">
        <f aca="false">D17-C17</f>
        <v>-1.40000000000001</v>
      </c>
      <c r="H17" s="55" t="n">
        <v>-1950</v>
      </c>
      <c r="I17" s="55" t="n">
        <v>50</v>
      </c>
      <c r="J17" s="52" t="n">
        <v>44.25</v>
      </c>
      <c r="K17" s="55"/>
      <c r="L17" s="56"/>
      <c r="M17" s="57" t="n">
        <f aca="false">H17+I17+K17</f>
        <v>-1900</v>
      </c>
      <c r="N17" s="58" t="n">
        <f aca="false">((AO17*H17*AM17)*(D17-C17))</f>
        <v>960960.000000004</v>
      </c>
      <c r="O17" s="58" t="n">
        <f aca="false">((I17*AM17*AO17)*(D17-J17))+((K17*AM17*AO17)*(D17-L17))</f>
        <v>-3520.00000000005</v>
      </c>
      <c r="P17" s="59" t="n">
        <f aca="false">C17/C83*1000</f>
        <v>13407.0796460177</v>
      </c>
      <c r="Q17" s="59" t="n">
        <f aca="false">D17/D83*1000</f>
        <v>14109.5451633568</v>
      </c>
      <c r="R17" s="59" t="n">
        <f aca="false">Q17-P17</f>
        <v>702.465517339124</v>
      </c>
      <c r="S17" s="60" t="n">
        <f aca="false">C17-X17</f>
        <v>-5.81</v>
      </c>
      <c r="T17" s="54" t="n">
        <f aca="false">D17-Y17</f>
        <v>-5.75</v>
      </c>
      <c r="U17" s="61" t="n">
        <f aca="false">T17-S17</f>
        <v>0.0599999999999952</v>
      </c>
      <c r="V17" s="51"/>
      <c r="W17" s="50" t="n">
        <v>37469</v>
      </c>
      <c r="X17" s="51" t="n">
        <v>51.26</v>
      </c>
      <c r="Y17" s="52" t="n">
        <f aca="false">Y16</f>
        <v>49.8</v>
      </c>
      <c r="Z17" s="53"/>
      <c r="AA17" s="54" t="n">
        <f aca="false">Y17-X17</f>
        <v>-1.46</v>
      </c>
      <c r="AB17" s="55" t="n">
        <v>0</v>
      </c>
      <c r="AC17" s="55"/>
      <c r="AD17" s="52"/>
      <c r="AE17" s="55" t="n">
        <v>-50</v>
      </c>
      <c r="AF17" s="90" t="n">
        <v>50.5</v>
      </c>
      <c r="AG17" s="57" t="n">
        <f aca="false">AB17+AC17+AE17</f>
        <v>-50</v>
      </c>
      <c r="AH17" s="58" t="n">
        <f aca="false">((AO17*AB17*AM17)*(Y17-X17))</f>
        <v>-0</v>
      </c>
      <c r="AI17" s="58" t="n">
        <f aca="false">((AC17*AM17*AO17)*(Y17-AD17))+((AE17*AM17*AO17)*(Y17-AF17))</f>
        <v>12320.0000000001</v>
      </c>
      <c r="AJ17" s="91"/>
      <c r="AK17" s="92" t="n">
        <f aca="false">(AG17+M17)*AM17*AO17</f>
        <v>-686400</v>
      </c>
      <c r="AL17" s="56"/>
      <c r="AM17" s="64" t="n">
        <v>352</v>
      </c>
      <c r="AN17" s="65" t="n">
        <f aca="false">[1]Interest!Y22</f>
        <v>0</v>
      </c>
      <c r="AO17" s="65" t="n">
        <f aca="false">1/(1+AN17/12)^(12*(B17-$A$2)/365.25)</f>
        <v>1</v>
      </c>
      <c r="AP17" s="58" t="n">
        <f aca="false">AI17+AH17+O17+N17</f>
        <v>969760.000000004</v>
      </c>
      <c r="AQ17" s="50" t="n">
        <v>37469</v>
      </c>
      <c r="AS17" s="67" t="s">
        <v>108</v>
      </c>
      <c r="AT17" s="68" t="n">
        <f aca="false">SUM(N72:N100)</f>
        <v>596750</v>
      </c>
    </row>
    <row r="18" customFormat="false" ht="8.25" hidden="false" customHeight="false" outlineLevel="0" collapsed="false">
      <c r="A18" s="89"/>
      <c r="B18" s="71" t="n">
        <v>37500</v>
      </c>
      <c r="C18" s="72" t="n">
        <v>25.45</v>
      </c>
      <c r="D18" s="73" t="n">
        <f aca="false">'EOL LINKS'!H33</f>
        <v>24.05</v>
      </c>
      <c r="E18" s="73" t="s">
        <v>118</v>
      </c>
      <c r="F18" s="97" t="n">
        <f aca="false">F88</f>
        <v>3.5325</v>
      </c>
      <c r="G18" s="75" t="n">
        <f aca="false">D18-C18</f>
        <v>-1.4</v>
      </c>
      <c r="H18" s="76" t="n">
        <v>-900</v>
      </c>
      <c r="I18" s="76" t="n">
        <v>250</v>
      </c>
      <c r="J18" s="73" t="n">
        <v>24.4</v>
      </c>
      <c r="K18" s="76"/>
      <c r="L18" s="77"/>
      <c r="M18" s="78" t="n">
        <f aca="false">H18+I18+K18</f>
        <v>-650</v>
      </c>
      <c r="N18" s="79" t="n">
        <f aca="false">((AO18*H18*AM18)*(D18-C18))</f>
        <v>403200</v>
      </c>
      <c r="O18" s="79" t="n">
        <f aca="false">((I18*AM18*AO18)*(D18-J18))+((K18*AM18*AO18)*(D18-L18))</f>
        <v>-27999.9999999998</v>
      </c>
      <c r="P18" s="80" t="n">
        <f aca="false">C18/C84*1000</f>
        <v>7507.37463126844</v>
      </c>
      <c r="Q18" s="80" t="n">
        <f aca="false">D18/D84*1000</f>
        <v>7700.92859430035</v>
      </c>
      <c r="R18" s="80" t="n">
        <f aca="false">Q18-P18</f>
        <v>193.553963031916</v>
      </c>
      <c r="S18" s="81" t="n">
        <f aca="false">C18-X18</f>
        <v>-2.3</v>
      </c>
      <c r="T18" s="75" t="n">
        <f aca="false">D18-Y18</f>
        <v>-2.9</v>
      </c>
      <c r="U18" s="61" t="n">
        <f aca="false">T18-S18</f>
        <v>-0.600000000000001</v>
      </c>
      <c r="V18" s="72"/>
      <c r="W18" s="71" t="n">
        <v>37500</v>
      </c>
      <c r="X18" s="72" t="n">
        <v>27.75</v>
      </c>
      <c r="Y18" s="73" t="n">
        <f aca="false">'EOL LINKS'!H16</f>
        <v>26.95</v>
      </c>
      <c r="Z18" s="74"/>
      <c r="AA18" s="75" t="n">
        <f aca="false">Y18-X18</f>
        <v>-0.799999999999997</v>
      </c>
      <c r="AB18" s="76" t="n">
        <v>50</v>
      </c>
      <c r="AC18" s="76"/>
      <c r="AD18" s="73"/>
      <c r="AE18" s="76"/>
      <c r="AF18" s="76"/>
      <c r="AG18" s="78" t="n">
        <f aca="false">AB18+AC18+AE18</f>
        <v>50</v>
      </c>
      <c r="AH18" s="79" t="n">
        <f aca="false">((AO18*AB18*AM18)*(Y18-X18))</f>
        <v>-12800</v>
      </c>
      <c r="AI18" s="79" t="n">
        <f aca="false">((AC18*AM18*AO18)*(Y18-AD18))+((AE18*AM18*AO18)*(Y18-AF18))</f>
        <v>0</v>
      </c>
      <c r="AJ18" s="82"/>
      <c r="AK18" s="83" t="n">
        <f aca="false">(AG18+M18)*AM18*AO18</f>
        <v>-192000</v>
      </c>
      <c r="AL18" s="77"/>
      <c r="AM18" s="85" t="n">
        <v>320</v>
      </c>
      <c r="AN18" s="86" t="n">
        <f aca="false">[1]Interest!Y23</f>
        <v>0</v>
      </c>
      <c r="AO18" s="86" t="n">
        <f aca="false">1/(1+AN18/12)^(12*(B18-$A$2)/365.25)</f>
        <v>1</v>
      </c>
      <c r="AP18" s="79" t="n">
        <f aca="false">AI18+AH18+O18+N18</f>
        <v>362400</v>
      </c>
      <c r="AQ18" s="71" t="n">
        <v>37500</v>
      </c>
      <c r="AS18" s="67" t="s">
        <v>89</v>
      </c>
      <c r="AT18" s="87" t="n">
        <f aca="false">SUM(AT16:AT17)</f>
        <v>96090.7464999994</v>
      </c>
    </row>
    <row r="19" customFormat="false" ht="8.25" hidden="false" customHeight="false" outlineLevel="0" collapsed="false">
      <c r="A19" s="70"/>
      <c r="B19" s="50" t="n">
        <v>37530</v>
      </c>
      <c r="C19" s="51" t="n">
        <v>26.5</v>
      </c>
      <c r="D19" s="52" t="n">
        <f aca="false">'EOL LINKS'!H34</f>
        <v>25.55</v>
      </c>
      <c r="E19" s="52"/>
      <c r="F19" s="53"/>
      <c r="G19" s="54" t="n">
        <f aca="false">D19-C19</f>
        <v>-0.949999999999999</v>
      </c>
      <c r="H19" s="55" t="n">
        <v>200</v>
      </c>
      <c r="I19" s="55"/>
      <c r="J19" s="52"/>
      <c r="K19" s="55" t="n">
        <v>-100</v>
      </c>
      <c r="L19" s="56" t="n">
        <v>25.85</v>
      </c>
      <c r="M19" s="57" t="n">
        <f aca="false">H19+I19+K19</f>
        <v>100</v>
      </c>
      <c r="N19" s="58" t="n">
        <f aca="false">((AO19*H19*AM19)*(D19-C19))</f>
        <v>-69919.9999999999</v>
      </c>
      <c r="O19" s="58" t="n">
        <f aca="false">((I19*AM19*AO19)*(D19-J19))+((K19*AM19*AO19)*(D19-L19))</f>
        <v>11040</v>
      </c>
      <c r="P19" s="59" t="n">
        <f aca="false">C19/C85*1000</f>
        <v>7817.10914454277</v>
      </c>
      <c r="Q19" s="59" t="n">
        <f aca="false">D19/D85*1000</f>
        <v>8111.11111111111</v>
      </c>
      <c r="R19" s="59" t="n">
        <f aca="false">Q19-P19</f>
        <v>294.001966568338</v>
      </c>
      <c r="S19" s="60" t="n">
        <f aca="false">C19-X19</f>
        <v>-1.8</v>
      </c>
      <c r="T19" s="54" t="n">
        <f aca="false">D19-Y19</f>
        <v>-1.8</v>
      </c>
      <c r="U19" s="61" t="n">
        <f aca="false">T19-S19</f>
        <v>0</v>
      </c>
      <c r="V19" s="51"/>
      <c r="W19" s="50" t="n">
        <v>37530</v>
      </c>
      <c r="X19" s="51" t="n">
        <v>28.3</v>
      </c>
      <c r="Y19" s="52" t="n">
        <f aca="false">'EOL LINKS'!H12</f>
        <v>27.35</v>
      </c>
      <c r="Z19" s="53"/>
      <c r="AA19" s="54" t="n">
        <f aca="false">Y19-X19</f>
        <v>-0.949999999999999</v>
      </c>
      <c r="AB19" s="55" t="n">
        <v>100</v>
      </c>
      <c r="AC19" s="55"/>
      <c r="AD19" s="52"/>
      <c r="AE19" s="55" t="n">
        <v>-100</v>
      </c>
      <c r="AF19" s="90" t="n">
        <v>27.7</v>
      </c>
      <c r="AG19" s="57" t="n">
        <f aca="false">AB19+AC19+AE19</f>
        <v>0</v>
      </c>
      <c r="AH19" s="58" t="n">
        <f aca="false">((AO19*AB19*AM19)*(Y19-X19))</f>
        <v>-34960</v>
      </c>
      <c r="AI19" s="58" t="n">
        <f aca="false">((AC19*AM19*AO19)*(Y19-AD19))+((AE19*AM19*AO19)*(Y19-AF19))</f>
        <v>12879.9999999999</v>
      </c>
      <c r="AJ19" s="91"/>
      <c r="AK19" s="92" t="n">
        <f aca="false">(AG19+M19)*AM19*AO19</f>
        <v>36800</v>
      </c>
      <c r="AL19" s="56"/>
      <c r="AM19" s="64" t="n">
        <v>368</v>
      </c>
      <c r="AN19" s="65" t="n">
        <f aca="false">[1]Interest!Y24</f>
        <v>0</v>
      </c>
      <c r="AO19" s="65" t="n">
        <f aca="false">1/(1+AN19/12)^(12*(B19-$A$2)/365.25)</f>
        <v>1</v>
      </c>
      <c r="AP19" s="58" t="n">
        <f aca="false">AI19+AH19+O19+N19</f>
        <v>-80960</v>
      </c>
      <c r="AQ19" s="50" t="n">
        <v>37530</v>
      </c>
      <c r="AS19" s="42"/>
      <c r="AT19" s="43"/>
    </row>
    <row r="20" customFormat="false" ht="8.25" hidden="false" customHeight="false" outlineLevel="0" collapsed="false">
      <c r="A20" s="70"/>
      <c r="B20" s="50" t="n">
        <v>37561</v>
      </c>
      <c r="C20" s="51" t="n">
        <v>26.5</v>
      </c>
      <c r="D20" s="52" t="n">
        <f aca="false">D19</f>
        <v>25.55</v>
      </c>
      <c r="E20" s="52"/>
      <c r="F20" s="53" t="s">
        <v>119</v>
      </c>
      <c r="G20" s="54" t="n">
        <f aca="false">D20-C20</f>
        <v>-0.949999999999999</v>
      </c>
      <c r="H20" s="55" t="n">
        <v>200</v>
      </c>
      <c r="I20" s="55"/>
      <c r="J20" s="52"/>
      <c r="K20" s="55" t="n">
        <v>-100</v>
      </c>
      <c r="L20" s="56" t="n">
        <v>25.85</v>
      </c>
      <c r="M20" s="57" t="n">
        <f aca="false">H20+I20+K20</f>
        <v>100</v>
      </c>
      <c r="N20" s="58" t="n">
        <f aca="false">((AO20*H20*AM20)*(D20-C20))</f>
        <v>-60800</v>
      </c>
      <c r="O20" s="58" t="n">
        <f aca="false">((I20*AM20*AO20)*(D20-J20))+((K20*AM20*AO20)*(D20-L20))</f>
        <v>9600.00000000002</v>
      </c>
      <c r="P20" s="59" t="n">
        <f aca="false">C20/C86*1000</f>
        <v>7817.10914454277</v>
      </c>
      <c r="Q20" s="59" t="n">
        <f aca="false">D20/D86*1000</f>
        <v>7670.36925848094</v>
      </c>
      <c r="R20" s="59" t="n">
        <f aca="false">Q20-P20</f>
        <v>-146.739886061836</v>
      </c>
      <c r="S20" s="60" t="n">
        <f aca="false">C20-X20</f>
        <v>-1.8</v>
      </c>
      <c r="T20" s="54" t="n">
        <f aca="false">D20-Y20</f>
        <v>-1.8</v>
      </c>
      <c r="U20" s="61" t="n">
        <f aca="false">T20-S20</f>
        <v>0</v>
      </c>
      <c r="V20" s="51"/>
      <c r="W20" s="50" t="n">
        <v>37561</v>
      </c>
      <c r="X20" s="51" t="n">
        <v>28.3</v>
      </c>
      <c r="Y20" s="52" t="n">
        <f aca="false">Y19</f>
        <v>27.35</v>
      </c>
      <c r="Z20" s="53" t="s">
        <v>119</v>
      </c>
      <c r="AA20" s="54" t="n">
        <f aca="false">Y20-X20</f>
        <v>-0.949999999999999</v>
      </c>
      <c r="AB20" s="55" t="n">
        <v>100</v>
      </c>
      <c r="AC20" s="55"/>
      <c r="AD20" s="52"/>
      <c r="AE20" s="55" t="n">
        <v>-100</v>
      </c>
      <c r="AF20" s="90" t="n">
        <v>27.7</v>
      </c>
      <c r="AG20" s="57" t="n">
        <f aca="false">AB20+AC20+AE20</f>
        <v>0</v>
      </c>
      <c r="AH20" s="58" t="n">
        <f aca="false">((AO20*AB20*AM20)*(Y20-X20))</f>
        <v>-30400</v>
      </c>
      <c r="AI20" s="58" t="n">
        <f aca="false">((AC20*AM20*AO20)*(Y20-AD20))+((AE20*AM20*AO20)*(Y20-AF20))</f>
        <v>11199.9999999999</v>
      </c>
      <c r="AJ20" s="91"/>
      <c r="AK20" s="92" t="n">
        <f aca="false">(AG20+M20)*AM20*AO20</f>
        <v>32000</v>
      </c>
      <c r="AL20" s="56"/>
      <c r="AM20" s="64" t="n">
        <v>320</v>
      </c>
      <c r="AN20" s="65" t="n">
        <f aca="false">[1]Interest!Y25</f>
        <v>0</v>
      </c>
      <c r="AO20" s="65" t="n">
        <f aca="false">1/(1+AN20/12)^(12*(B20-$A$2)/365.25)</f>
        <v>1</v>
      </c>
      <c r="AP20" s="58" t="n">
        <f aca="false">AI20+AH20+O20+N20</f>
        <v>-70400</v>
      </c>
      <c r="AQ20" s="50" t="n">
        <v>37561</v>
      </c>
      <c r="AS20" s="42"/>
      <c r="AT20" s="48" t="s">
        <v>120</v>
      </c>
    </row>
    <row r="21" customFormat="false" ht="8.25" hidden="false" customHeight="false" outlineLevel="0" collapsed="false">
      <c r="A21" s="22"/>
      <c r="B21" s="50" t="n">
        <v>37591</v>
      </c>
      <c r="C21" s="51" t="n">
        <v>26.5</v>
      </c>
      <c r="D21" s="52" t="n">
        <f aca="false">D20</f>
        <v>25.55</v>
      </c>
      <c r="E21" s="52"/>
      <c r="F21" s="52" t="n">
        <f aca="false">((D10*AM10)+(D11*AM11)+(D12*AM12)+(D13*AM13)+(D14*AM14)+(D15*AM15)+(D16*AM16)+(D17*AM17)+(D18*AM18)+(D19*AM19)+(D20*AM20)+(D21*AM21))/((SUM(AM10:AM21)))</f>
        <v>29.3170588235294</v>
      </c>
      <c r="G21" s="54" t="n">
        <f aca="false">D21-C21</f>
        <v>-0.949999999999999</v>
      </c>
      <c r="H21" s="55" t="n">
        <v>200</v>
      </c>
      <c r="I21" s="55"/>
      <c r="J21" s="52"/>
      <c r="K21" s="55" t="n">
        <v>-100</v>
      </c>
      <c r="L21" s="56" t="n">
        <v>25.85</v>
      </c>
      <c r="M21" s="57" t="n">
        <f aca="false">H21+I21+K21</f>
        <v>100</v>
      </c>
      <c r="N21" s="58" t="n">
        <f aca="false">((AO21*H21*AM21)*(D21-C21))</f>
        <v>-63840</v>
      </c>
      <c r="O21" s="58" t="n">
        <f aca="false">((I21*AM21*AO21)*(D21-J21))+((K21*AM21*AO21)*(D21-L21))</f>
        <v>10080</v>
      </c>
      <c r="P21" s="59" t="n">
        <f aca="false">C21/C87*1000</f>
        <v>7817.10914454277</v>
      </c>
      <c r="Q21" s="59" t="n">
        <f aca="false">D21/D87*1000</f>
        <v>7237.96033994334</v>
      </c>
      <c r="R21" s="59" t="n">
        <f aca="false">Q21-P21</f>
        <v>-579.14880459943</v>
      </c>
      <c r="S21" s="60" t="n">
        <f aca="false">C21-X21</f>
        <v>-1.8</v>
      </c>
      <c r="T21" s="54" t="n">
        <f aca="false">D21-Y21</f>
        <v>-1.8</v>
      </c>
      <c r="U21" s="61" t="n">
        <f aca="false">T21-S21</f>
        <v>0</v>
      </c>
      <c r="V21" s="51"/>
      <c r="W21" s="50" t="n">
        <v>37591</v>
      </c>
      <c r="X21" s="51" t="n">
        <v>28.3</v>
      </c>
      <c r="Y21" s="52" t="n">
        <f aca="false">Y20</f>
        <v>27.35</v>
      </c>
      <c r="Z21" s="52" t="n">
        <f aca="false">((Y10*AM10)+(Y11*AM11)+(Y12*AM12)+(Y13*AM13)+(Y14*AM14)+(Y15*AM15)+(Y16*AM16)+(Y17*AM17)+(Y18*AM18)+(Y19*AM19)+(Y20*AM20)+(Y21*AM21))/((SUM(AM10:AM21)))</f>
        <v>32.1835294117647</v>
      </c>
      <c r="AA21" s="54" t="n">
        <f aca="false">Y21-X21</f>
        <v>-0.949999999999999</v>
      </c>
      <c r="AB21" s="55" t="n">
        <v>100</v>
      </c>
      <c r="AC21" s="55"/>
      <c r="AD21" s="52"/>
      <c r="AE21" s="55" t="n">
        <v>-100</v>
      </c>
      <c r="AF21" s="90" t="n">
        <v>27.7</v>
      </c>
      <c r="AG21" s="57" t="n">
        <f aca="false">AB21+AC21+AE21</f>
        <v>0</v>
      </c>
      <c r="AH21" s="58" t="n">
        <f aca="false">((AO21*AB21*AM21)*(Y21-X21))</f>
        <v>-31920</v>
      </c>
      <c r="AI21" s="58" t="n">
        <f aca="false">((AC21*AM21*AO21)*(Y21-AD21))+((AE21*AM21*AO21)*(Y21-AF21))</f>
        <v>11759.9999999999</v>
      </c>
      <c r="AJ21" s="91"/>
      <c r="AK21" s="92" t="n">
        <f aca="false">(AG21+M21)*AM21*AO21</f>
        <v>33600</v>
      </c>
      <c r="AL21" s="56"/>
      <c r="AM21" s="64" t="n">
        <v>336</v>
      </c>
      <c r="AN21" s="65" t="n">
        <f aca="false">[1]Interest!Y26</f>
        <v>0</v>
      </c>
      <c r="AO21" s="65" t="n">
        <f aca="false">1/(1+AN21/12)^(12*(B21-$A$2)/365.25)</f>
        <v>1</v>
      </c>
      <c r="AP21" s="58" t="n">
        <f aca="false">AI21+AH21+O21+N21</f>
        <v>-73920</v>
      </c>
      <c r="AQ21" s="50" t="n">
        <v>37591</v>
      </c>
      <c r="AS21" s="67" t="s">
        <v>107</v>
      </c>
      <c r="AT21" s="68" t="n">
        <f aca="false">AT6+AT11+AT16</f>
        <v>-1347139.2535</v>
      </c>
    </row>
    <row r="22" customFormat="false" ht="9.75" hidden="false" customHeight="true" outlineLevel="0" collapsed="false">
      <c r="A22" s="98"/>
      <c r="B22" s="99" t="n">
        <v>37622</v>
      </c>
      <c r="C22" s="100" t="n">
        <v>28.8</v>
      </c>
      <c r="D22" s="101" t="n">
        <f aca="false">'Term Sheet'!D25</f>
        <v>0</v>
      </c>
      <c r="E22" s="101"/>
      <c r="F22" s="102" t="n">
        <f aca="false">'Term Sheet'!A25</f>
        <v>0</v>
      </c>
      <c r="G22" s="102" t="n">
        <f aca="false">D22-C22</f>
        <v>-28.8</v>
      </c>
      <c r="H22" s="103" t="n">
        <v>-400</v>
      </c>
      <c r="I22" s="103"/>
      <c r="J22" s="101"/>
      <c r="K22" s="103"/>
      <c r="L22" s="101"/>
      <c r="M22" s="104" t="n">
        <f aca="false">H22+I22+K22</f>
        <v>-400</v>
      </c>
      <c r="N22" s="105" t="n">
        <f aca="false">((AO22*H22*AM22)*(D22-C22))</f>
        <v>4055040</v>
      </c>
      <c r="O22" s="105" t="n">
        <f aca="false">((I22*AM22*AO22)*(D22-J22))+((K22*AM22*AO22)*(D22-L22))</f>
        <v>0</v>
      </c>
      <c r="P22" s="104"/>
      <c r="Q22" s="104" t="n">
        <f aca="false">D22/D88*1000</f>
        <v>0</v>
      </c>
      <c r="R22" s="102"/>
      <c r="S22" s="100" t="n">
        <f aca="false">C22-X22</f>
        <v>-1.83</v>
      </c>
      <c r="T22" s="102" t="n">
        <f aca="false">D22-Y22</f>
        <v>-29.25</v>
      </c>
      <c r="U22" s="106" t="n">
        <f aca="false">T22-S22</f>
        <v>-27.42</v>
      </c>
      <c r="V22" s="101"/>
      <c r="W22" s="99" t="n">
        <v>37622</v>
      </c>
      <c r="X22" s="100" t="n">
        <v>30.63</v>
      </c>
      <c r="Y22" s="101" t="n">
        <f aca="false">'Term Sheet'!G25</f>
        <v>29.25</v>
      </c>
      <c r="Z22" s="101"/>
      <c r="AA22" s="102" t="n">
        <f aca="false">Y22-X22</f>
        <v>-1.38</v>
      </c>
      <c r="AB22" s="103" t="n">
        <v>0</v>
      </c>
      <c r="AC22" s="103"/>
      <c r="AD22" s="101"/>
      <c r="AE22" s="107"/>
      <c r="AF22" s="100"/>
      <c r="AG22" s="104" t="n">
        <f aca="false">AB22+AC22+AE22</f>
        <v>0</v>
      </c>
      <c r="AH22" s="105" t="n">
        <f aca="false">((AO22*AB22*AM22)*(Y22-X22))</f>
        <v>-0</v>
      </c>
      <c r="AI22" s="105" t="n">
        <f aca="false">((AC22*AM22*AO22)*(Y22-AD22))+((AE22*AM22*AO22)*(Y22-AF22))</f>
        <v>0</v>
      </c>
      <c r="AJ22" s="102"/>
      <c r="AK22" s="104" t="n">
        <f aca="false">(AG22+M22)*AM22*AO22</f>
        <v>-140800</v>
      </c>
      <c r="AL22" s="100"/>
      <c r="AM22" s="108" t="n">
        <v>352</v>
      </c>
      <c r="AN22" s="109" t="n">
        <f aca="false">[1]Interest!Y27</f>
        <v>0</v>
      </c>
      <c r="AO22" s="109" t="n">
        <f aca="false">1/(1+AN22/12)^(12*(B22-$A$2)/365.25)</f>
        <v>1</v>
      </c>
      <c r="AP22" s="105" t="n">
        <f aca="false">AI22+AH22+O22+N22</f>
        <v>4055040</v>
      </c>
      <c r="AQ22" s="99" t="n">
        <v>37622</v>
      </c>
      <c r="AS22" s="67" t="s">
        <v>108</v>
      </c>
      <c r="AT22" s="68" t="n">
        <f aca="false">AT7+AT12+AT17</f>
        <v>-42353490</v>
      </c>
    </row>
    <row r="23" customFormat="false" ht="9" hidden="false" customHeight="false" outlineLevel="0" collapsed="false">
      <c r="A23" s="70"/>
      <c r="B23" s="99" t="n">
        <v>37653</v>
      </c>
      <c r="C23" s="100" t="n">
        <v>28.8</v>
      </c>
      <c r="D23" s="101" t="n">
        <f aca="false">D22</f>
        <v>0</v>
      </c>
      <c r="E23" s="101"/>
      <c r="F23" s="102"/>
      <c r="G23" s="102" t="n">
        <f aca="false">D23-C23</f>
        <v>-28.8</v>
      </c>
      <c r="H23" s="103" t="n">
        <v>-400</v>
      </c>
      <c r="I23" s="103"/>
      <c r="J23" s="101"/>
      <c r="K23" s="103"/>
      <c r="L23" s="101"/>
      <c r="M23" s="104" t="n">
        <f aca="false">H23+I23+K23</f>
        <v>-400</v>
      </c>
      <c r="N23" s="105" t="n">
        <f aca="false">((AO23*H23*AM23)*(D23-C23))</f>
        <v>3686400</v>
      </c>
      <c r="O23" s="105" t="n">
        <f aca="false">((I23*AM23*AO23)*(D23-J23))+((K23*AM23*AO23)*(D23-L23))</f>
        <v>0</v>
      </c>
      <c r="P23" s="102"/>
      <c r="Q23" s="104" t="n">
        <f aca="false">D23/D89*1000</f>
        <v>0</v>
      </c>
      <c r="R23" s="102"/>
      <c r="S23" s="100" t="n">
        <f aca="false">C23-X23</f>
        <v>-1.83</v>
      </c>
      <c r="T23" s="102" t="n">
        <f aca="false">D23-Y23</f>
        <v>-29.25</v>
      </c>
      <c r="U23" s="106" t="n">
        <f aca="false">T23-S23</f>
        <v>-27.42</v>
      </c>
      <c r="V23" s="102"/>
      <c r="W23" s="99" t="n">
        <v>37653</v>
      </c>
      <c r="X23" s="100" t="n">
        <v>30.63</v>
      </c>
      <c r="Y23" s="101" t="n">
        <f aca="false">Y22</f>
        <v>29.25</v>
      </c>
      <c r="Z23" s="101"/>
      <c r="AA23" s="102" t="n">
        <f aca="false">Y23-X23</f>
        <v>-1.38</v>
      </c>
      <c r="AB23" s="103" t="n">
        <v>0</v>
      </c>
      <c r="AC23" s="103"/>
      <c r="AD23" s="101"/>
      <c r="AE23" s="107"/>
      <c r="AF23" s="100"/>
      <c r="AG23" s="104" t="n">
        <f aca="false">AB23+AC23+AE23</f>
        <v>0</v>
      </c>
      <c r="AH23" s="105" t="n">
        <f aca="false">((AO23*AB23*AM23)*(Y23-X23))</f>
        <v>-0</v>
      </c>
      <c r="AI23" s="105" t="n">
        <f aca="false">((AC23*AM23*AO23)*(Y23-AD23))+((AE23*AM23*AO23)*(Y23-AF23))</f>
        <v>0</v>
      </c>
      <c r="AJ23" s="102"/>
      <c r="AK23" s="104" t="n">
        <f aca="false">(AG23+M23)*AM23*AO23</f>
        <v>-128000</v>
      </c>
      <c r="AL23" s="100"/>
      <c r="AM23" s="108" t="n">
        <v>320</v>
      </c>
      <c r="AN23" s="109" t="n">
        <f aca="false">[1]Interest!Y28</f>
        <v>0</v>
      </c>
      <c r="AO23" s="109" t="n">
        <f aca="false">1/(1+AN23/12)^(12*(B23-$A$2)/365.25)</f>
        <v>1</v>
      </c>
      <c r="AP23" s="105" t="n">
        <f aca="false">AI23+AH23+O23+N23</f>
        <v>3686400</v>
      </c>
      <c r="AQ23" s="99" t="n">
        <v>37653</v>
      </c>
      <c r="AS23" s="67" t="s">
        <v>89</v>
      </c>
      <c r="AT23" s="110" t="n">
        <f aca="false">AT8+AT13+AT18</f>
        <v>-43700629.2535</v>
      </c>
    </row>
    <row r="24" customFormat="false" ht="9" hidden="false" customHeight="false" outlineLevel="0" collapsed="false">
      <c r="A24" s="70"/>
      <c r="B24" s="99" t="n">
        <v>37681</v>
      </c>
      <c r="C24" s="100" t="n">
        <v>27.55</v>
      </c>
      <c r="D24" s="101" t="n">
        <f aca="false">'Term Sheet'!D27</f>
        <v>0</v>
      </c>
      <c r="E24" s="101"/>
      <c r="F24" s="100"/>
      <c r="G24" s="102" t="n">
        <f aca="false">D24-C24</f>
        <v>-27.55</v>
      </c>
      <c r="H24" s="103" t="n">
        <v>200</v>
      </c>
      <c r="I24" s="103" t="n">
        <v>50</v>
      </c>
      <c r="J24" s="101" t="n">
        <v>26.75</v>
      </c>
      <c r="K24" s="103"/>
      <c r="L24" s="101"/>
      <c r="M24" s="104" t="n">
        <f aca="false">H24+I24+K24</f>
        <v>250</v>
      </c>
      <c r="N24" s="105" t="n">
        <f aca="false">((AO24*H24*AM24)*(D24-C24))</f>
        <v>-1851360</v>
      </c>
      <c r="O24" s="105" t="n">
        <f aca="false">((I24*AM24*AO24)*(D24-J24))+((K24*AM24*AO24)*(D24-L24))</f>
        <v>-449400</v>
      </c>
      <c r="P24" s="102"/>
      <c r="Q24" s="104" t="n">
        <f aca="false">D24/D90*1000</f>
        <v>0</v>
      </c>
      <c r="R24" s="102"/>
      <c r="S24" s="100" t="n">
        <f aca="false">C24-X24</f>
        <v>-1.95</v>
      </c>
      <c r="T24" s="102" t="n">
        <f aca="false">D24-Y24</f>
        <v>-28.25</v>
      </c>
      <c r="U24" s="106" t="n">
        <f aca="false">T24-S24</f>
        <v>-26.3</v>
      </c>
      <c r="V24" s="102"/>
      <c r="W24" s="99" t="n">
        <v>37681</v>
      </c>
      <c r="X24" s="100" t="n">
        <v>29.5</v>
      </c>
      <c r="Y24" s="101" t="n">
        <f aca="false">'Term Sheet'!G27</f>
        <v>28.25</v>
      </c>
      <c r="Z24" s="101"/>
      <c r="AA24" s="102" t="n">
        <f aca="false">Y24-X24</f>
        <v>-1.25</v>
      </c>
      <c r="AB24" s="103" t="n">
        <v>0</v>
      </c>
      <c r="AC24" s="103"/>
      <c r="AD24" s="101"/>
      <c r="AE24" s="107"/>
      <c r="AF24" s="100"/>
      <c r="AG24" s="104" t="n">
        <f aca="false">AB24+AC24+AE24</f>
        <v>0</v>
      </c>
      <c r="AH24" s="105" t="n">
        <f aca="false">((AO24*AB24*AM24)*(Y24-X24))</f>
        <v>-0</v>
      </c>
      <c r="AI24" s="105" t="n">
        <f aca="false">((AC24*AM24*AO24)*(Y24-AD24))+((AE24*AM24*AO24)*(Y24-AF24))</f>
        <v>0</v>
      </c>
      <c r="AJ24" s="102"/>
      <c r="AK24" s="104" t="n">
        <f aca="false">(AG24+M24)*AM24*AO24</f>
        <v>84000</v>
      </c>
      <c r="AL24" s="100"/>
      <c r="AM24" s="108" t="n">
        <v>336</v>
      </c>
      <c r="AN24" s="109" t="n">
        <f aca="false">[1]Interest!Y29</f>
        <v>0</v>
      </c>
      <c r="AO24" s="109" t="n">
        <f aca="false">1/(1+AN24/12)^(12*(B24-$A$2)/365.25)</f>
        <v>1</v>
      </c>
      <c r="AP24" s="105" t="n">
        <f aca="false">AI24+AH24+O24+N24</f>
        <v>-2300760</v>
      </c>
      <c r="AQ24" s="99" t="n">
        <v>37681</v>
      </c>
      <c r="AS24" s="42"/>
      <c r="AT24" s="43"/>
    </row>
    <row r="25" customFormat="false" ht="9" hidden="false" customHeight="false" outlineLevel="0" collapsed="false">
      <c r="A25" s="22"/>
      <c r="B25" s="99" t="n">
        <v>37712</v>
      </c>
      <c r="C25" s="100" t="n">
        <v>27.55</v>
      </c>
      <c r="D25" s="101" t="n">
        <f aca="false">D24</f>
        <v>0</v>
      </c>
      <c r="E25" s="111"/>
      <c r="F25" s="112"/>
      <c r="G25" s="102" t="n">
        <f aca="false">D25-C25</f>
        <v>-27.55</v>
      </c>
      <c r="H25" s="103" t="n">
        <v>200</v>
      </c>
      <c r="I25" s="103" t="n">
        <v>50</v>
      </c>
      <c r="J25" s="101" t="n">
        <v>26.75</v>
      </c>
      <c r="K25" s="103"/>
      <c r="L25" s="101"/>
      <c r="M25" s="104" t="n">
        <f aca="false">H25+I25+K25</f>
        <v>250</v>
      </c>
      <c r="N25" s="105" t="n">
        <f aca="false">((AO25*H25*AM25)*(D25-C25))</f>
        <v>-1939520</v>
      </c>
      <c r="O25" s="105" t="n">
        <f aca="false">((I25*AM25*AO25)*(D25-J25))+((K25*AM25*AO25)*(D25-L25))</f>
        <v>-470800</v>
      </c>
      <c r="P25" s="102"/>
      <c r="Q25" s="104" t="n">
        <f aca="false">D25/D91*1000</f>
        <v>0</v>
      </c>
      <c r="R25" s="113"/>
      <c r="S25" s="100" t="n">
        <f aca="false">C25-X25</f>
        <v>-1.95</v>
      </c>
      <c r="T25" s="102" t="n">
        <f aca="false">D25-Y25</f>
        <v>-28.25</v>
      </c>
      <c r="U25" s="106" t="n">
        <f aca="false">T25-S25</f>
        <v>-26.3</v>
      </c>
      <c r="V25" s="100"/>
      <c r="W25" s="99" t="n">
        <v>37712</v>
      </c>
      <c r="X25" s="100" t="n">
        <v>29.5</v>
      </c>
      <c r="Y25" s="101" t="n">
        <f aca="false">Y24</f>
        <v>28.25</v>
      </c>
      <c r="Z25" s="102" t="s">
        <v>121</v>
      </c>
      <c r="AA25" s="102" t="n">
        <f aca="false">Y25-X25</f>
        <v>-1.25</v>
      </c>
      <c r="AB25" s="103" t="n">
        <v>0</v>
      </c>
      <c r="AC25" s="103"/>
      <c r="AD25" s="101"/>
      <c r="AE25" s="107"/>
      <c r="AF25" s="100"/>
      <c r="AG25" s="104" t="n">
        <f aca="false">AB25+AC25+AE25</f>
        <v>0</v>
      </c>
      <c r="AH25" s="105" t="n">
        <f aca="false">((AO25*AB25*AM25)*(Y25-X25))</f>
        <v>-0</v>
      </c>
      <c r="AI25" s="105" t="n">
        <f aca="false">((AC25*AM25*AO25)*(Y25-AD25))+((AE25*AM25*AO25)*(Y25-AF25))</f>
        <v>0</v>
      </c>
      <c r="AJ25" s="102"/>
      <c r="AK25" s="104" t="n">
        <f aca="false">(AG25+M25)*AM25*AO25</f>
        <v>88000</v>
      </c>
      <c r="AL25" s="100"/>
      <c r="AM25" s="108" t="n">
        <v>352</v>
      </c>
      <c r="AN25" s="109" t="n">
        <f aca="false">[1]Interest!Y30</f>
        <v>0</v>
      </c>
      <c r="AO25" s="109" t="n">
        <f aca="false">1/(1+AN25/12)^(12*(B25-$A$2)/365.25)</f>
        <v>1</v>
      </c>
      <c r="AP25" s="105" t="n">
        <f aca="false">AI25+AH25+O25+N25</f>
        <v>-2410320</v>
      </c>
      <c r="AQ25" s="99" t="n">
        <v>37712</v>
      </c>
      <c r="AS25" s="114"/>
      <c r="AT25" s="115"/>
    </row>
    <row r="26" customFormat="false" ht="8.25" hidden="false" customHeight="false" outlineLevel="0" collapsed="false">
      <c r="A26" s="94"/>
      <c r="B26" s="99" t="n">
        <v>37742</v>
      </c>
      <c r="C26" s="100" t="n">
        <v>29.6</v>
      </c>
      <c r="D26" s="101" t="n">
        <f aca="false">'Term Sheet'!D29</f>
        <v>0</v>
      </c>
      <c r="E26" s="101"/>
      <c r="F26" s="100"/>
      <c r="G26" s="102" t="n">
        <f aca="false">D26-C26</f>
        <v>-29.6</v>
      </c>
      <c r="H26" s="103" t="n">
        <v>200</v>
      </c>
      <c r="I26" s="103"/>
      <c r="J26" s="101"/>
      <c r="K26" s="103"/>
      <c r="L26" s="101"/>
      <c r="M26" s="104" t="n">
        <f aca="false">H26+I26+K26</f>
        <v>200</v>
      </c>
      <c r="N26" s="105" t="n">
        <f aca="false">((AO26*H26*AM26)*(D26-C26))</f>
        <v>-1989120</v>
      </c>
      <c r="O26" s="105" t="n">
        <f aca="false">((I26*AM26*AO26)*(D26-J26))+((K26*AM26*AO26)*(D26-L26))</f>
        <v>0</v>
      </c>
      <c r="P26" s="102"/>
      <c r="Q26" s="104" t="n">
        <f aca="false">D26/D92*1000</f>
        <v>0</v>
      </c>
      <c r="R26" s="113"/>
      <c r="S26" s="100" t="n">
        <f aca="false">C26-X26</f>
        <v>-1.35</v>
      </c>
      <c r="T26" s="102" t="n">
        <f aca="false">D26-Y26</f>
        <v>-29.95</v>
      </c>
      <c r="U26" s="106" t="n">
        <f aca="false">T26-S26</f>
        <v>-28.6</v>
      </c>
      <c r="V26" s="100"/>
      <c r="W26" s="99" t="n">
        <v>37742</v>
      </c>
      <c r="X26" s="100" t="n">
        <v>30.95</v>
      </c>
      <c r="Y26" s="101" t="n">
        <f aca="false">'Term Sheet'!G29</f>
        <v>29.95</v>
      </c>
      <c r="Z26" s="101" t="n">
        <f aca="false">'Term Sheet'!A40</f>
        <v>32.7743137254902</v>
      </c>
      <c r="AA26" s="102" t="n">
        <f aca="false">Y26-X26</f>
        <v>-1</v>
      </c>
      <c r="AB26" s="103" t="n">
        <v>0</v>
      </c>
      <c r="AC26" s="103"/>
      <c r="AD26" s="101"/>
      <c r="AE26" s="107"/>
      <c r="AF26" s="100"/>
      <c r="AG26" s="104" t="n">
        <f aca="false">AB26+AC26+AE26</f>
        <v>0</v>
      </c>
      <c r="AH26" s="105" t="n">
        <f aca="false">((AO26*AB26*AM26)*(Y26-X26))</f>
        <v>-0</v>
      </c>
      <c r="AI26" s="105" t="n">
        <f aca="false">((AC26*AM26*AO26)*(Y26-AD26))+((AE26*AM26*AO26)*(Y26-AF26))</f>
        <v>0</v>
      </c>
      <c r="AJ26" s="102"/>
      <c r="AK26" s="104" t="n">
        <f aca="false">(AG26+M26)*AM26*AO26</f>
        <v>67200</v>
      </c>
      <c r="AL26" s="100"/>
      <c r="AM26" s="108" t="n">
        <v>336</v>
      </c>
      <c r="AN26" s="109" t="n">
        <f aca="false">[1]Interest!Y31</f>
        <v>0</v>
      </c>
      <c r="AO26" s="109" t="n">
        <f aca="false">1/(1+AN26/12)^(12*(B26-$A$2)/365.25)</f>
        <v>1</v>
      </c>
      <c r="AP26" s="105" t="n">
        <f aca="false">AI26+AH26+O26+N26</f>
        <v>-1989120</v>
      </c>
      <c r="AQ26" s="99" t="n">
        <v>37742</v>
      </c>
    </row>
    <row r="27" customFormat="false" ht="8.25" hidden="false" customHeight="false" outlineLevel="0" collapsed="false">
      <c r="A27" s="89"/>
      <c r="B27" s="99" t="n">
        <v>37773</v>
      </c>
      <c r="C27" s="100" t="n">
        <v>38.45</v>
      </c>
      <c r="D27" s="101" t="n">
        <f aca="false">'Term Sheet'!D30</f>
        <v>0</v>
      </c>
      <c r="E27" s="111"/>
      <c r="F27" s="116" t="s">
        <v>121</v>
      </c>
      <c r="G27" s="102" t="n">
        <f aca="false">D27-C27</f>
        <v>-38.45</v>
      </c>
      <c r="H27" s="103" t="n">
        <v>350</v>
      </c>
      <c r="I27" s="103"/>
      <c r="J27" s="101"/>
      <c r="K27" s="103"/>
      <c r="L27" s="101"/>
      <c r="M27" s="104" t="n">
        <f aca="false">H27+I27+K27</f>
        <v>350</v>
      </c>
      <c r="N27" s="105" t="n">
        <f aca="false">((AO27*H27*AM27)*(D27-C27))</f>
        <v>-4521720</v>
      </c>
      <c r="O27" s="105" t="n">
        <f aca="false">((I27*AM27*AO27)*(D27-J27))+((K27*AM27*AO27)*(D27-L27))</f>
        <v>0</v>
      </c>
      <c r="P27" s="102"/>
      <c r="Q27" s="104" t="n">
        <f aca="false">D27/D93*1000</f>
        <v>0</v>
      </c>
      <c r="R27" s="113"/>
      <c r="S27" s="100" t="n">
        <f aca="false">C27-X27</f>
        <v>-1.4</v>
      </c>
      <c r="T27" s="102" t="n">
        <f aca="false">D27-Y27</f>
        <v>-38.85</v>
      </c>
      <c r="U27" s="106" t="n">
        <f aca="false">T27-S27</f>
        <v>-37.45</v>
      </c>
      <c r="V27" s="100"/>
      <c r="W27" s="99" t="n">
        <v>37773</v>
      </c>
      <c r="X27" s="100" t="n">
        <v>39.85</v>
      </c>
      <c r="Y27" s="101" t="n">
        <f aca="false">'Term Sheet'!G30</f>
        <v>38.85</v>
      </c>
      <c r="Z27" s="101"/>
      <c r="AA27" s="102" t="n">
        <f aca="false">Y27-X27</f>
        <v>-1</v>
      </c>
      <c r="AB27" s="103" t="n">
        <v>0</v>
      </c>
      <c r="AC27" s="103"/>
      <c r="AD27" s="101"/>
      <c r="AE27" s="107"/>
      <c r="AF27" s="100"/>
      <c r="AG27" s="104" t="n">
        <f aca="false">AB27+AC27+AE27</f>
        <v>0</v>
      </c>
      <c r="AH27" s="105" t="n">
        <f aca="false">((AO27*AB27*AM27)*(Y27-X27))</f>
        <v>-0</v>
      </c>
      <c r="AI27" s="105" t="n">
        <f aca="false">((AC27*AM27*AO27)*(Y27-AD27))+((AE27*AM27*AO27)*(Y27-AF27))</f>
        <v>0</v>
      </c>
      <c r="AJ27" s="102"/>
      <c r="AK27" s="104" t="n">
        <f aca="false">(AG27+M27)*AM27*AO27</f>
        <v>117600</v>
      </c>
      <c r="AL27" s="100"/>
      <c r="AM27" s="108" t="n">
        <v>336</v>
      </c>
      <c r="AN27" s="109" t="n">
        <f aca="false">[1]Interest!Y32</f>
        <v>0</v>
      </c>
      <c r="AO27" s="109" t="n">
        <f aca="false">1/(1+AN27/12)^(12*(B27-$A$2)/365.25)</f>
        <v>1</v>
      </c>
      <c r="AP27" s="105" t="n">
        <f aca="false">AI27+AH27+O27+N27</f>
        <v>-4521720</v>
      </c>
      <c r="AQ27" s="99" t="n">
        <v>37773</v>
      </c>
    </row>
    <row r="28" customFormat="false" ht="8.25" hidden="false" customHeight="false" outlineLevel="0" collapsed="false">
      <c r="A28" s="89"/>
      <c r="B28" s="99" t="n">
        <v>37803</v>
      </c>
      <c r="C28" s="100" t="n">
        <v>43.25</v>
      </c>
      <c r="D28" s="101" t="n">
        <f aca="false">'Term Sheet'!D31</f>
        <v>0</v>
      </c>
      <c r="E28" s="101"/>
      <c r="F28" s="101" t="n">
        <f aca="false">'Term Sheet'!A36</f>
        <v>0</v>
      </c>
      <c r="G28" s="102" t="n">
        <f aca="false">D28-C28</f>
        <v>-43.25</v>
      </c>
      <c r="H28" s="103" t="n">
        <v>-250</v>
      </c>
      <c r="I28" s="103"/>
      <c r="J28" s="101"/>
      <c r="K28" s="103"/>
      <c r="L28" s="101"/>
      <c r="M28" s="104" t="n">
        <f aca="false">H28+I28+K28</f>
        <v>-250</v>
      </c>
      <c r="N28" s="105" t="n">
        <f aca="false">((AO28*H28*AM28)*(D28-C28))</f>
        <v>3806000</v>
      </c>
      <c r="O28" s="105" t="n">
        <f aca="false">((I28*AM28*AO28)*(D28-J28))+((K28*AM28*AO28)*(D28-L28))</f>
        <v>0</v>
      </c>
      <c r="P28" s="102"/>
      <c r="Q28" s="104" t="n">
        <f aca="false">D28/D94*1000</f>
        <v>0</v>
      </c>
      <c r="R28" s="113"/>
      <c r="S28" s="100" t="n">
        <f aca="false">C28-X28</f>
        <v>-5.75</v>
      </c>
      <c r="T28" s="102" t="n">
        <f aca="false">D28-Y28</f>
        <v>-47.45</v>
      </c>
      <c r="U28" s="106" t="n">
        <f aca="false">T28-S28</f>
        <v>-41.7</v>
      </c>
      <c r="V28" s="102"/>
      <c r="W28" s="99" t="n">
        <v>37803</v>
      </c>
      <c r="X28" s="100" t="n">
        <v>49</v>
      </c>
      <c r="Y28" s="101" t="n">
        <f aca="false">'Term Sheet'!G31</f>
        <v>47.45</v>
      </c>
      <c r="Z28" s="101"/>
      <c r="AA28" s="102" t="n">
        <f aca="false">Y28-X28</f>
        <v>-1.55</v>
      </c>
      <c r="AB28" s="103" t="n">
        <v>0</v>
      </c>
      <c r="AC28" s="103"/>
      <c r="AD28" s="101"/>
      <c r="AE28" s="107"/>
      <c r="AF28" s="100"/>
      <c r="AG28" s="104" t="n">
        <f aca="false">AB28+AC28+AE28</f>
        <v>0</v>
      </c>
      <c r="AH28" s="105" t="n">
        <f aca="false">((AO28*AB28*AM28)*(Y28-X28))</f>
        <v>-0</v>
      </c>
      <c r="AI28" s="105" t="n">
        <f aca="false">((AC28*AM28*AO28)*(Y28-AD28))+((AE28*AM28*AO28)*(Y28-AF28))</f>
        <v>0</v>
      </c>
      <c r="AJ28" s="102"/>
      <c r="AK28" s="104" t="n">
        <f aca="false">(AG28+M28)*AM28*AO28</f>
        <v>-88000</v>
      </c>
      <c r="AL28" s="100"/>
      <c r="AM28" s="108" t="n">
        <v>352</v>
      </c>
      <c r="AN28" s="109" t="n">
        <f aca="false">[1]Interest!Y33</f>
        <v>0</v>
      </c>
      <c r="AO28" s="109" t="n">
        <f aca="false">1/(1+AN28/12)^(12*(B28-$A$2)/365.25)</f>
        <v>1</v>
      </c>
      <c r="AP28" s="105" t="n">
        <f aca="false">AI28+AH28+O28+N28</f>
        <v>3806000</v>
      </c>
      <c r="AQ28" s="99" t="n">
        <v>37803</v>
      </c>
      <c r="AS28" s="17" t="s">
        <v>122</v>
      </c>
      <c r="AT28" s="17" t="s">
        <v>123</v>
      </c>
    </row>
    <row r="29" customFormat="false" ht="8.25" hidden="false" customHeight="false" outlineLevel="0" collapsed="false">
      <c r="A29" s="89"/>
      <c r="B29" s="99" t="n">
        <v>37834</v>
      </c>
      <c r="C29" s="100" t="n">
        <v>43.25</v>
      </c>
      <c r="D29" s="101" t="n">
        <f aca="false">D28</f>
        <v>0</v>
      </c>
      <c r="E29" s="101"/>
      <c r="F29" s="102" t="s">
        <v>124</v>
      </c>
      <c r="G29" s="102" t="n">
        <f aca="false">D29-C29</f>
        <v>-43.25</v>
      </c>
      <c r="H29" s="103" t="n">
        <v>-250</v>
      </c>
      <c r="I29" s="103"/>
      <c r="J29" s="101"/>
      <c r="K29" s="103"/>
      <c r="L29" s="101"/>
      <c r="M29" s="104" t="n">
        <f aca="false">H29+I29+K29</f>
        <v>-250</v>
      </c>
      <c r="N29" s="105" t="n">
        <f aca="false">((AO29*H29*AM29)*(D29-C29))</f>
        <v>3633000</v>
      </c>
      <c r="O29" s="105" t="n">
        <f aca="false">((I29*AM29*AO29)*(D29-J29))+((K29*AM29*AO29)*(D29-L29))</f>
        <v>0</v>
      </c>
      <c r="P29" s="102"/>
      <c r="Q29" s="104" t="n">
        <f aca="false">D29/D95*1000</f>
        <v>0</v>
      </c>
      <c r="R29" s="102"/>
      <c r="S29" s="100" t="n">
        <f aca="false">C29-X29</f>
        <v>-5.75</v>
      </c>
      <c r="T29" s="102" t="n">
        <f aca="false">D29-Y29</f>
        <v>-47.45</v>
      </c>
      <c r="U29" s="106" t="n">
        <f aca="false">T29-S29</f>
        <v>-41.7</v>
      </c>
      <c r="V29" s="102"/>
      <c r="W29" s="99" t="n">
        <v>37834</v>
      </c>
      <c r="X29" s="100" t="n">
        <v>49</v>
      </c>
      <c r="Y29" s="101" t="n">
        <f aca="false">Y28</f>
        <v>47.45</v>
      </c>
      <c r="Z29" s="101"/>
      <c r="AA29" s="102" t="n">
        <f aca="false">Y29-X29</f>
        <v>-1.55</v>
      </c>
      <c r="AB29" s="103" t="n">
        <v>0</v>
      </c>
      <c r="AC29" s="103"/>
      <c r="AD29" s="101"/>
      <c r="AE29" s="107"/>
      <c r="AF29" s="100"/>
      <c r="AG29" s="104" t="n">
        <f aca="false">AB29+AC29+AE29</f>
        <v>0</v>
      </c>
      <c r="AH29" s="105" t="n">
        <f aca="false">((AO29*AB29*AM29)*(Y29-X29))</f>
        <v>-0</v>
      </c>
      <c r="AI29" s="105" t="n">
        <f aca="false">((AC29*AM29*AO29)*(Y29-AD29))+((AE29*AM29*AO29)*(Y29-AF29))</f>
        <v>0</v>
      </c>
      <c r="AJ29" s="102"/>
      <c r="AK29" s="104" t="n">
        <f aca="false">(AG29+M29)*AM29*AO29</f>
        <v>-84000</v>
      </c>
      <c r="AL29" s="100"/>
      <c r="AM29" s="108" t="n">
        <v>336</v>
      </c>
      <c r="AN29" s="109" t="n">
        <f aca="false">[1]Interest!Y34</f>
        <v>0</v>
      </c>
      <c r="AO29" s="109" t="n">
        <f aca="false">1/(1+AN29/12)^(12*(B29-$A$2)/365.25)</f>
        <v>1</v>
      </c>
      <c r="AP29" s="105" t="n">
        <f aca="false">AI29+AH29+O29+N29</f>
        <v>3633000</v>
      </c>
      <c r="AQ29" s="99" t="n">
        <v>37834</v>
      </c>
    </row>
    <row r="30" customFormat="false" ht="8.25" hidden="false" customHeight="false" outlineLevel="0" collapsed="false">
      <c r="A30" s="117"/>
      <c r="B30" s="99" t="n">
        <v>37865</v>
      </c>
      <c r="C30" s="100" t="n">
        <v>27.25</v>
      </c>
      <c r="D30" s="101" t="n">
        <f aca="false">'Term Sheet'!D33</f>
        <v>0</v>
      </c>
      <c r="E30" s="101"/>
      <c r="F30" s="101" t="n">
        <f aca="false">'EOL LINKS'!H79</f>
        <v>0</v>
      </c>
      <c r="G30" s="102" t="n">
        <f aca="false">D30-C30</f>
        <v>-27.25</v>
      </c>
      <c r="H30" s="103" t="n">
        <v>-200</v>
      </c>
      <c r="I30" s="103"/>
      <c r="J30" s="101"/>
      <c r="K30" s="103"/>
      <c r="L30" s="101"/>
      <c r="M30" s="104" t="n">
        <f aca="false">H30+I30+K30</f>
        <v>-200</v>
      </c>
      <c r="N30" s="105" t="n">
        <f aca="false">((AO30*H30*AM30)*(D30-C30))</f>
        <v>1831200</v>
      </c>
      <c r="O30" s="105" t="n">
        <f aca="false">((I30*AM30*AO30)*(D30-J30))+((K30*AM30*AO30)*(D30-L30))</f>
        <v>0</v>
      </c>
      <c r="P30" s="102"/>
      <c r="Q30" s="104" t="n">
        <f aca="false">D30/D96*1000</f>
        <v>0</v>
      </c>
      <c r="R30" s="102"/>
      <c r="S30" s="100" t="n">
        <f aca="false">C30-X30</f>
        <v>-1.75</v>
      </c>
      <c r="T30" s="102" t="n">
        <f aca="false">D30-Y30</f>
        <v>-28.05</v>
      </c>
      <c r="U30" s="106" t="n">
        <f aca="false">T30-S30</f>
        <v>-26.3</v>
      </c>
      <c r="V30" s="102"/>
      <c r="W30" s="99" t="n">
        <v>37865</v>
      </c>
      <c r="X30" s="100" t="n">
        <v>29</v>
      </c>
      <c r="Y30" s="101" t="n">
        <f aca="false">'Term Sheet'!G33</f>
        <v>28.05</v>
      </c>
      <c r="Z30" s="101"/>
      <c r="AA30" s="102" t="n">
        <f aca="false">Y30-X30</f>
        <v>-0.949999999999999</v>
      </c>
      <c r="AB30" s="103" t="n">
        <v>0</v>
      </c>
      <c r="AC30" s="103"/>
      <c r="AD30" s="101"/>
      <c r="AE30" s="107"/>
      <c r="AF30" s="100"/>
      <c r="AG30" s="104" t="n">
        <f aca="false">AB30+AC30+AE30</f>
        <v>0</v>
      </c>
      <c r="AH30" s="105" t="n">
        <f aca="false">((AO30*AB30*AM30)*(Y30-X30))</f>
        <v>-0</v>
      </c>
      <c r="AI30" s="105" t="n">
        <f aca="false">((AC30*AM30*AO30)*(Y30-AD30))+((AE30*AM30*AO30)*(Y30-AF30))</f>
        <v>0</v>
      </c>
      <c r="AJ30" s="102"/>
      <c r="AK30" s="104" t="n">
        <f aca="false">(AG30+M30)*AM30*AO30</f>
        <v>-67200</v>
      </c>
      <c r="AL30" s="100"/>
      <c r="AM30" s="108" t="n">
        <v>336</v>
      </c>
      <c r="AN30" s="109" t="n">
        <f aca="false">[1]Interest!Y35</f>
        <v>0</v>
      </c>
      <c r="AO30" s="109" t="n">
        <f aca="false">1/(1+AN30/12)^(12*(B30-$A$2)/365.25)</f>
        <v>1</v>
      </c>
      <c r="AP30" s="105" t="n">
        <f aca="false">AI30+AH30+O30+N30</f>
        <v>1831200</v>
      </c>
      <c r="AQ30" s="99" t="n">
        <v>37865</v>
      </c>
    </row>
    <row r="31" customFormat="false" ht="8.25" hidden="false" customHeight="false" outlineLevel="0" collapsed="false">
      <c r="A31" s="70"/>
      <c r="B31" s="99" t="n">
        <v>37895</v>
      </c>
      <c r="C31" s="100" t="n">
        <v>28.8</v>
      </c>
      <c r="D31" s="101" t="n">
        <f aca="false">'Term Sheet'!D34</f>
        <v>0</v>
      </c>
      <c r="E31" s="101"/>
      <c r="F31" s="102" t="s">
        <v>125</v>
      </c>
      <c r="G31" s="102" t="n">
        <f aca="false">D31-C31</f>
        <v>-28.8</v>
      </c>
      <c r="H31" s="103" t="n">
        <v>150</v>
      </c>
      <c r="I31" s="103"/>
      <c r="J31" s="101"/>
      <c r="K31" s="103"/>
      <c r="L31" s="101"/>
      <c r="M31" s="104" t="n">
        <f aca="false">H31+I31+K31</f>
        <v>150</v>
      </c>
      <c r="N31" s="105" t="n">
        <f aca="false">((AO31*H31*AM31)*(D31-C31))</f>
        <v>-1589760</v>
      </c>
      <c r="O31" s="105" t="n">
        <f aca="false">((I31*AM31*AO31)*(D31-J31))+((K31*AM31*AO31)*(D31-L31))</f>
        <v>0</v>
      </c>
      <c r="P31" s="102"/>
      <c r="Q31" s="104" t="n">
        <f aca="false">D31/D97*1000</f>
        <v>0</v>
      </c>
      <c r="R31" s="102"/>
      <c r="S31" s="100" t="n">
        <f aca="false">C31-X31</f>
        <v>-1.05</v>
      </c>
      <c r="T31" s="102" t="n">
        <f aca="false">D31-Y31</f>
        <v>-28.75</v>
      </c>
      <c r="U31" s="106" t="n">
        <f aca="false">T31-S31</f>
        <v>-27.7</v>
      </c>
      <c r="V31" s="102"/>
      <c r="W31" s="99" t="n">
        <v>37895</v>
      </c>
      <c r="X31" s="100" t="n">
        <v>29.85</v>
      </c>
      <c r="Y31" s="101" t="n">
        <f aca="false">'Term Sheet'!G34</f>
        <v>28.75</v>
      </c>
      <c r="Z31" s="101"/>
      <c r="AA31" s="102" t="n">
        <f aca="false">Y31-X31</f>
        <v>-1.1</v>
      </c>
      <c r="AB31" s="103" t="n">
        <v>0</v>
      </c>
      <c r="AC31" s="103"/>
      <c r="AD31" s="101"/>
      <c r="AE31" s="107"/>
      <c r="AF31" s="100"/>
      <c r="AG31" s="104" t="n">
        <f aca="false">AB31+AC31+AE31</f>
        <v>0</v>
      </c>
      <c r="AH31" s="105" t="n">
        <f aca="false">((AO31*AB31*AM31)*(Y31-X31))</f>
        <v>-0</v>
      </c>
      <c r="AI31" s="105" t="n">
        <f aca="false">((AC31*AM31*AO31)*(Y31-AD31))+((AE31*AM31*AO31)*(Y31-AF31))</f>
        <v>0</v>
      </c>
      <c r="AJ31" s="102"/>
      <c r="AK31" s="104" t="n">
        <f aca="false">(AG31+M31)*AM31*AO31</f>
        <v>55200</v>
      </c>
      <c r="AL31" s="100"/>
      <c r="AM31" s="108" t="n">
        <v>368</v>
      </c>
      <c r="AN31" s="109" t="n">
        <f aca="false">[1]Interest!Y36</f>
        <v>0</v>
      </c>
      <c r="AO31" s="109" t="n">
        <f aca="false">1/(1+AN31/12)^(12*(B31-$A$2)/365.25)</f>
        <v>1</v>
      </c>
      <c r="AP31" s="105" t="n">
        <f aca="false">AI31+AH31+O31+N31</f>
        <v>-1589760</v>
      </c>
      <c r="AQ31" s="99" t="n">
        <v>37895</v>
      </c>
    </row>
    <row r="32" customFormat="false" ht="8.25" hidden="false" customHeight="false" outlineLevel="0" collapsed="false">
      <c r="A32" s="70"/>
      <c r="B32" s="99" t="n">
        <v>37926</v>
      </c>
      <c r="C32" s="100" t="n">
        <v>28.8</v>
      </c>
      <c r="D32" s="101" t="n">
        <f aca="false">D31</f>
        <v>0</v>
      </c>
      <c r="E32" s="101"/>
      <c r="F32" s="101" t="n">
        <f aca="false">'EOL LINKS'!H80</f>
        <v>0</v>
      </c>
      <c r="G32" s="102" t="n">
        <f aca="false">D32-C32</f>
        <v>-28.8</v>
      </c>
      <c r="H32" s="103" t="n">
        <v>150</v>
      </c>
      <c r="I32" s="103"/>
      <c r="J32" s="101"/>
      <c r="K32" s="103"/>
      <c r="L32" s="101"/>
      <c r="M32" s="104" t="n">
        <f aca="false">H32+I32+K32</f>
        <v>150</v>
      </c>
      <c r="N32" s="105" t="n">
        <f aca="false">((AO32*H32*AM32)*(D32-C32))</f>
        <v>-1313280</v>
      </c>
      <c r="O32" s="105" t="n">
        <f aca="false">((I32*AM32*AO32)*(D32-J32))+((K32*AM32*AO32)*(D32-L32))</f>
        <v>0</v>
      </c>
      <c r="P32" s="102"/>
      <c r="Q32" s="104" t="n">
        <f aca="false">D32/D98*1000</f>
        <v>0</v>
      </c>
      <c r="R32" s="102"/>
      <c r="S32" s="100" t="n">
        <f aca="false">C32-X32</f>
        <v>-1.05</v>
      </c>
      <c r="T32" s="102" t="n">
        <f aca="false">D32-Y32</f>
        <v>-28.75</v>
      </c>
      <c r="U32" s="106" t="n">
        <f aca="false">T32-S32</f>
        <v>-27.7</v>
      </c>
      <c r="V32" s="102"/>
      <c r="W32" s="99" t="n">
        <v>37926</v>
      </c>
      <c r="X32" s="100" t="n">
        <v>29.85</v>
      </c>
      <c r="Y32" s="101" t="n">
        <f aca="false">Y31</f>
        <v>28.75</v>
      </c>
      <c r="Z32" s="101"/>
      <c r="AA32" s="102" t="n">
        <f aca="false">Y32-X32</f>
        <v>-1.1</v>
      </c>
      <c r="AB32" s="103" t="n">
        <v>0</v>
      </c>
      <c r="AC32" s="103"/>
      <c r="AD32" s="101"/>
      <c r="AE32" s="107"/>
      <c r="AF32" s="100"/>
      <c r="AG32" s="104" t="n">
        <f aca="false">AB32+AC32+AE32</f>
        <v>0</v>
      </c>
      <c r="AH32" s="105" t="n">
        <f aca="false">((AO32*AB32*AM32)*(Y32-X32))</f>
        <v>-0</v>
      </c>
      <c r="AI32" s="105" t="n">
        <f aca="false">((AC32*AM32*AO32)*(Y32-AD32))+((AE32*AM32*AO32)*(Y32-AF32))</f>
        <v>0</v>
      </c>
      <c r="AJ32" s="102"/>
      <c r="AK32" s="104" t="n">
        <f aca="false">(AG32+M32)*AM32*AO32</f>
        <v>45600</v>
      </c>
      <c r="AL32" s="100"/>
      <c r="AM32" s="108" t="n">
        <v>304</v>
      </c>
      <c r="AN32" s="109" t="n">
        <f aca="false">[1]Interest!Y37</f>
        <v>0</v>
      </c>
      <c r="AO32" s="109" t="n">
        <f aca="false">1/(1+AN32/12)^(12*(B32-$A$2)/365.25)</f>
        <v>1</v>
      </c>
      <c r="AP32" s="105" t="n">
        <f aca="false">AI32+AH32+O32+N32</f>
        <v>-1313280</v>
      </c>
      <c r="AQ32" s="99" t="n">
        <v>37926</v>
      </c>
    </row>
    <row r="33" customFormat="false" ht="8.25" hidden="false" customHeight="false" outlineLevel="0" collapsed="false">
      <c r="A33" s="22"/>
      <c r="B33" s="99" t="n">
        <v>37956</v>
      </c>
      <c r="C33" s="100" t="n">
        <v>28.8</v>
      </c>
      <c r="D33" s="101" t="n">
        <f aca="false">D32</f>
        <v>0</v>
      </c>
      <c r="E33" s="101"/>
      <c r="F33" s="102"/>
      <c r="G33" s="102" t="n">
        <f aca="false">D33-C33</f>
        <v>-28.8</v>
      </c>
      <c r="H33" s="118" t="n">
        <v>150</v>
      </c>
      <c r="I33" s="103"/>
      <c r="J33" s="101"/>
      <c r="K33" s="103"/>
      <c r="L33" s="101"/>
      <c r="M33" s="119" t="n">
        <f aca="false">H33+I33+K33</f>
        <v>150</v>
      </c>
      <c r="N33" s="105" t="n">
        <f aca="false">((AO33*H33*AM33)*(D33-C33))</f>
        <v>-1520640</v>
      </c>
      <c r="O33" s="105" t="n">
        <f aca="false">((I33*AM33*AO33)*(D33-J33))+((K33*AM33*AO33)*(D33-L33))</f>
        <v>0</v>
      </c>
      <c r="P33" s="102"/>
      <c r="Q33" s="104" t="n">
        <f aca="false">D33/D99*1000</f>
        <v>0</v>
      </c>
      <c r="R33" s="102"/>
      <c r="S33" s="100" t="n">
        <f aca="false">C33-X33</f>
        <v>-1.05</v>
      </c>
      <c r="T33" s="102" t="n">
        <f aca="false">D33-Y33</f>
        <v>-28.75</v>
      </c>
      <c r="U33" s="106" t="n">
        <f aca="false">T33-S33</f>
        <v>-27.7</v>
      </c>
      <c r="V33" s="102"/>
      <c r="W33" s="99" t="n">
        <v>37956</v>
      </c>
      <c r="X33" s="100" t="n">
        <v>29.85</v>
      </c>
      <c r="Y33" s="101" t="n">
        <f aca="false">Y32</f>
        <v>28.75</v>
      </c>
      <c r="Z33" s="101" t="n">
        <f aca="false">AVERAGE(AA22:AA33)</f>
        <v>-1.2175</v>
      </c>
      <c r="AA33" s="102" t="n">
        <f aca="false">Y33-X33</f>
        <v>-1.1</v>
      </c>
      <c r="AB33" s="118" t="n">
        <v>0</v>
      </c>
      <c r="AC33" s="103"/>
      <c r="AD33" s="101"/>
      <c r="AE33" s="120"/>
      <c r="AF33" s="100"/>
      <c r="AG33" s="119" t="n">
        <f aca="false">AB33+AC33+AE33</f>
        <v>0</v>
      </c>
      <c r="AH33" s="121" t="n">
        <f aca="false">((AO33*AB33*AM33)*(Y33-X33))</f>
        <v>-0</v>
      </c>
      <c r="AI33" s="121" t="n">
        <f aca="false">((AC33*AM33*AO33)*(Y33-AD33))+((AE33*AM33*AO33)*(Y33-AF33))</f>
        <v>0</v>
      </c>
      <c r="AJ33" s="122"/>
      <c r="AK33" s="119" t="n">
        <f aca="false">(AG33+M33)*AM33*AO33</f>
        <v>52800</v>
      </c>
      <c r="AL33" s="123"/>
      <c r="AM33" s="124" t="n">
        <v>352</v>
      </c>
      <c r="AN33" s="125" t="n">
        <f aca="false">[1]Interest!Y38</f>
        <v>0</v>
      </c>
      <c r="AO33" s="125" t="n">
        <f aca="false">1/(1+AN33/12)^(12*(B33-$A$2)/365.25)</f>
        <v>1</v>
      </c>
      <c r="AP33" s="121" t="n">
        <f aca="false">AI33+AH33+O33+N33</f>
        <v>-1520640</v>
      </c>
      <c r="AQ33" s="99" t="n">
        <v>37956</v>
      </c>
    </row>
    <row r="34" customFormat="false" ht="8.25" hidden="false" customHeight="false" outlineLevel="0" collapsed="false">
      <c r="A34" s="98"/>
      <c r="B34" s="99" t="n">
        <v>37987</v>
      </c>
      <c r="C34" s="100" t="n">
        <v>32.95</v>
      </c>
      <c r="D34" s="101" t="n">
        <f aca="false">'EOL LINKS'!H79</f>
        <v>0</v>
      </c>
      <c r="E34" s="101"/>
      <c r="F34" s="101" t="n">
        <f aca="false">AVERAGE(G22:G33)</f>
        <v>-31.7416666666667</v>
      </c>
      <c r="G34" s="102" t="n">
        <f aca="false">D34-C34</f>
        <v>-32.95</v>
      </c>
      <c r="H34" s="103" t="n">
        <v>100</v>
      </c>
      <c r="I34" s="103"/>
      <c r="J34" s="101"/>
      <c r="K34" s="103"/>
      <c r="L34" s="101"/>
      <c r="M34" s="119" t="n">
        <f aca="false">H34+I34+K34</f>
        <v>100</v>
      </c>
      <c r="N34" s="105" t="n">
        <f aca="false">((AO34*H34*AM34)*(D34-C34))</f>
        <v>-1159840</v>
      </c>
      <c r="O34" s="105" t="n">
        <f aca="false">((I34*AM34*AO34)*(D34-J34))+((K34*AM34*AO34)*(D34-L34))</f>
        <v>0</v>
      </c>
      <c r="P34" s="102"/>
      <c r="Q34" s="102"/>
      <c r="R34" s="102"/>
      <c r="S34" s="100" t="n">
        <f aca="false">C34-X34</f>
        <v>-1.73</v>
      </c>
      <c r="T34" s="102" t="n">
        <f aca="false">D34-Y34</f>
        <v>-33.8</v>
      </c>
      <c r="U34" s="106" t="n">
        <f aca="false">T34-S34</f>
        <v>-32.07</v>
      </c>
      <c r="V34" s="100"/>
      <c r="W34" s="99" t="n">
        <v>37987</v>
      </c>
      <c r="X34" s="100" t="n">
        <v>34.68</v>
      </c>
      <c r="Y34" s="101" t="n">
        <f aca="false">'EOL LINKS'!H11</f>
        <v>33.8</v>
      </c>
      <c r="Z34" s="101"/>
      <c r="AA34" s="102" t="n">
        <f aca="false">Y34-X34</f>
        <v>-0.880000000000003</v>
      </c>
      <c r="AB34" s="103" t="n">
        <v>-100</v>
      </c>
      <c r="AC34" s="107"/>
      <c r="AD34" s="100"/>
      <c r="AE34" s="107"/>
      <c r="AF34" s="100"/>
      <c r="AG34" s="119" t="n">
        <f aca="false">AB34+AC34+AE34</f>
        <v>-100</v>
      </c>
      <c r="AH34" s="121" t="n">
        <f aca="false">((AO34*AB34*AM34)*(Y34-X34))</f>
        <v>30976.0000000001</v>
      </c>
      <c r="AI34" s="123" t="n">
        <f aca="false">((AC34*AM34*AO34)*(Y34-AD34))+((AE34*AM34*AO34)*(Y34-AF34))</f>
        <v>0</v>
      </c>
      <c r="AJ34" s="122"/>
      <c r="AK34" s="119" t="n">
        <f aca="false">(AG34+M34)*AM34*AO34</f>
        <v>0</v>
      </c>
      <c r="AL34" s="123"/>
      <c r="AM34" s="108" t="n">
        <v>352</v>
      </c>
      <c r="AN34" s="125" t="n">
        <f aca="false">[1]Interest!Y39</f>
        <v>0</v>
      </c>
      <c r="AO34" s="125" t="n">
        <f aca="false">1/(1+AN34/12)^(12*(B34-$A$2)/365.25)</f>
        <v>1</v>
      </c>
      <c r="AP34" s="121" t="n">
        <f aca="false">AI34+AH34+O34+N34</f>
        <v>-1128864</v>
      </c>
      <c r="AQ34" s="99" t="n">
        <v>37987</v>
      </c>
      <c r="AR34" s="126"/>
    </row>
    <row r="35" customFormat="false" ht="8.25" hidden="false" customHeight="false" outlineLevel="0" collapsed="false">
      <c r="A35" s="70"/>
      <c r="B35" s="99" t="n">
        <v>38018</v>
      </c>
      <c r="C35" s="100" t="n">
        <v>32.95</v>
      </c>
      <c r="D35" s="101" t="n">
        <f aca="false">D34</f>
        <v>0</v>
      </c>
      <c r="E35" s="127"/>
      <c r="F35" s="127"/>
      <c r="G35" s="122" t="n">
        <f aca="false">D35-C35</f>
        <v>-32.95</v>
      </c>
      <c r="H35" s="103" t="n">
        <v>100</v>
      </c>
      <c r="I35" s="103"/>
      <c r="J35" s="101"/>
      <c r="K35" s="128"/>
      <c r="L35" s="101"/>
      <c r="M35" s="119" t="n">
        <f aca="false">H35+I35+K35</f>
        <v>100</v>
      </c>
      <c r="N35" s="105" t="n">
        <f aca="false">((AO35*H35*AM35)*(D35-C35))</f>
        <v>-1054400</v>
      </c>
      <c r="O35" s="105" t="n">
        <f aca="false">((I35*AM35*AO35)*(D35-J35))+((K35*AM35*AO35)*(D35-L35))</f>
        <v>0</v>
      </c>
      <c r="P35" s="102"/>
      <c r="Q35" s="102"/>
      <c r="R35" s="102"/>
      <c r="S35" s="100" t="n">
        <f aca="false">C35-X35</f>
        <v>-1.73</v>
      </c>
      <c r="T35" s="102" t="n">
        <f aca="false">D35-Y35</f>
        <v>-33.8</v>
      </c>
      <c r="U35" s="106" t="n">
        <f aca="false">T35-S35</f>
        <v>-32.07</v>
      </c>
      <c r="V35" s="123"/>
      <c r="W35" s="99" t="n">
        <v>38018</v>
      </c>
      <c r="X35" s="100" t="n">
        <v>34.68</v>
      </c>
      <c r="Y35" s="127" t="n">
        <f aca="false">Y34</f>
        <v>33.8</v>
      </c>
      <c r="Z35" s="127"/>
      <c r="AA35" s="102" t="n">
        <f aca="false">Y35-X35</f>
        <v>-0.880000000000003</v>
      </c>
      <c r="AB35" s="129" t="n">
        <v>-100</v>
      </c>
      <c r="AC35" s="130"/>
      <c r="AD35" s="123"/>
      <c r="AE35" s="107"/>
      <c r="AF35" s="100"/>
      <c r="AG35" s="119" t="n">
        <f aca="false">AB35+AC35+AE35</f>
        <v>-100</v>
      </c>
      <c r="AH35" s="121" t="n">
        <f aca="false">((AO35*AB35*AM35)*(Y35-X35))</f>
        <v>28160.0000000001</v>
      </c>
      <c r="AI35" s="123" t="n">
        <f aca="false">((AC35*AM35*AO35)*(Y35-AD35))+((AE35*AM35*AO35)*(Y35-AF35))</f>
        <v>0</v>
      </c>
      <c r="AJ35" s="122"/>
      <c r="AK35" s="119" t="n">
        <f aca="false">(AG35+M35)*AM35*AO35</f>
        <v>0</v>
      </c>
      <c r="AL35" s="123"/>
      <c r="AM35" s="108" t="n">
        <v>320</v>
      </c>
      <c r="AN35" s="125" t="n">
        <f aca="false">[1]Interest!Y40</f>
        <v>0</v>
      </c>
      <c r="AO35" s="125" t="n">
        <f aca="false">1/(1+AN35/12)^(12*(B35-$A$2)/365.25)</f>
        <v>1</v>
      </c>
      <c r="AP35" s="121" t="n">
        <f aca="false">AI35+AH35+O35+N35</f>
        <v>-1026240</v>
      </c>
      <c r="AQ35" s="99" t="n">
        <v>38018</v>
      </c>
    </row>
    <row r="36" customFormat="false" ht="8.25" hidden="false" customHeight="false" outlineLevel="0" collapsed="false">
      <c r="A36" s="70"/>
      <c r="B36" s="99" t="n">
        <v>38047</v>
      </c>
      <c r="C36" s="100" t="n">
        <v>32.95</v>
      </c>
      <c r="D36" s="101" t="n">
        <f aca="false">D35</f>
        <v>0</v>
      </c>
      <c r="E36" s="127"/>
      <c r="F36" s="100"/>
      <c r="G36" s="122" t="n">
        <f aca="false">D36-C36</f>
        <v>-32.95</v>
      </c>
      <c r="H36" s="103" t="n">
        <v>100</v>
      </c>
      <c r="I36" s="103"/>
      <c r="J36" s="101"/>
      <c r="K36" s="103"/>
      <c r="L36" s="101"/>
      <c r="M36" s="119" t="n">
        <f aca="false">H36+I36+K36</f>
        <v>100</v>
      </c>
      <c r="N36" s="105" t="n">
        <f aca="false">((AO36*H36*AM36)*(D36-C36))</f>
        <v>-1107120</v>
      </c>
      <c r="O36" s="105" t="n">
        <f aca="false">((I36*AM36*AO36)*(D36-J36))+((K36*AM36*AO36)*(D36-L36))</f>
        <v>0</v>
      </c>
      <c r="P36" s="102"/>
      <c r="Q36" s="102"/>
      <c r="R36" s="102"/>
      <c r="S36" s="100" t="n">
        <f aca="false">C36-X36</f>
        <v>-1.73</v>
      </c>
      <c r="T36" s="102" t="n">
        <f aca="false">D36-Y36</f>
        <v>-33.8</v>
      </c>
      <c r="U36" s="106" t="n">
        <f aca="false">T36-S36</f>
        <v>-32.07</v>
      </c>
      <c r="V36" s="100"/>
      <c r="W36" s="99" t="n">
        <v>38047</v>
      </c>
      <c r="X36" s="100" t="n">
        <v>34.68</v>
      </c>
      <c r="Y36" s="127" t="n">
        <f aca="false">Y35</f>
        <v>33.8</v>
      </c>
      <c r="Z36" s="100"/>
      <c r="AA36" s="102" t="n">
        <f aca="false">Y36-X36</f>
        <v>-0.880000000000003</v>
      </c>
      <c r="AB36" s="103" t="n">
        <v>-100</v>
      </c>
      <c r="AC36" s="107"/>
      <c r="AD36" s="100"/>
      <c r="AE36" s="107"/>
      <c r="AF36" s="100"/>
      <c r="AG36" s="119" t="n">
        <f aca="false">AB36+AC36+AE36</f>
        <v>-100</v>
      </c>
      <c r="AH36" s="121" t="n">
        <f aca="false">((AO36*AB36*AM36)*(Y36-X36))</f>
        <v>29568.0000000001</v>
      </c>
      <c r="AI36" s="123" t="n">
        <f aca="false">((AC36*AM36*AO36)*(Y36-AD36))+((AE36*AM36*AO36)*(Y36-AF36))</f>
        <v>0</v>
      </c>
      <c r="AJ36" s="122"/>
      <c r="AK36" s="119" t="n">
        <f aca="false">(AG36+M36)*AM36*AO36</f>
        <v>0</v>
      </c>
      <c r="AL36" s="123"/>
      <c r="AM36" s="108" t="n">
        <v>336</v>
      </c>
      <c r="AN36" s="125" t="n">
        <f aca="false">[1]Interest!Y41</f>
        <v>0</v>
      </c>
      <c r="AO36" s="125" t="n">
        <f aca="false">1/(1+AN36/12)^(12*(B36-$A$2)/365.25)</f>
        <v>1</v>
      </c>
      <c r="AP36" s="121" t="n">
        <f aca="false">AI36+AH36+O36+N36</f>
        <v>-1077552</v>
      </c>
      <c r="AQ36" s="99" t="n">
        <v>38047</v>
      </c>
    </row>
    <row r="37" customFormat="false" ht="9.75" hidden="false" customHeight="true" outlineLevel="0" collapsed="false">
      <c r="A37" s="22"/>
      <c r="B37" s="99" t="n">
        <v>38078</v>
      </c>
      <c r="C37" s="100" t="n">
        <v>32.95</v>
      </c>
      <c r="D37" s="101" t="n">
        <f aca="false">D36</f>
        <v>0</v>
      </c>
      <c r="E37" s="127"/>
      <c r="F37" s="100"/>
      <c r="G37" s="122" t="n">
        <f aca="false">D37-C37</f>
        <v>-32.95</v>
      </c>
      <c r="H37" s="103" t="n">
        <v>100</v>
      </c>
      <c r="I37" s="103"/>
      <c r="J37" s="101"/>
      <c r="K37" s="103"/>
      <c r="L37" s="101"/>
      <c r="M37" s="119" t="n">
        <f aca="false">H37+I37+K37</f>
        <v>100</v>
      </c>
      <c r="N37" s="105" t="n">
        <f aca="false">((AO37*H37*AM37)*(D37-C37))</f>
        <v>-1159840</v>
      </c>
      <c r="O37" s="105" t="n">
        <f aca="false">((I37*AM37*AO37)*(D37-J37))+((K37*AM37*AO37)*(D37-L37))</f>
        <v>0</v>
      </c>
      <c r="P37" s="102"/>
      <c r="Q37" s="102"/>
      <c r="R37" s="102"/>
      <c r="S37" s="100" t="n">
        <f aca="false">C37-X37</f>
        <v>-1.73</v>
      </c>
      <c r="T37" s="102" t="n">
        <f aca="false">D37-Y37</f>
        <v>-33.8</v>
      </c>
      <c r="U37" s="106" t="n">
        <f aca="false">T37-S37</f>
        <v>-32.07</v>
      </c>
      <c r="V37" s="100"/>
      <c r="W37" s="99" t="n">
        <v>38078</v>
      </c>
      <c r="X37" s="100" t="n">
        <v>34.68</v>
      </c>
      <c r="Y37" s="127" t="n">
        <f aca="false">Y36</f>
        <v>33.8</v>
      </c>
      <c r="Z37" s="100" t="n">
        <f aca="false">'EOL LINKS'!H85</f>
        <v>2.865</v>
      </c>
      <c r="AA37" s="102" t="n">
        <f aca="false">Y37-X37</f>
        <v>-0.880000000000003</v>
      </c>
      <c r="AB37" s="103" t="n">
        <v>-100</v>
      </c>
      <c r="AC37" s="107"/>
      <c r="AD37" s="100"/>
      <c r="AE37" s="107"/>
      <c r="AF37" s="100"/>
      <c r="AG37" s="119" t="n">
        <f aca="false">AB37+AC37+AE37</f>
        <v>-100</v>
      </c>
      <c r="AH37" s="121" t="n">
        <f aca="false">((AO37*AB37*AM37)*(Y37-X37))</f>
        <v>30976.0000000001</v>
      </c>
      <c r="AI37" s="123" t="n">
        <f aca="false">((AC37*AM37*AO37)*(Y37-AD37))+((AE37*AM37*AO37)*(Y37-AF37))</f>
        <v>0</v>
      </c>
      <c r="AJ37" s="122"/>
      <c r="AK37" s="119" t="n">
        <f aca="false">(AG37+M37)*AM37*AO37</f>
        <v>0</v>
      </c>
      <c r="AL37" s="123"/>
      <c r="AM37" s="108" t="n">
        <v>352</v>
      </c>
      <c r="AN37" s="125" t="n">
        <f aca="false">[1]Interest!Y42</f>
        <v>0</v>
      </c>
      <c r="AO37" s="125" t="n">
        <f aca="false">1/(1+AN37/12)^(12*(B37-$A$2)/365.25)</f>
        <v>1</v>
      </c>
      <c r="AP37" s="121" t="n">
        <f aca="false">AI37+AH37+O37+N37</f>
        <v>-1128864</v>
      </c>
      <c r="AQ37" s="99" t="n">
        <v>38078</v>
      </c>
    </row>
    <row r="38" customFormat="false" ht="9" hidden="false" customHeight="true" outlineLevel="0" collapsed="false">
      <c r="A38" s="98"/>
      <c r="B38" s="99" t="n">
        <v>38108</v>
      </c>
      <c r="C38" s="100" t="n">
        <v>32.95</v>
      </c>
      <c r="D38" s="101" t="n">
        <f aca="false">D37</f>
        <v>0</v>
      </c>
      <c r="E38" s="127"/>
      <c r="F38" s="100"/>
      <c r="G38" s="122" t="n">
        <f aca="false">D38-C38</f>
        <v>-32.95</v>
      </c>
      <c r="H38" s="103" t="n">
        <v>100</v>
      </c>
      <c r="I38" s="103"/>
      <c r="J38" s="101"/>
      <c r="K38" s="103"/>
      <c r="L38" s="101"/>
      <c r="M38" s="119" t="n">
        <f aca="false">H38+I38+K38</f>
        <v>100</v>
      </c>
      <c r="N38" s="105" t="n">
        <f aca="false">((AO38*H38*AM38)*(D38-C38))</f>
        <v>-1107120</v>
      </c>
      <c r="O38" s="105" t="n">
        <f aca="false">((I38*AM38*AO38)*(D38-J38))+((K38*AM38*AO38)*(D38-L38))</f>
        <v>0</v>
      </c>
      <c r="P38" s="102"/>
      <c r="Q38" s="102" t="n">
        <f aca="false">T38</f>
        <v>-33.8</v>
      </c>
      <c r="R38" s="102"/>
      <c r="S38" s="100" t="n">
        <f aca="false">C38-X38</f>
        <v>-1.73</v>
      </c>
      <c r="T38" s="102" t="n">
        <f aca="false">D38-Y38</f>
        <v>-33.8</v>
      </c>
      <c r="U38" s="106" t="n">
        <f aca="false">T38-S38</f>
        <v>-32.07</v>
      </c>
      <c r="V38" s="100"/>
      <c r="W38" s="99" t="n">
        <v>38108</v>
      </c>
      <c r="X38" s="100" t="n">
        <v>34.68</v>
      </c>
      <c r="Y38" s="127" t="n">
        <f aca="false">Y37</f>
        <v>33.8</v>
      </c>
      <c r="Z38" s="100"/>
      <c r="AA38" s="102" t="n">
        <f aca="false">Y38-X38</f>
        <v>-0.880000000000003</v>
      </c>
      <c r="AB38" s="103" t="n">
        <v>-100</v>
      </c>
      <c r="AC38" s="107"/>
      <c r="AD38" s="100"/>
      <c r="AE38" s="107"/>
      <c r="AF38" s="100"/>
      <c r="AG38" s="119" t="n">
        <f aca="false">AB38+AC38+AE38</f>
        <v>-100</v>
      </c>
      <c r="AH38" s="121" t="n">
        <f aca="false">((AO38*AB38*AM38)*(Y38-X38))</f>
        <v>29568.0000000001</v>
      </c>
      <c r="AI38" s="123" t="n">
        <f aca="false">((AC38*AM38*AO38)*(Y38-AD38))+((AE38*AM38*AO38)*(Y38-AF38))</f>
        <v>0</v>
      </c>
      <c r="AJ38" s="122"/>
      <c r="AK38" s="119" t="n">
        <f aca="false">(AG38+M38)*AM38*AO38</f>
        <v>0</v>
      </c>
      <c r="AL38" s="123"/>
      <c r="AM38" s="108" t="n">
        <v>336</v>
      </c>
      <c r="AN38" s="125" t="n">
        <f aca="false">[1]Interest!Y43</f>
        <v>0</v>
      </c>
      <c r="AO38" s="125" t="n">
        <f aca="false">1/(1+AN38/12)^(12*(B38-$A$2)/365.25)</f>
        <v>1</v>
      </c>
      <c r="AP38" s="121" t="n">
        <f aca="false">AI38+AH38+O38+N38</f>
        <v>-1077552</v>
      </c>
      <c r="AQ38" s="99" t="n">
        <v>38108</v>
      </c>
    </row>
    <row r="39" customFormat="false" ht="8.25" hidden="false" customHeight="false" outlineLevel="0" collapsed="false">
      <c r="A39" s="131"/>
      <c r="B39" s="99" t="n">
        <v>38139</v>
      </c>
      <c r="C39" s="100" t="n">
        <v>32.95</v>
      </c>
      <c r="D39" s="101" t="n">
        <f aca="false">D38</f>
        <v>0</v>
      </c>
      <c r="E39" s="127"/>
      <c r="F39" s="100"/>
      <c r="G39" s="122" t="n">
        <f aca="false">D39-C39</f>
        <v>-32.95</v>
      </c>
      <c r="H39" s="103" t="n">
        <v>100</v>
      </c>
      <c r="I39" s="103"/>
      <c r="J39" s="101"/>
      <c r="K39" s="103"/>
      <c r="L39" s="101"/>
      <c r="M39" s="119" t="n">
        <f aca="false">H39+I39+K39</f>
        <v>100</v>
      </c>
      <c r="N39" s="105" t="n">
        <f aca="false">((AO39*H39*AM39)*(D39-C39))</f>
        <v>-1107120</v>
      </c>
      <c r="O39" s="105" t="n">
        <f aca="false">((I39*AM39*AO39)*(D39-J39))+((K39*AM39*AO39)*(D39-L39))</f>
        <v>0</v>
      </c>
      <c r="P39" s="102"/>
      <c r="Q39" s="102"/>
      <c r="R39" s="102"/>
      <c r="S39" s="100" t="n">
        <f aca="false">C39-X39</f>
        <v>-1.73</v>
      </c>
      <c r="T39" s="102" t="n">
        <f aca="false">D39-Y39</f>
        <v>-33.8</v>
      </c>
      <c r="U39" s="106" t="n">
        <f aca="false">T39-S39</f>
        <v>-32.07</v>
      </c>
      <c r="V39" s="100"/>
      <c r="W39" s="99" t="n">
        <v>38139</v>
      </c>
      <c r="X39" s="100" t="n">
        <v>34.68</v>
      </c>
      <c r="Y39" s="127" t="n">
        <f aca="false">Y38</f>
        <v>33.8</v>
      </c>
      <c r="Z39" s="100"/>
      <c r="AA39" s="102" t="n">
        <f aca="false">Y39-X39</f>
        <v>-0.880000000000003</v>
      </c>
      <c r="AB39" s="103" t="n">
        <v>-100</v>
      </c>
      <c r="AC39" s="107"/>
      <c r="AD39" s="100"/>
      <c r="AE39" s="107"/>
      <c r="AF39" s="100"/>
      <c r="AG39" s="119" t="n">
        <f aca="false">AB39+AC39+AE39</f>
        <v>-100</v>
      </c>
      <c r="AH39" s="121" t="n">
        <f aca="false">((AO39*AB39*AM39)*(Y39-X39))</f>
        <v>29568.0000000001</v>
      </c>
      <c r="AI39" s="123" t="n">
        <f aca="false">((AC39*AM39*AO39)*(Y39-AD39))+((AE39*AM39*AO39)*(Y39-AF39))</f>
        <v>0</v>
      </c>
      <c r="AJ39" s="122"/>
      <c r="AK39" s="119" t="n">
        <f aca="false">(AG39+M39)*AM39*AO39</f>
        <v>0</v>
      </c>
      <c r="AL39" s="123"/>
      <c r="AM39" s="108" t="n">
        <v>336</v>
      </c>
      <c r="AN39" s="125" t="n">
        <f aca="false">[1]Interest!Y44</f>
        <v>0</v>
      </c>
      <c r="AO39" s="125" t="n">
        <f aca="false">1/(1+AN39/12)^(12*(B39-$A$2)/365.25)</f>
        <v>1</v>
      </c>
      <c r="AP39" s="121" t="n">
        <f aca="false">AI39+AH39+O39+N39</f>
        <v>-1077552</v>
      </c>
      <c r="AQ39" s="99" t="n">
        <v>38139</v>
      </c>
    </row>
    <row r="40" customFormat="false" ht="8.25" hidden="false" customHeight="false" outlineLevel="0" collapsed="false">
      <c r="A40" s="70"/>
      <c r="B40" s="99" t="n">
        <v>38169</v>
      </c>
      <c r="C40" s="100" t="n">
        <v>32.95</v>
      </c>
      <c r="D40" s="101" t="n">
        <f aca="false">D39</f>
        <v>0</v>
      </c>
      <c r="E40" s="127"/>
      <c r="F40" s="100"/>
      <c r="G40" s="122" t="n">
        <f aca="false">D40-C40</f>
        <v>-32.95</v>
      </c>
      <c r="H40" s="103" t="n">
        <v>100</v>
      </c>
      <c r="I40" s="103"/>
      <c r="J40" s="101"/>
      <c r="K40" s="103"/>
      <c r="L40" s="101"/>
      <c r="M40" s="119" t="n">
        <f aca="false">H40+I40+K40</f>
        <v>100</v>
      </c>
      <c r="N40" s="105" t="n">
        <f aca="false">((AO40*H40*AM40)*(D40-C40))</f>
        <v>-1159840</v>
      </c>
      <c r="O40" s="105" t="n">
        <f aca="false">((I40*AM40*AO40)*(D40-J40))+((K40*AM40*AO40)*(D40-L40))</f>
        <v>0</v>
      </c>
      <c r="P40" s="102"/>
      <c r="Q40" s="102"/>
      <c r="R40" s="102"/>
      <c r="S40" s="100" t="n">
        <f aca="false">C40-X40</f>
        <v>-1.73</v>
      </c>
      <c r="T40" s="102" t="n">
        <f aca="false">D40-Y40</f>
        <v>-33.8</v>
      </c>
      <c r="U40" s="106" t="n">
        <f aca="false">T40-S40</f>
        <v>-32.07</v>
      </c>
      <c r="V40" s="100"/>
      <c r="W40" s="99" t="n">
        <v>38169</v>
      </c>
      <c r="X40" s="100" t="n">
        <v>34.68</v>
      </c>
      <c r="Y40" s="127" t="n">
        <f aca="false">Y39</f>
        <v>33.8</v>
      </c>
      <c r="Z40" s="100"/>
      <c r="AA40" s="102" t="n">
        <f aca="false">Y40-X40</f>
        <v>-0.880000000000003</v>
      </c>
      <c r="AB40" s="103" t="n">
        <v>-100</v>
      </c>
      <c r="AC40" s="107"/>
      <c r="AD40" s="100"/>
      <c r="AE40" s="107"/>
      <c r="AF40" s="100"/>
      <c r="AG40" s="119" t="n">
        <f aca="false">AB40+AC40+AE40</f>
        <v>-100</v>
      </c>
      <c r="AH40" s="121" t="n">
        <f aca="false">((AO40*AB40*AM40)*(Y40-X40))</f>
        <v>30976.0000000001</v>
      </c>
      <c r="AI40" s="123" t="n">
        <f aca="false">((AC40*AM40*AO40)*(Y40-AD40))+((AE40*AM40*AO40)*(Y40-AF40))</f>
        <v>0</v>
      </c>
      <c r="AJ40" s="122"/>
      <c r="AK40" s="119" t="n">
        <f aca="false">(AG40+M40)*AM40*AO40</f>
        <v>0</v>
      </c>
      <c r="AL40" s="123"/>
      <c r="AM40" s="108" t="n">
        <v>352</v>
      </c>
      <c r="AN40" s="125" t="n">
        <f aca="false">[1]Interest!Y45</f>
        <v>0</v>
      </c>
      <c r="AO40" s="125" t="n">
        <f aca="false">1/(1+AN40/12)^(12*(B40-$A$2)/365.25)</f>
        <v>1</v>
      </c>
      <c r="AP40" s="121" t="n">
        <f aca="false">AI40+AH40+O40+N40</f>
        <v>-1128864</v>
      </c>
      <c r="AQ40" s="99" t="n">
        <v>38169</v>
      </c>
    </row>
    <row r="41" customFormat="false" ht="8.25" hidden="false" customHeight="false" outlineLevel="0" collapsed="false">
      <c r="A41" s="70"/>
      <c r="B41" s="99" t="n">
        <v>38200</v>
      </c>
      <c r="C41" s="100" t="n">
        <v>32.95</v>
      </c>
      <c r="D41" s="101" t="n">
        <f aca="false">D40</f>
        <v>0</v>
      </c>
      <c r="E41" s="127"/>
      <c r="F41" s="100"/>
      <c r="G41" s="122" t="n">
        <f aca="false">D41-C41</f>
        <v>-32.95</v>
      </c>
      <c r="H41" s="103" t="n">
        <v>100</v>
      </c>
      <c r="I41" s="103"/>
      <c r="J41" s="101"/>
      <c r="K41" s="103"/>
      <c r="L41" s="101"/>
      <c r="M41" s="119" t="n">
        <f aca="false">H41+I41+K41</f>
        <v>100</v>
      </c>
      <c r="N41" s="105" t="n">
        <f aca="false">((AO41*H41*AM41)*(D41-C41))</f>
        <v>-1107120</v>
      </c>
      <c r="O41" s="105" t="n">
        <f aca="false">((I41*AM41*AO41)*(D41-J41))+((K41*AM41*AO41)*(D41-L41))</f>
        <v>0</v>
      </c>
      <c r="P41" s="102"/>
      <c r="Q41" s="102"/>
      <c r="R41" s="102"/>
      <c r="S41" s="100" t="n">
        <f aca="false">C41-X41</f>
        <v>-1.73</v>
      </c>
      <c r="T41" s="102" t="n">
        <f aca="false">D41-Y41</f>
        <v>-33.8</v>
      </c>
      <c r="U41" s="106" t="n">
        <f aca="false">T41-S41</f>
        <v>-32.07</v>
      </c>
      <c r="V41" s="100"/>
      <c r="W41" s="99" t="n">
        <v>38200</v>
      </c>
      <c r="X41" s="100" t="n">
        <v>34.68</v>
      </c>
      <c r="Y41" s="127" t="n">
        <f aca="false">Y40</f>
        <v>33.8</v>
      </c>
      <c r="Z41" s="100"/>
      <c r="AA41" s="102" t="n">
        <f aca="false">Y41-X41</f>
        <v>-0.880000000000003</v>
      </c>
      <c r="AB41" s="103" t="n">
        <v>-100</v>
      </c>
      <c r="AC41" s="107"/>
      <c r="AD41" s="100"/>
      <c r="AE41" s="107"/>
      <c r="AF41" s="100"/>
      <c r="AG41" s="119" t="n">
        <f aca="false">AB41+AC41+AE41</f>
        <v>-100</v>
      </c>
      <c r="AH41" s="121" t="n">
        <f aca="false">((AO41*AB41*AM41)*(Y41-X41))</f>
        <v>29568.0000000001</v>
      </c>
      <c r="AI41" s="123" t="n">
        <f aca="false">((AC41*AM41*AO41)*(Y41-AD41))+((AE41*AM41*AO41)*(Y41-AF41))</f>
        <v>0</v>
      </c>
      <c r="AJ41" s="122"/>
      <c r="AK41" s="119" t="n">
        <f aca="false">(AG41+M41)*AM41*AO41</f>
        <v>0</v>
      </c>
      <c r="AL41" s="123"/>
      <c r="AM41" s="108" t="n">
        <v>336</v>
      </c>
      <c r="AN41" s="125" t="n">
        <f aca="false">[1]Interest!Y46</f>
        <v>0</v>
      </c>
      <c r="AO41" s="125" t="n">
        <f aca="false">1/(1+AN41/12)^(12*(B41-$A$2)/365.25)</f>
        <v>1</v>
      </c>
      <c r="AP41" s="121" t="n">
        <f aca="false">AI41+AH41+O41+N41</f>
        <v>-1077552</v>
      </c>
      <c r="AQ41" s="99" t="n">
        <v>38200</v>
      </c>
      <c r="AS41" s="132" t="n">
        <f aca="false">SUM(AP22:AP57)</f>
        <v>-46163920</v>
      </c>
    </row>
    <row r="42" customFormat="false" ht="8.25" hidden="false" customHeight="false" outlineLevel="0" collapsed="false">
      <c r="A42" s="22"/>
      <c r="B42" s="99" t="n">
        <v>38231</v>
      </c>
      <c r="C42" s="100" t="n">
        <v>32.95</v>
      </c>
      <c r="D42" s="101" t="n">
        <f aca="false">D41</f>
        <v>0</v>
      </c>
      <c r="E42" s="127"/>
      <c r="F42" s="100"/>
      <c r="G42" s="122" t="n">
        <f aca="false">D42-C42</f>
        <v>-32.95</v>
      </c>
      <c r="H42" s="103" t="n">
        <v>100</v>
      </c>
      <c r="I42" s="103"/>
      <c r="J42" s="101"/>
      <c r="K42" s="103"/>
      <c r="L42" s="101"/>
      <c r="M42" s="119" t="n">
        <f aca="false">H42+I42+K42</f>
        <v>100</v>
      </c>
      <c r="N42" s="105" t="n">
        <f aca="false">((AO42*H42*AM42)*(D42-C42))</f>
        <v>-1107120</v>
      </c>
      <c r="O42" s="105" t="n">
        <f aca="false">((I42*AM42*AO42)*(D42-J42))+((K42*AM42*AO42)*(D42-L42))</f>
        <v>0</v>
      </c>
      <c r="P42" s="102"/>
      <c r="Q42" s="102"/>
      <c r="R42" s="102"/>
      <c r="S42" s="100" t="n">
        <f aca="false">C42-X42</f>
        <v>-1.73</v>
      </c>
      <c r="T42" s="102" t="n">
        <f aca="false">D42-Y42</f>
        <v>-33.8</v>
      </c>
      <c r="U42" s="106" t="n">
        <f aca="false">T42-S42</f>
        <v>-32.07</v>
      </c>
      <c r="V42" s="100"/>
      <c r="W42" s="99" t="n">
        <v>38231</v>
      </c>
      <c r="X42" s="100" t="n">
        <v>34.68</v>
      </c>
      <c r="Y42" s="127" t="n">
        <f aca="false">Y41</f>
        <v>33.8</v>
      </c>
      <c r="Z42" s="100"/>
      <c r="AA42" s="102" t="n">
        <f aca="false">Y42-X42</f>
        <v>-0.880000000000003</v>
      </c>
      <c r="AB42" s="103" t="n">
        <v>-100</v>
      </c>
      <c r="AC42" s="107"/>
      <c r="AD42" s="100"/>
      <c r="AE42" s="107"/>
      <c r="AF42" s="100"/>
      <c r="AG42" s="119" t="n">
        <f aca="false">AB42+AC42+AE42</f>
        <v>-100</v>
      </c>
      <c r="AH42" s="121" t="n">
        <f aca="false">((AO42*AB42*AM42)*(Y42-X42))</f>
        <v>29568.0000000001</v>
      </c>
      <c r="AI42" s="123" t="n">
        <f aca="false">((AC42*AM42*AO42)*(Y42-AD42))+((AE42*AM42*AO42)*(Y42-AF42))</f>
        <v>0</v>
      </c>
      <c r="AJ42" s="122"/>
      <c r="AK42" s="119" t="n">
        <f aca="false">(AG42+M42)*AM42*AO42</f>
        <v>0</v>
      </c>
      <c r="AL42" s="123"/>
      <c r="AM42" s="108" t="n">
        <v>336</v>
      </c>
      <c r="AN42" s="125" t="n">
        <f aca="false">[1]Interest!Y47</f>
        <v>0</v>
      </c>
      <c r="AO42" s="125" t="n">
        <f aca="false">1/(1+AN42/12)^(12*(B42-$A$2)/365.25)</f>
        <v>1</v>
      </c>
      <c r="AP42" s="121" t="n">
        <f aca="false">AI42+AH42+O42+N42</f>
        <v>-1077552</v>
      </c>
      <c r="AQ42" s="99" t="n">
        <v>38231</v>
      </c>
      <c r="AT42" s="17" t="n">
        <v>34</v>
      </c>
      <c r="AW42" s="133"/>
    </row>
    <row r="43" customFormat="false" ht="8.25" hidden="false" customHeight="false" outlineLevel="0" collapsed="false">
      <c r="A43" s="89"/>
      <c r="B43" s="99" t="n">
        <v>38261</v>
      </c>
      <c r="C43" s="100" t="n">
        <v>32.95</v>
      </c>
      <c r="D43" s="101" t="n">
        <f aca="false">D42</f>
        <v>0</v>
      </c>
      <c r="E43" s="127"/>
      <c r="F43" s="100"/>
      <c r="G43" s="122" t="n">
        <f aca="false">D43-C43</f>
        <v>-32.95</v>
      </c>
      <c r="H43" s="103" t="n">
        <v>100</v>
      </c>
      <c r="I43" s="103"/>
      <c r="J43" s="101"/>
      <c r="K43" s="103"/>
      <c r="L43" s="101"/>
      <c r="M43" s="119" t="n">
        <f aca="false">H43+I43+K43</f>
        <v>100</v>
      </c>
      <c r="N43" s="105" t="n">
        <f aca="false">((AO43*H43*AM43)*(D43-C43))</f>
        <v>-1212560</v>
      </c>
      <c r="O43" s="105" t="n">
        <f aca="false">((I43*AM43*AO43)*(D43-J43))+((K43*AM43*AO43)*(D43-L43))</f>
        <v>0</v>
      </c>
      <c r="P43" s="102"/>
      <c r="Q43" s="102"/>
      <c r="R43" s="102"/>
      <c r="S43" s="100" t="n">
        <f aca="false">C43-X43</f>
        <v>-1.73</v>
      </c>
      <c r="T43" s="102" t="n">
        <f aca="false">D43-Y43</f>
        <v>-33.8</v>
      </c>
      <c r="U43" s="106" t="n">
        <f aca="false">T43-S43</f>
        <v>-32.07</v>
      </c>
      <c r="V43" s="100"/>
      <c r="W43" s="99" t="n">
        <v>38261</v>
      </c>
      <c r="X43" s="100" t="n">
        <v>34.68</v>
      </c>
      <c r="Y43" s="127" t="n">
        <f aca="false">Y42</f>
        <v>33.8</v>
      </c>
      <c r="Z43" s="100"/>
      <c r="AA43" s="102" t="n">
        <f aca="false">Y43-X43</f>
        <v>-0.880000000000003</v>
      </c>
      <c r="AB43" s="103" t="n">
        <v>-100</v>
      </c>
      <c r="AC43" s="107"/>
      <c r="AD43" s="100"/>
      <c r="AE43" s="107"/>
      <c r="AF43" s="100"/>
      <c r="AG43" s="119" t="n">
        <f aca="false">AB43+AC43+AE43</f>
        <v>-100</v>
      </c>
      <c r="AH43" s="121" t="n">
        <f aca="false">((AO43*AB43*AM43)*(Y43-X43))</f>
        <v>32384.0000000001</v>
      </c>
      <c r="AI43" s="123" t="n">
        <f aca="false">((AC43*AM43*AO43)*(Y43-AD43))+((AE43*AM43*AO43)*(Y43-AF43))</f>
        <v>0</v>
      </c>
      <c r="AJ43" s="122"/>
      <c r="AK43" s="119" t="n">
        <f aca="false">(AG43+M43)*AM43*AO43</f>
        <v>0</v>
      </c>
      <c r="AL43" s="123"/>
      <c r="AM43" s="108" t="n">
        <v>368</v>
      </c>
      <c r="AN43" s="125" t="n">
        <f aca="false">[1]Interest!Y48</f>
        <v>0</v>
      </c>
      <c r="AO43" s="125" t="n">
        <f aca="false">1/(1+AN43/12)^(12*(B43-$A$2)/365.25)</f>
        <v>1</v>
      </c>
      <c r="AP43" s="121" t="n">
        <f aca="false">AI43+AH43+O43+N43</f>
        <v>-1180176</v>
      </c>
      <c r="AQ43" s="99" t="n">
        <v>38261</v>
      </c>
      <c r="AT43" s="17" t="n">
        <v>34.25</v>
      </c>
    </row>
    <row r="44" customFormat="false" ht="8.25" hidden="false" customHeight="false" outlineLevel="0" collapsed="false">
      <c r="A44" s="134"/>
      <c r="B44" s="99" t="n">
        <v>38292</v>
      </c>
      <c r="C44" s="100" t="n">
        <v>32.95</v>
      </c>
      <c r="D44" s="101" t="n">
        <f aca="false">D43</f>
        <v>0</v>
      </c>
      <c r="E44" s="127"/>
      <c r="F44" s="100"/>
      <c r="G44" s="122" t="n">
        <f aca="false">D44-C44</f>
        <v>-32.95</v>
      </c>
      <c r="H44" s="103" t="n">
        <v>100</v>
      </c>
      <c r="I44" s="103"/>
      <c r="J44" s="101"/>
      <c r="K44" s="103"/>
      <c r="L44" s="101"/>
      <c r="M44" s="119" t="n">
        <f aca="false">H44+I44+K44</f>
        <v>100</v>
      </c>
      <c r="N44" s="105" t="n">
        <f aca="false">((AO44*H44*AM44)*(D44-C44))</f>
        <v>-1001680</v>
      </c>
      <c r="O44" s="105" t="n">
        <f aca="false">((I44*AM44*AO44)*(D44-J44))+((K44*AM44*AO44)*(D44-L44))</f>
        <v>0</v>
      </c>
      <c r="P44" s="102"/>
      <c r="Q44" s="102"/>
      <c r="R44" s="102"/>
      <c r="S44" s="100" t="n">
        <f aca="false">C44-X44</f>
        <v>-1.73</v>
      </c>
      <c r="T44" s="102" t="n">
        <f aca="false">D44-Y44</f>
        <v>-33.8</v>
      </c>
      <c r="U44" s="106" t="n">
        <f aca="false">T44-S44</f>
        <v>-32.07</v>
      </c>
      <c r="V44" s="100"/>
      <c r="W44" s="99" t="n">
        <v>38292</v>
      </c>
      <c r="X44" s="100" t="n">
        <v>34.68</v>
      </c>
      <c r="Y44" s="127" t="n">
        <f aca="false">Y43</f>
        <v>33.8</v>
      </c>
      <c r="Z44" s="100"/>
      <c r="AA44" s="102" t="n">
        <f aca="false">Y44-X44</f>
        <v>-0.880000000000003</v>
      </c>
      <c r="AB44" s="103" t="n">
        <v>-100</v>
      </c>
      <c r="AC44" s="107"/>
      <c r="AD44" s="100"/>
      <c r="AE44" s="107"/>
      <c r="AF44" s="100"/>
      <c r="AG44" s="119" t="n">
        <f aca="false">AB44+AC44+AE44</f>
        <v>-100</v>
      </c>
      <c r="AH44" s="121" t="n">
        <f aca="false">((AO44*AB44*AM44)*(Y44-X44))</f>
        <v>26752.0000000001</v>
      </c>
      <c r="AI44" s="123" t="n">
        <f aca="false">((AC44*AM44*AO44)*(Y44-AD44))+((AE44*AM44*AO44)*(Y44-AF44))</f>
        <v>0</v>
      </c>
      <c r="AJ44" s="122"/>
      <c r="AK44" s="119" t="n">
        <f aca="false">(AG44+M44)*AM44*AO44</f>
        <v>0</v>
      </c>
      <c r="AL44" s="123"/>
      <c r="AM44" s="108" t="n">
        <v>304</v>
      </c>
      <c r="AN44" s="125" t="n">
        <f aca="false">[1]Interest!Y49</f>
        <v>0</v>
      </c>
      <c r="AO44" s="125" t="n">
        <f aca="false">1/(1+AN44/12)^(12*(B44-$A$2)/365.25)</f>
        <v>1</v>
      </c>
      <c r="AP44" s="121" t="n">
        <f aca="false">AI44+AH44+O44+N44</f>
        <v>-974928</v>
      </c>
      <c r="AQ44" s="99" t="n">
        <v>38292</v>
      </c>
      <c r="AS44" s="132"/>
      <c r="AX44" s="135"/>
    </row>
    <row r="45" customFormat="false" ht="8.25" hidden="false" customHeight="false" outlineLevel="0" collapsed="false">
      <c r="B45" s="99" t="n">
        <v>38322</v>
      </c>
      <c r="C45" s="100" t="n">
        <v>32.95</v>
      </c>
      <c r="D45" s="101" t="n">
        <f aca="false">D44</f>
        <v>0</v>
      </c>
      <c r="E45" s="127"/>
      <c r="F45" s="100"/>
      <c r="G45" s="122" t="n">
        <f aca="false">D45-C45</f>
        <v>-32.95</v>
      </c>
      <c r="H45" s="103" t="n">
        <v>100</v>
      </c>
      <c r="I45" s="103"/>
      <c r="J45" s="101"/>
      <c r="K45" s="103"/>
      <c r="L45" s="101"/>
      <c r="M45" s="119" t="n">
        <f aca="false">H45+I45+K45</f>
        <v>100</v>
      </c>
      <c r="N45" s="105" t="n">
        <f aca="false">((AO45*H45*AM45)*(D45-C45))</f>
        <v>-1159840</v>
      </c>
      <c r="O45" s="105" t="n">
        <f aca="false">((I45*AM45*AO45)*(D45-J45))+((K45*AM45*AO45)*(D45-L45))</f>
        <v>0</v>
      </c>
      <c r="P45" s="102"/>
      <c r="Q45" s="102"/>
      <c r="R45" s="102"/>
      <c r="S45" s="100" t="n">
        <f aca="false">C45-X45</f>
        <v>-1.73</v>
      </c>
      <c r="T45" s="102" t="n">
        <f aca="false">D45-Y45</f>
        <v>-33.8</v>
      </c>
      <c r="U45" s="106" t="n">
        <f aca="false">T45-S45</f>
        <v>-32.07</v>
      </c>
      <c r="V45" s="100"/>
      <c r="W45" s="99" t="n">
        <v>38322</v>
      </c>
      <c r="X45" s="100" t="n">
        <v>34.68</v>
      </c>
      <c r="Y45" s="127" t="n">
        <f aca="false">Y44</f>
        <v>33.8</v>
      </c>
      <c r="Z45" s="100"/>
      <c r="AA45" s="102" t="n">
        <f aca="false">Y45-X45</f>
        <v>-0.880000000000003</v>
      </c>
      <c r="AB45" s="103" t="n">
        <v>-100</v>
      </c>
      <c r="AC45" s="107"/>
      <c r="AD45" s="100"/>
      <c r="AE45" s="107"/>
      <c r="AF45" s="100"/>
      <c r="AG45" s="119" t="n">
        <f aca="false">AB45+AC45+AE45</f>
        <v>-100</v>
      </c>
      <c r="AH45" s="121" t="n">
        <f aca="false">((AO45*AB45*AM45)*(Y45-X45))</f>
        <v>30976.0000000001</v>
      </c>
      <c r="AI45" s="123" t="n">
        <f aca="false">((AC45*AM45*AO45)*(Y45-AD45))+((AE45*AM45*AO45)*(Y45-AF45))</f>
        <v>0</v>
      </c>
      <c r="AJ45" s="122"/>
      <c r="AK45" s="119" t="n">
        <f aca="false">(AG45+M45)*AM45*AO45</f>
        <v>0</v>
      </c>
      <c r="AL45" s="123"/>
      <c r="AM45" s="124" t="n">
        <v>352</v>
      </c>
      <c r="AN45" s="125" t="n">
        <f aca="false">[1]Interest!Y50</f>
        <v>0</v>
      </c>
      <c r="AO45" s="125" t="n">
        <f aca="false">1/(1+AN45/12)^(12*(B45-$A$2)/365.25)</f>
        <v>1</v>
      </c>
      <c r="AP45" s="121" t="n">
        <f aca="false">AI45+AH45+O45+N45</f>
        <v>-1128864</v>
      </c>
      <c r="AQ45" s="99" t="n">
        <v>38322</v>
      </c>
      <c r="AS45" s="132"/>
      <c r="AX45" s="136"/>
    </row>
    <row r="46" customFormat="false" ht="8.25" hidden="false" customHeight="false" outlineLevel="0" collapsed="false">
      <c r="B46" s="99" t="n">
        <v>38353</v>
      </c>
      <c r="C46" s="100" t="n">
        <v>33.77</v>
      </c>
      <c r="D46" s="101" t="n">
        <f aca="false">'EOL LINKS'!H80</f>
        <v>0</v>
      </c>
      <c r="E46" s="101"/>
      <c r="F46" s="100"/>
      <c r="G46" s="122" t="n">
        <f aca="false">D46-C46</f>
        <v>-33.77</v>
      </c>
      <c r="H46" s="103" t="n">
        <v>250</v>
      </c>
      <c r="I46" s="103"/>
      <c r="J46" s="101"/>
      <c r="K46" s="103"/>
      <c r="L46" s="101"/>
      <c r="M46" s="119" t="n">
        <f aca="false">H46+I46+K46</f>
        <v>250</v>
      </c>
      <c r="N46" s="105" t="n">
        <f aca="false">((AO46*H46*AM46)*(D46-C46))</f>
        <v>-2971760</v>
      </c>
      <c r="O46" s="105" t="n">
        <f aca="false">((I46*AM46*AO46)*(D46-J46))+((K46*AM46*AO46)*(D46-L46))</f>
        <v>0</v>
      </c>
      <c r="P46" s="102"/>
      <c r="Q46" s="102"/>
      <c r="R46" s="102"/>
      <c r="S46" s="100" t="n">
        <f aca="false">C46-X46</f>
        <v>-1.36</v>
      </c>
      <c r="T46" s="102" t="n">
        <f aca="false">D46-Y46</f>
        <v>-34.2</v>
      </c>
      <c r="U46" s="106" t="n">
        <f aca="false">T46-S46</f>
        <v>-32.84</v>
      </c>
      <c r="V46" s="100"/>
      <c r="W46" s="99" t="n">
        <v>38353</v>
      </c>
      <c r="X46" s="100" t="n">
        <v>35.13</v>
      </c>
      <c r="Y46" s="101" t="n">
        <f aca="false">'EOL LINKS'!H82</f>
        <v>34.2</v>
      </c>
      <c r="Z46" s="100"/>
      <c r="AA46" s="102" t="n">
        <f aca="false">Y46-X46</f>
        <v>-0.93</v>
      </c>
      <c r="AB46" s="103" t="n">
        <v>0</v>
      </c>
      <c r="AC46" s="100"/>
      <c r="AD46" s="100"/>
      <c r="AE46" s="100"/>
      <c r="AF46" s="100"/>
      <c r="AG46" s="119" t="n">
        <f aca="false">AB46+AC46+AE46</f>
        <v>0</v>
      </c>
      <c r="AH46" s="121" t="n">
        <f aca="false">((AO46*AB46*AM46)*(Y46-X46))</f>
        <v>-0</v>
      </c>
      <c r="AI46" s="123" t="n">
        <f aca="false">((AC46*AM46*AO46)*(Y46-AD46))+((AE46*AM46*AO46)*(Y46-AF46))</f>
        <v>0</v>
      </c>
      <c r="AJ46" s="122"/>
      <c r="AK46" s="119" t="n">
        <f aca="false">(AG46+M46)*AM46*AO46</f>
        <v>88000</v>
      </c>
      <c r="AL46" s="123"/>
      <c r="AM46" s="108" t="n">
        <v>352</v>
      </c>
      <c r="AN46" s="125" t="n">
        <f aca="false">[1]Interest!Y51</f>
        <v>0</v>
      </c>
      <c r="AO46" s="125" t="n">
        <f aca="false">1/(1+AN46/12)^(12*(B46-$A$2)/365.25)</f>
        <v>1</v>
      </c>
      <c r="AP46" s="121" t="n">
        <f aca="false">AI46+AH46+O46+N46</f>
        <v>-2971760</v>
      </c>
      <c r="AQ46" s="99" t="n">
        <v>38353</v>
      </c>
    </row>
    <row r="47" customFormat="false" ht="8.25" hidden="false" customHeight="false" outlineLevel="0" collapsed="false">
      <c r="B47" s="99" t="n">
        <v>38384</v>
      </c>
      <c r="C47" s="100" t="n">
        <v>33.77</v>
      </c>
      <c r="D47" s="101" t="n">
        <f aca="false">D46</f>
        <v>0</v>
      </c>
      <c r="E47" s="101"/>
      <c r="F47" s="100"/>
      <c r="G47" s="122" t="n">
        <f aca="false">D47-C47</f>
        <v>-33.77</v>
      </c>
      <c r="H47" s="103" t="n">
        <v>250</v>
      </c>
      <c r="I47" s="103"/>
      <c r="J47" s="101"/>
      <c r="K47" s="103"/>
      <c r="L47" s="101"/>
      <c r="M47" s="119" t="n">
        <f aca="false">H47+I47+K47</f>
        <v>250</v>
      </c>
      <c r="N47" s="105" t="n">
        <f aca="false">((AO47*H47*AM47)*(D47-C47))</f>
        <v>-2701600</v>
      </c>
      <c r="O47" s="105" t="n">
        <f aca="false">((I47*AM47*AO47)*(D47-J47))+((K47*AM47*AO47)*(D47-L47))</f>
        <v>0</v>
      </c>
      <c r="P47" s="102"/>
      <c r="Q47" s="102"/>
      <c r="R47" s="102"/>
      <c r="S47" s="100" t="n">
        <f aca="false">C47-X47</f>
        <v>-1.36</v>
      </c>
      <c r="T47" s="102" t="n">
        <f aca="false">D47-Y47</f>
        <v>-34.2</v>
      </c>
      <c r="U47" s="106" t="n">
        <f aca="false">T47-S47</f>
        <v>-32.84</v>
      </c>
      <c r="V47" s="100"/>
      <c r="W47" s="99" t="n">
        <v>38384</v>
      </c>
      <c r="X47" s="100" t="n">
        <v>35.13</v>
      </c>
      <c r="Y47" s="101" t="n">
        <f aca="false">Y46</f>
        <v>34.2</v>
      </c>
      <c r="Z47" s="100"/>
      <c r="AA47" s="102" t="n">
        <f aca="false">Y47-X47</f>
        <v>-0.93</v>
      </c>
      <c r="AB47" s="103" t="n">
        <v>0</v>
      </c>
      <c r="AC47" s="100"/>
      <c r="AD47" s="100"/>
      <c r="AE47" s="100"/>
      <c r="AF47" s="100"/>
      <c r="AG47" s="119" t="n">
        <f aca="false">AB47+AC47+AE47</f>
        <v>0</v>
      </c>
      <c r="AH47" s="121" t="n">
        <f aca="false">((AO47*AB47*AM47)*(Y47-X47))</f>
        <v>-0</v>
      </c>
      <c r="AI47" s="123" t="n">
        <f aca="false">((AC47*AM47*AO47)*(Y47-AD47))+((AE47*AM47*AO47)*(Y47-AF47))</f>
        <v>0</v>
      </c>
      <c r="AJ47" s="122"/>
      <c r="AK47" s="119" t="n">
        <f aca="false">(AG47+M47)*AM47*AO47</f>
        <v>80000</v>
      </c>
      <c r="AL47" s="123"/>
      <c r="AM47" s="108" t="n">
        <v>320</v>
      </c>
      <c r="AN47" s="125" t="n">
        <f aca="false">[1]Interest!Y52</f>
        <v>0</v>
      </c>
      <c r="AO47" s="125" t="n">
        <f aca="false">1/(1+AN47/12)^(12*(B47-$A$2)/365.25)</f>
        <v>1</v>
      </c>
      <c r="AP47" s="121" t="n">
        <f aca="false">AI47+AH47+O47+N47</f>
        <v>-2701600</v>
      </c>
      <c r="AQ47" s="99" t="n">
        <v>38384</v>
      </c>
    </row>
    <row r="48" customFormat="false" ht="8.25" hidden="false" customHeight="false" outlineLevel="0" collapsed="false">
      <c r="B48" s="99" t="n">
        <v>38412</v>
      </c>
      <c r="C48" s="100" t="n">
        <v>33.77</v>
      </c>
      <c r="D48" s="101" t="n">
        <f aca="false">D47</f>
        <v>0</v>
      </c>
      <c r="E48" s="101"/>
      <c r="F48" s="100"/>
      <c r="G48" s="122" t="n">
        <f aca="false">D48-C48</f>
        <v>-33.77</v>
      </c>
      <c r="H48" s="103" t="n">
        <v>250</v>
      </c>
      <c r="I48" s="103"/>
      <c r="J48" s="101"/>
      <c r="K48" s="103"/>
      <c r="L48" s="101"/>
      <c r="M48" s="119" t="n">
        <f aca="false">H48+I48+K48</f>
        <v>250</v>
      </c>
      <c r="N48" s="105" t="n">
        <f aca="false">((AO48*H48*AM48)*(D48-C48))</f>
        <v>-2836680</v>
      </c>
      <c r="O48" s="105" t="n">
        <f aca="false">((I48*AM48*AO48)*(D48-J48))+((K48*AM48*AO48)*(D48-L48))</f>
        <v>0</v>
      </c>
      <c r="P48" s="102"/>
      <c r="Q48" s="102"/>
      <c r="R48" s="102"/>
      <c r="S48" s="100" t="n">
        <f aca="false">C48-X48</f>
        <v>-1.36</v>
      </c>
      <c r="T48" s="102" t="n">
        <f aca="false">D48-Y48</f>
        <v>-34.2</v>
      </c>
      <c r="U48" s="106" t="n">
        <f aca="false">T48-S48</f>
        <v>-32.84</v>
      </c>
      <c r="V48" s="100"/>
      <c r="W48" s="99" t="n">
        <v>38412</v>
      </c>
      <c r="X48" s="100" t="n">
        <v>35.13</v>
      </c>
      <c r="Y48" s="101" t="n">
        <f aca="false">Y47</f>
        <v>34.2</v>
      </c>
      <c r="Z48" s="100"/>
      <c r="AA48" s="102" t="n">
        <f aca="false">Y48-X48</f>
        <v>-0.93</v>
      </c>
      <c r="AB48" s="103" t="n">
        <v>0</v>
      </c>
      <c r="AC48" s="100"/>
      <c r="AD48" s="100"/>
      <c r="AE48" s="100"/>
      <c r="AF48" s="100"/>
      <c r="AG48" s="119" t="n">
        <f aca="false">AB48+AC48+AE48</f>
        <v>0</v>
      </c>
      <c r="AH48" s="121" t="n">
        <f aca="false">((AO48*AB48*AM48)*(Y48-X48))</f>
        <v>-0</v>
      </c>
      <c r="AI48" s="123" t="n">
        <f aca="false">((AC48*AM48*AO48)*(Y48-AD48))+((AE48*AM48*AO48)*(Y48-AF48))</f>
        <v>0</v>
      </c>
      <c r="AJ48" s="122"/>
      <c r="AK48" s="119" t="n">
        <f aca="false">(AG48+M48)*AM48*AO48</f>
        <v>84000</v>
      </c>
      <c r="AL48" s="123"/>
      <c r="AM48" s="108" t="n">
        <v>336</v>
      </c>
      <c r="AN48" s="125" t="n">
        <f aca="false">[1]Interest!Y53</f>
        <v>0</v>
      </c>
      <c r="AO48" s="125" t="n">
        <f aca="false">1/(1+AN48/12)^(12*(B48-$A$2)/365.25)</f>
        <v>1</v>
      </c>
      <c r="AP48" s="121" t="n">
        <f aca="false">AI48+AH48+O48+N48</f>
        <v>-2836680</v>
      </c>
      <c r="AQ48" s="99" t="n">
        <v>38412</v>
      </c>
    </row>
    <row r="49" customFormat="false" ht="8.25" hidden="false" customHeight="false" outlineLevel="0" collapsed="false">
      <c r="B49" s="99" t="n">
        <v>38443</v>
      </c>
      <c r="C49" s="100" t="n">
        <v>33.77</v>
      </c>
      <c r="D49" s="101" t="n">
        <f aca="false">D48</f>
        <v>0</v>
      </c>
      <c r="E49" s="101"/>
      <c r="F49" s="100"/>
      <c r="G49" s="122" t="n">
        <f aca="false">D49-C49</f>
        <v>-33.77</v>
      </c>
      <c r="H49" s="103" t="n">
        <v>250</v>
      </c>
      <c r="I49" s="103"/>
      <c r="J49" s="101"/>
      <c r="K49" s="103"/>
      <c r="L49" s="101"/>
      <c r="M49" s="119" t="n">
        <f aca="false">H49+I49+K49</f>
        <v>250</v>
      </c>
      <c r="N49" s="105" t="n">
        <f aca="false">((AO49*H49*AM49)*(D49-C49))</f>
        <v>-2971760</v>
      </c>
      <c r="O49" s="105" t="n">
        <f aca="false">((I49*AM49*AO49)*(D49-J49))+((K49*AM49*AO49)*(D49-L49))</f>
        <v>0</v>
      </c>
      <c r="P49" s="102"/>
      <c r="Q49" s="102" t="n">
        <f aca="false">T48</f>
        <v>-34.2</v>
      </c>
      <c r="R49" s="102"/>
      <c r="S49" s="100" t="n">
        <f aca="false">C49-X49</f>
        <v>-1.36</v>
      </c>
      <c r="T49" s="102" t="n">
        <f aca="false">D49-Y49</f>
        <v>-34.2</v>
      </c>
      <c r="U49" s="106" t="n">
        <f aca="false">T49-S49</f>
        <v>-32.84</v>
      </c>
      <c r="V49" s="100"/>
      <c r="W49" s="99" t="n">
        <v>38443</v>
      </c>
      <c r="X49" s="100" t="n">
        <v>35.13</v>
      </c>
      <c r="Y49" s="101" t="n">
        <f aca="false">Y48</f>
        <v>34.2</v>
      </c>
      <c r="Z49" s="100"/>
      <c r="AA49" s="102" t="n">
        <f aca="false">Y49-X49</f>
        <v>-0.93</v>
      </c>
      <c r="AB49" s="103" t="n">
        <v>0</v>
      </c>
      <c r="AC49" s="100"/>
      <c r="AD49" s="100"/>
      <c r="AE49" s="100"/>
      <c r="AF49" s="100"/>
      <c r="AG49" s="119" t="n">
        <f aca="false">AB49+AC49+AE49</f>
        <v>0</v>
      </c>
      <c r="AH49" s="121" t="n">
        <f aca="false">((AO49*AB49*AM49)*(Y49-X49))</f>
        <v>-0</v>
      </c>
      <c r="AI49" s="123" t="n">
        <f aca="false">((AC49*AM49*AO49)*(Y49-AD49))+((AE49*AM49*AO49)*(Y49-AF49))</f>
        <v>0</v>
      </c>
      <c r="AJ49" s="122"/>
      <c r="AK49" s="119" t="n">
        <f aca="false">(AG49+M49)*AM49*AO49</f>
        <v>88000</v>
      </c>
      <c r="AL49" s="123"/>
      <c r="AM49" s="108" t="n">
        <v>352</v>
      </c>
      <c r="AN49" s="125" t="n">
        <f aca="false">[1]Interest!Y54</f>
        <v>0</v>
      </c>
      <c r="AO49" s="125" t="n">
        <f aca="false">1/(1+AN49/12)^(12*(B49-$A$2)/365.25)</f>
        <v>1</v>
      </c>
      <c r="AP49" s="121" t="n">
        <f aca="false">AI49+AH49+O49+N49</f>
        <v>-2971760</v>
      </c>
      <c r="AQ49" s="99" t="n">
        <v>38443</v>
      </c>
    </row>
    <row r="50" customFormat="false" ht="8.25" hidden="false" customHeight="false" outlineLevel="0" collapsed="false">
      <c r="B50" s="99" t="n">
        <v>38473</v>
      </c>
      <c r="C50" s="100" t="n">
        <v>33.77</v>
      </c>
      <c r="D50" s="101" t="n">
        <f aca="false">D49</f>
        <v>0</v>
      </c>
      <c r="E50" s="101"/>
      <c r="F50" s="100"/>
      <c r="G50" s="122" t="n">
        <f aca="false">D50-C50</f>
        <v>-33.77</v>
      </c>
      <c r="H50" s="103" t="n">
        <v>250</v>
      </c>
      <c r="I50" s="103"/>
      <c r="J50" s="101"/>
      <c r="K50" s="103"/>
      <c r="L50" s="101"/>
      <c r="M50" s="119" t="n">
        <f aca="false">H50+I50+K50</f>
        <v>250</v>
      </c>
      <c r="N50" s="105" t="n">
        <f aca="false">((AO50*H50*AM50)*(D50-C50))</f>
        <v>-2836680</v>
      </c>
      <c r="O50" s="105" t="n">
        <f aca="false">((I50*AM50*AO50)*(D50-J50))+((K50*AM50*AO50)*(D50-L50))</f>
        <v>0</v>
      </c>
      <c r="P50" s="102"/>
      <c r="Q50" s="102"/>
      <c r="R50" s="102"/>
      <c r="S50" s="100" t="n">
        <f aca="false">C50-X50</f>
        <v>-1.36</v>
      </c>
      <c r="T50" s="102" t="n">
        <f aca="false">D50-Y50</f>
        <v>-34.2</v>
      </c>
      <c r="U50" s="106" t="n">
        <f aca="false">T50-S50</f>
        <v>-32.84</v>
      </c>
      <c r="V50" s="100"/>
      <c r="W50" s="99" t="n">
        <v>38473</v>
      </c>
      <c r="X50" s="100" t="n">
        <v>35.13</v>
      </c>
      <c r="Y50" s="101" t="n">
        <f aca="false">Y49</f>
        <v>34.2</v>
      </c>
      <c r="Z50" s="100"/>
      <c r="AA50" s="102" t="n">
        <f aca="false">Y50-X50</f>
        <v>-0.93</v>
      </c>
      <c r="AB50" s="103" t="n">
        <v>0</v>
      </c>
      <c r="AC50" s="100"/>
      <c r="AD50" s="100"/>
      <c r="AE50" s="100"/>
      <c r="AF50" s="100"/>
      <c r="AG50" s="119" t="n">
        <f aca="false">AB50+AC50+AE50</f>
        <v>0</v>
      </c>
      <c r="AH50" s="121" t="n">
        <f aca="false">((AO50*AB50*AM50)*(Y50-X50))</f>
        <v>-0</v>
      </c>
      <c r="AI50" s="123" t="n">
        <f aca="false">((AC50*AM50*AO50)*(Y50-AD50))+((AE50*AM50*AO50)*(Y50-AF50))</f>
        <v>0</v>
      </c>
      <c r="AJ50" s="122"/>
      <c r="AK50" s="119" t="n">
        <f aca="false">(AG50+M50)*AM50*AO50</f>
        <v>84000</v>
      </c>
      <c r="AL50" s="123"/>
      <c r="AM50" s="108" t="n">
        <v>336</v>
      </c>
      <c r="AN50" s="125" t="n">
        <f aca="false">[1]Interest!Y55</f>
        <v>0</v>
      </c>
      <c r="AO50" s="125" t="n">
        <f aca="false">1/(1+AN50/12)^(12*(B50-$A$2)/365.25)</f>
        <v>1</v>
      </c>
      <c r="AP50" s="121" t="n">
        <f aca="false">AI50+AH50+O50+N50</f>
        <v>-2836680</v>
      </c>
      <c r="AQ50" s="99" t="n">
        <v>38473</v>
      </c>
    </row>
    <row r="51" customFormat="false" ht="8.25" hidden="false" customHeight="false" outlineLevel="0" collapsed="false">
      <c r="B51" s="99" t="n">
        <v>38504</v>
      </c>
      <c r="C51" s="100" t="n">
        <v>33.77</v>
      </c>
      <c r="D51" s="101" t="n">
        <f aca="false">D50</f>
        <v>0</v>
      </c>
      <c r="E51" s="101"/>
      <c r="F51" s="100"/>
      <c r="G51" s="122" t="n">
        <f aca="false">D51-C51</f>
        <v>-33.77</v>
      </c>
      <c r="H51" s="103" t="n">
        <v>250</v>
      </c>
      <c r="I51" s="103"/>
      <c r="J51" s="101"/>
      <c r="K51" s="103"/>
      <c r="L51" s="101"/>
      <c r="M51" s="119" t="n">
        <f aca="false">H51+I51+K51</f>
        <v>250</v>
      </c>
      <c r="N51" s="105" t="n">
        <f aca="false">((AO51*H51*AM51)*(D51-C51))</f>
        <v>-2836680</v>
      </c>
      <c r="O51" s="105" t="n">
        <f aca="false">((I51*AM51*AO51)*(D51-J51))+((K51*AM51*AO51)*(D51-L51))</f>
        <v>0</v>
      </c>
      <c r="P51" s="102"/>
      <c r="Q51" s="102"/>
      <c r="R51" s="102"/>
      <c r="S51" s="100" t="n">
        <f aca="false">C51-X51</f>
        <v>-1.36</v>
      </c>
      <c r="T51" s="102" t="n">
        <f aca="false">D51-Y51</f>
        <v>-34.2</v>
      </c>
      <c r="U51" s="106" t="n">
        <f aca="false">T51-S51</f>
        <v>-32.84</v>
      </c>
      <c r="V51" s="100"/>
      <c r="W51" s="99" t="n">
        <v>38504</v>
      </c>
      <c r="X51" s="100" t="n">
        <v>35.13</v>
      </c>
      <c r="Y51" s="101" t="n">
        <f aca="false">Y50</f>
        <v>34.2</v>
      </c>
      <c r="Z51" s="100"/>
      <c r="AA51" s="102" t="n">
        <f aca="false">Y51-X51</f>
        <v>-0.93</v>
      </c>
      <c r="AB51" s="103" t="n">
        <v>0</v>
      </c>
      <c r="AC51" s="100"/>
      <c r="AD51" s="100"/>
      <c r="AE51" s="100"/>
      <c r="AF51" s="100"/>
      <c r="AG51" s="119" t="n">
        <f aca="false">AB51+AC51+AE51</f>
        <v>0</v>
      </c>
      <c r="AH51" s="121" t="n">
        <f aca="false">((AO51*AB51*AM51)*(Y51-X51))</f>
        <v>-0</v>
      </c>
      <c r="AI51" s="123" t="n">
        <f aca="false">((AC51*AM51*AO51)*(Y51-AD51))+((AE51*AM51*AO51)*(Y51-AF51))</f>
        <v>0</v>
      </c>
      <c r="AJ51" s="122"/>
      <c r="AK51" s="119" t="n">
        <f aca="false">(AG51+M51)*AM51*AO51</f>
        <v>84000</v>
      </c>
      <c r="AL51" s="123"/>
      <c r="AM51" s="108" t="n">
        <v>336</v>
      </c>
      <c r="AN51" s="125" t="n">
        <f aca="false">[1]Interest!Y56</f>
        <v>0</v>
      </c>
      <c r="AO51" s="125" t="n">
        <f aca="false">1/(1+AN51/12)^(12*(B51-$A$2)/365.25)</f>
        <v>1</v>
      </c>
      <c r="AP51" s="121" t="n">
        <f aca="false">AI51+AH51+O51+N51</f>
        <v>-2836680</v>
      </c>
      <c r="AQ51" s="99" t="n">
        <v>38504</v>
      </c>
    </row>
    <row r="52" customFormat="false" ht="8.25" hidden="false" customHeight="false" outlineLevel="0" collapsed="false">
      <c r="B52" s="99" t="n">
        <v>38534</v>
      </c>
      <c r="C52" s="100" t="n">
        <v>33.77</v>
      </c>
      <c r="D52" s="101" t="n">
        <f aca="false">D51</f>
        <v>0</v>
      </c>
      <c r="E52" s="101"/>
      <c r="F52" s="100"/>
      <c r="G52" s="122" t="n">
        <f aca="false">D52-C52</f>
        <v>-33.77</v>
      </c>
      <c r="H52" s="103" t="n">
        <v>250</v>
      </c>
      <c r="I52" s="103"/>
      <c r="J52" s="101"/>
      <c r="K52" s="103"/>
      <c r="L52" s="101"/>
      <c r="M52" s="119" t="n">
        <f aca="false">H52+I52+K52</f>
        <v>250</v>
      </c>
      <c r="N52" s="105" t="n">
        <f aca="false">((AO52*H52*AM52)*(D52-C52))</f>
        <v>-2971760</v>
      </c>
      <c r="O52" s="105" t="n">
        <f aca="false">((I52*AM52*AO52)*(D52-J52))+((K52*AM52*AO52)*(D52-L52))</f>
        <v>0</v>
      </c>
      <c r="P52" s="102"/>
      <c r="Q52" s="102"/>
      <c r="R52" s="102"/>
      <c r="S52" s="100" t="n">
        <f aca="false">C52-X52</f>
        <v>-1.36</v>
      </c>
      <c r="T52" s="102" t="n">
        <f aca="false">D52-Y52</f>
        <v>-34.2</v>
      </c>
      <c r="U52" s="106" t="n">
        <f aca="false">T52-S52</f>
        <v>-32.84</v>
      </c>
      <c r="V52" s="100"/>
      <c r="W52" s="99" t="n">
        <v>38534</v>
      </c>
      <c r="X52" s="100" t="n">
        <v>35.13</v>
      </c>
      <c r="Y52" s="101" t="n">
        <f aca="false">Y51</f>
        <v>34.2</v>
      </c>
      <c r="Z52" s="100"/>
      <c r="AA52" s="102" t="n">
        <f aca="false">Y52-X52</f>
        <v>-0.93</v>
      </c>
      <c r="AB52" s="103" t="n">
        <v>0</v>
      </c>
      <c r="AC52" s="100"/>
      <c r="AD52" s="100"/>
      <c r="AE52" s="100"/>
      <c r="AF52" s="100"/>
      <c r="AG52" s="119" t="n">
        <f aca="false">AB52+AC52+AE52</f>
        <v>0</v>
      </c>
      <c r="AH52" s="121" t="n">
        <f aca="false">((AO52*AB52*AM52)*(Y52-X52))</f>
        <v>-0</v>
      </c>
      <c r="AI52" s="123" t="n">
        <f aca="false">((AC52*AM52*AO52)*(Y52-AD52))+((AE52*AM52*AO52)*(Y52-AF52))</f>
        <v>0</v>
      </c>
      <c r="AJ52" s="122"/>
      <c r="AK52" s="119" t="n">
        <f aca="false">(AG52+M52)*AM52*AO52</f>
        <v>88000</v>
      </c>
      <c r="AL52" s="123"/>
      <c r="AM52" s="108" t="n">
        <v>352</v>
      </c>
      <c r="AN52" s="125" t="n">
        <f aca="false">[1]Interest!Y57</f>
        <v>0</v>
      </c>
      <c r="AO52" s="125" t="n">
        <f aca="false">1/(1+AN52/12)^(12*(B52-$A$2)/365.25)</f>
        <v>1</v>
      </c>
      <c r="AP52" s="121" t="n">
        <f aca="false">AI52+AH52+O52+N52</f>
        <v>-2971760</v>
      </c>
      <c r="AQ52" s="99" t="n">
        <v>38534</v>
      </c>
    </row>
    <row r="53" customFormat="false" ht="8.25" hidden="false" customHeight="false" outlineLevel="0" collapsed="false">
      <c r="B53" s="99" t="n">
        <v>38565</v>
      </c>
      <c r="C53" s="100" t="n">
        <v>33.77</v>
      </c>
      <c r="D53" s="101" t="n">
        <f aca="false">D52</f>
        <v>0</v>
      </c>
      <c r="E53" s="101"/>
      <c r="F53" s="100"/>
      <c r="G53" s="122" t="n">
        <f aca="false">D53-C53</f>
        <v>-33.77</v>
      </c>
      <c r="H53" s="103" t="n">
        <v>250</v>
      </c>
      <c r="I53" s="103"/>
      <c r="J53" s="101"/>
      <c r="K53" s="103"/>
      <c r="L53" s="101"/>
      <c r="M53" s="119" t="n">
        <f aca="false">H53+I53+K53</f>
        <v>250</v>
      </c>
      <c r="N53" s="105" t="n">
        <f aca="false">((AO53*H53*AM53)*(D53-C53))</f>
        <v>-2836680</v>
      </c>
      <c r="O53" s="105" t="n">
        <f aca="false">((I53*AM53*AO53)*(D53-J53))+((K53*AM53*AO53)*(D53-L53))</f>
        <v>0</v>
      </c>
      <c r="P53" s="102"/>
      <c r="Q53" s="102"/>
      <c r="R53" s="102"/>
      <c r="S53" s="100" t="n">
        <f aca="false">C53-X53</f>
        <v>-1.36</v>
      </c>
      <c r="T53" s="102" t="n">
        <f aca="false">D53-Y53</f>
        <v>-34.2</v>
      </c>
      <c r="U53" s="106" t="n">
        <f aca="false">T53-S53</f>
        <v>-32.84</v>
      </c>
      <c r="V53" s="100"/>
      <c r="W53" s="99" t="n">
        <v>38565</v>
      </c>
      <c r="X53" s="100" t="n">
        <v>35.13</v>
      </c>
      <c r="Y53" s="101" t="n">
        <f aca="false">Y52</f>
        <v>34.2</v>
      </c>
      <c r="Z53" s="100"/>
      <c r="AA53" s="102" t="n">
        <f aca="false">Y53-X53</f>
        <v>-0.93</v>
      </c>
      <c r="AB53" s="103" t="n">
        <v>0</v>
      </c>
      <c r="AC53" s="100"/>
      <c r="AD53" s="100"/>
      <c r="AE53" s="100"/>
      <c r="AF53" s="100"/>
      <c r="AG53" s="119" t="n">
        <f aca="false">AB53+AC53+AE53</f>
        <v>0</v>
      </c>
      <c r="AH53" s="121" t="n">
        <f aca="false">((AO53*AB53*AM53)*(Y53-X53))</f>
        <v>-0</v>
      </c>
      <c r="AI53" s="123" t="n">
        <f aca="false">((AC53*AM53*AO53)*(Y53-AD53))+((AE53*AM53*AO53)*(Y53-AF53))</f>
        <v>0</v>
      </c>
      <c r="AJ53" s="122"/>
      <c r="AK53" s="119" t="n">
        <f aca="false">(AG53+M53)*AM53*AO53</f>
        <v>84000</v>
      </c>
      <c r="AL53" s="123"/>
      <c r="AM53" s="108" t="n">
        <v>336</v>
      </c>
      <c r="AN53" s="125" t="n">
        <f aca="false">[1]Interest!Y58</f>
        <v>0</v>
      </c>
      <c r="AO53" s="125" t="n">
        <f aca="false">1/(1+AN53/12)^(12*(B53-$A$2)/365.25)</f>
        <v>1</v>
      </c>
      <c r="AP53" s="121" t="n">
        <f aca="false">AI53+AH53+O53+N53</f>
        <v>-2836680</v>
      </c>
      <c r="AQ53" s="99" t="n">
        <v>38565</v>
      </c>
    </row>
    <row r="54" customFormat="false" ht="8.25" hidden="false" customHeight="false" outlineLevel="0" collapsed="false">
      <c r="B54" s="99" t="n">
        <v>38596</v>
      </c>
      <c r="C54" s="100" t="n">
        <v>33.77</v>
      </c>
      <c r="D54" s="101" t="n">
        <f aca="false">D53</f>
        <v>0</v>
      </c>
      <c r="E54" s="101"/>
      <c r="F54" s="100"/>
      <c r="G54" s="122" t="n">
        <f aca="false">D54-C54</f>
        <v>-33.77</v>
      </c>
      <c r="H54" s="103" t="n">
        <v>250</v>
      </c>
      <c r="I54" s="103"/>
      <c r="J54" s="101"/>
      <c r="K54" s="103"/>
      <c r="L54" s="101"/>
      <c r="M54" s="119" t="n">
        <f aca="false">H54+I54+K54</f>
        <v>250</v>
      </c>
      <c r="N54" s="105" t="n">
        <f aca="false">((AO54*H54*AM54)*(D54-C54))</f>
        <v>-2836680</v>
      </c>
      <c r="O54" s="105" t="n">
        <f aca="false">((I54*AM54*AO54)*(D54-J54))+((K54*AM54*AO54)*(D54-L54))</f>
        <v>0</v>
      </c>
      <c r="P54" s="102"/>
      <c r="Q54" s="102"/>
      <c r="R54" s="102"/>
      <c r="S54" s="100" t="n">
        <f aca="false">C54-X54</f>
        <v>-1.36</v>
      </c>
      <c r="T54" s="102" t="n">
        <f aca="false">D54-Y54</f>
        <v>-34.2</v>
      </c>
      <c r="U54" s="106" t="n">
        <f aca="false">T54-S54</f>
        <v>-32.84</v>
      </c>
      <c r="V54" s="100"/>
      <c r="W54" s="99" t="n">
        <v>38596</v>
      </c>
      <c r="X54" s="100" t="n">
        <v>35.13</v>
      </c>
      <c r="Y54" s="101" t="n">
        <f aca="false">Y53</f>
        <v>34.2</v>
      </c>
      <c r="Z54" s="100"/>
      <c r="AA54" s="102" t="n">
        <f aca="false">Y54-X54</f>
        <v>-0.93</v>
      </c>
      <c r="AB54" s="103" t="n">
        <v>0</v>
      </c>
      <c r="AC54" s="100"/>
      <c r="AD54" s="100"/>
      <c r="AE54" s="100"/>
      <c r="AF54" s="100"/>
      <c r="AG54" s="119" t="n">
        <f aca="false">AB54+AC54+AE54</f>
        <v>0</v>
      </c>
      <c r="AH54" s="121" t="n">
        <f aca="false">((AO54*AB54*AM54)*(Y54-X54))</f>
        <v>-0</v>
      </c>
      <c r="AI54" s="123" t="n">
        <f aca="false">((AC54*AM54*AO54)*(Y54-AD54))+((AE54*AM54*AO54)*(Y54-AF54))</f>
        <v>0</v>
      </c>
      <c r="AJ54" s="122"/>
      <c r="AK54" s="119" t="n">
        <f aca="false">(AG54+M54)*AM54*AO54</f>
        <v>84000</v>
      </c>
      <c r="AL54" s="123"/>
      <c r="AM54" s="108" t="n">
        <v>336</v>
      </c>
      <c r="AN54" s="125" t="n">
        <f aca="false">[1]Interest!Y59</f>
        <v>0</v>
      </c>
      <c r="AO54" s="125" t="n">
        <f aca="false">1/(1+AN54/12)^(12*(B54-$A$2)/365.25)</f>
        <v>1</v>
      </c>
      <c r="AP54" s="121" t="n">
        <f aca="false">AI54+AH54+O54+N54</f>
        <v>-2836680</v>
      </c>
      <c r="AQ54" s="99" t="n">
        <v>38596</v>
      </c>
    </row>
    <row r="55" customFormat="false" ht="8.25" hidden="false" customHeight="false" outlineLevel="0" collapsed="false">
      <c r="B55" s="99" t="n">
        <v>38626</v>
      </c>
      <c r="C55" s="100" t="n">
        <v>33.77</v>
      </c>
      <c r="D55" s="101" t="n">
        <f aca="false">D54</f>
        <v>0</v>
      </c>
      <c r="E55" s="101"/>
      <c r="F55" s="100"/>
      <c r="G55" s="122" t="n">
        <f aca="false">D55-C55</f>
        <v>-33.77</v>
      </c>
      <c r="H55" s="103" t="n">
        <v>250</v>
      </c>
      <c r="I55" s="103"/>
      <c r="J55" s="101"/>
      <c r="K55" s="103"/>
      <c r="L55" s="101"/>
      <c r="M55" s="119" t="n">
        <f aca="false">H55+I55+K55</f>
        <v>250</v>
      </c>
      <c r="N55" s="105" t="n">
        <f aca="false">((AO55*H55*AM55)*(D55-C55))</f>
        <v>-3106840</v>
      </c>
      <c r="O55" s="105" t="n">
        <f aca="false">((I55*AM55*AO55)*(D55-J55))+((K55*AM55*AO55)*(D55-L55))</f>
        <v>0</v>
      </c>
      <c r="P55" s="102"/>
      <c r="Q55" s="102"/>
      <c r="R55" s="102"/>
      <c r="S55" s="100" t="n">
        <f aca="false">C55-X55</f>
        <v>-1.36</v>
      </c>
      <c r="T55" s="102" t="n">
        <f aca="false">D55-Y55</f>
        <v>-34.2</v>
      </c>
      <c r="U55" s="106" t="n">
        <f aca="false">T55-S55</f>
        <v>-32.84</v>
      </c>
      <c r="V55" s="100"/>
      <c r="W55" s="99" t="n">
        <v>38626</v>
      </c>
      <c r="X55" s="100" t="n">
        <v>35.13</v>
      </c>
      <c r="Y55" s="101" t="n">
        <f aca="false">Y54</f>
        <v>34.2</v>
      </c>
      <c r="Z55" s="100"/>
      <c r="AA55" s="102" t="n">
        <f aca="false">Y55-X55</f>
        <v>-0.93</v>
      </c>
      <c r="AB55" s="103" t="n">
        <v>0</v>
      </c>
      <c r="AC55" s="100"/>
      <c r="AD55" s="100"/>
      <c r="AE55" s="100"/>
      <c r="AF55" s="100"/>
      <c r="AG55" s="119" t="n">
        <f aca="false">AB55+AC55+AE55</f>
        <v>0</v>
      </c>
      <c r="AH55" s="121" t="n">
        <f aca="false">((AO55*AB55*AM55)*(Y55-X55))</f>
        <v>-0</v>
      </c>
      <c r="AI55" s="123" t="n">
        <f aca="false">((AC55*AM55*AO55)*(Y55-AD55))+((AE55*AM55*AO55)*(Y55-AF55))</f>
        <v>0</v>
      </c>
      <c r="AJ55" s="122"/>
      <c r="AK55" s="119" t="n">
        <f aca="false">(AG55+M55)*AM55*AO55</f>
        <v>92000</v>
      </c>
      <c r="AL55" s="123"/>
      <c r="AM55" s="108" t="n">
        <v>368</v>
      </c>
      <c r="AN55" s="125" t="n">
        <f aca="false">[1]Interest!Y60</f>
        <v>0</v>
      </c>
      <c r="AO55" s="125" t="n">
        <f aca="false">1/(1+AN55/12)^(12*(B55-$A$2)/365.25)</f>
        <v>1</v>
      </c>
      <c r="AP55" s="121" t="n">
        <f aca="false">AI55+AH55+O55+N55</f>
        <v>-3106840</v>
      </c>
      <c r="AQ55" s="99" t="n">
        <v>38626</v>
      </c>
    </row>
    <row r="56" customFormat="false" ht="8.25" hidden="false" customHeight="false" outlineLevel="0" collapsed="false">
      <c r="B56" s="99" t="n">
        <v>38657</v>
      </c>
      <c r="C56" s="100" t="n">
        <v>33.77</v>
      </c>
      <c r="D56" s="101" t="n">
        <f aca="false">D55</f>
        <v>0</v>
      </c>
      <c r="E56" s="101"/>
      <c r="F56" s="100"/>
      <c r="G56" s="122" t="n">
        <f aca="false">D56-C56</f>
        <v>-33.77</v>
      </c>
      <c r="H56" s="103" t="n">
        <v>250</v>
      </c>
      <c r="I56" s="103"/>
      <c r="J56" s="101"/>
      <c r="K56" s="103"/>
      <c r="L56" s="101"/>
      <c r="M56" s="119" t="n">
        <f aca="false">H56+I56+K56</f>
        <v>250</v>
      </c>
      <c r="N56" s="105" t="n">
        <f aca="false">((AO56*H56*AM56)*(D56-C56))</f>
        <v>-2566520</v>
      </c>
      <c r="O56" s="105" t="n">
        <f aca="false">((I56*AM56*AO56)*(D56-J56))+((K56*AM56*AO56)*(D56-L56))</f>
        <v>0</v>
      </c>
      <c r="P56" s="102"/>
      <c r="Q56" s="102"/>
      <c r="R56" s="102"/>
      <c r="S56" s="100" t="n">
        <f aca="false">C56-X56</f>
        <v>-1.36</v>
      </c>
      <c r="T56" s="102" t="n">
        <f aca="false">D56-Y56</f>
        <v>-34.2</v>
      </c>
      <c r="U56" s="106" t="n">
        <f aca="false">T56-S56</f>
        <v>-32.84</v>
      </c>
      <c r="V56" s="100"/>
      <c r="W56" s="99" t="n">
        <v>38657</v>
      </c>
      <c r="X56" s="100" t="n">
        <v>35.13</v>
      </c>
      <c r="Y56" s="101" t="n">
        <f aca="false">Y55</f>
        <v>34.2</v>
      </c>
      <c r="Z56" s="100"/>
      <c r="AA56" s="102" t="n">
        <f aca="false">Y56-X56</f>
        <v>-0.93</v>
      </c>
      <c r="AB56" s="103" t="n">
        <v>0</v>
      </c>
      <c r="AC56" s="100"/>
      <c r="AD56" s="100"/>
      <c r="AE56" s="100"/>
      <c r="AF56" s="100"/>
      <c r="AG56" s="119" t="n">
        <f aca="false">AB56+AC56+AE56</f>
        <v>0</v>
      </c>
      <c r="AH56" s="121" t="n">
        <f aca="false">((AO56*AB56*AM56)*(Y56-X56))</f>
        <v>-0</v>
      </c>
      <c r="AI56" s="123" t="n">
        <f aca="false">((AC56*AM56*AO56)*(Y56-AD56))+((AE56*AM56*AO56)*(Y56-AF56))</f>
        <v>0</v>
      </c>
      <c r="AJ56" s="122"/>
      <c r="AK56" s="119" t="n">
        <f aca="false">(AG56+M56)*AM56*AO56</f>
        <v>76000</v>
      </c>
      <c r="AL56" s="123"/>
      <c r="AM56" s="108" t="n">
        <v>304</v>
      </c>
      <c r="AN56" s="125" t="n">
        <f aca="false">[1]Interest!Y61</f>
        <v>0</v>
      </c>
      <c r="AO56" s="125" t="n">
        <f aca="false">1/(1+AN56/12)^(12*(B56-$A$2)/365.25)</f>
        <v>1</v>
      </c>
      <c r="AP56" s="121" t="n">
        <f aca="false">AI56+AH56+O56+N56</f>
        <v>-2566520</v>
      </c>
      <c r="AQ56" s="99" t="n">
        <v>38657</v>
      </c>
    </row>
    <row r="57" customFormat="false" ht="9" hidden="false" customHeight="false" outlineLevel="0" collapsed="false">
      <c r="B57" s="99" t="n">
        <v>38687</v>
      </c>
      <c r="C57" s="100" t="n">
        <v>33.77</v>
      </c>
      <c r="D57" s="101" t="n">
        <f aca="false">D56</f>
        <v>0</v>
      </c>
      <c r="E57" s="101"/>
      <c r="F57" s="100"/>
      <c r="G57" s="122" t="n">
        <f aca="false">D57-C57</f>
        <v>-33.77</v>
      </c>
      <c r="H57" s="103" t="n">
        <v>250</v>
      </c>
      <c r="I57" s="103"/>
      <c r="J57" s="101"/>
      <c r="K57" s="103"/>
      <c r="L57" s="101"/>
      <c r="M57" s="119" t="n">
        <f aca="false">H57+I57+K57</f>
        <v>250</v>
      </c>
      <c r="N57" s="105" t="n">
        <f aca="false">((AO57*H57*AM57)*(D57-C57))</f>
        <v>-2971760</v>
      </c>
      <c r="O57" s="105" t="n">
        <f aca="false">((I57*AM57*AO57)*(D57-J57))+((K57*AM57*AO57)*(D57-L57))</f>
        <v>0</v>
      </c>
      <c r="P57" s="102"/>
      <c r="Q57" s="102"/>
      <c r="R57" s="102"/>
      <c r="S57" s="100" t="n">
        <f aca="false">C57-X57</f>
        <v>-1.36</v>
      </c>
      <c r="T57" s="102" t="n">
        <f aca="false">D57-Y57</f>
        <v>-34.2</v>
      </c>
      <c r="U57" s="106" t="n">
        <f aca="false">T57-S57</f>
        <v>-32.84</v>
      </c>
      <c r="V57" s="100"/>
      <c r="W57" s="99" t="n">
        <v>38687</v>
      </c>
      <c r="X57" s="100" t="n">
        <v>35.13</v>
      </c>
      <c r="Y57" s="101" t="n">
        <f aca="false">Y56</f>
        <v>34.2</v>
      </c>
      <c r="Z57" s="100"/>
      <c r="AA57" s="102" t="n">
        <f aca="false">Y57-X57</f>
        <v>-0.93</v>
      </c>
      <c r="AB57" s="103" t="n">
        <v>0</v>
      </c>
      <c r="AC57" s="100"/>
      <c r="AD57" s="100"/>
      <c r="AE57" s="100"/>
      <c r="AF57" s="100"/>
      <c r="AG57" s="119" t="n">
        <f aca="false">AB57+AC57+AE57</f>
        <v>0</v>
      </c>
      <c r="AH57" s="121" t="n">
        <f aca="false">((AO57*AB57*AM57)*(Y57-X57))</f>
        <v>-0</v>
      </c>
      <c r="AI57" s="123" t="n">
        <f aca="false">((AC57*AM57*AO57)*(Y57-AD57))+((AE57*AM57*AO57)*(Y57-AF57))</f>
        <v>0</v>
      </c>
      <c r="AJ57" s="122"/>
      <c r="AK57" s="119" t="n">
        <f aca="false">(AG57+M57)*AM57*AO57</f>
        <v>88000</v>
      </c>
      <c r="AL57" s="123"/>
      <c r="AM57" s="124" t="n">
        <v>352</v>
      </c>
      <c r="AN57" s="125" t="n">
        <f aca="false">[1]Interest!Y62</f>
        <v>0</v>
      </c>
      <c r="AO57" s="125" t="n">
        <f aca="false">1/(1+AN57/12)^(12*(B57-$A$2)/365.25)</f>
        <v>1</v>
      </c>
      <c r="AP57" s="121" t="n">
        <f aca="false">AI57+AH57+O57+N57</f>
        <v>-2971760</v>
      </c>
      <c r="AQ57" s="99" t="n">
        <v>38687</v>
      </c>
      <c r="AR57" s="126"/>
    </row>
    <row r="58" customFormat="false" ht="9" hidden="false" customHeight="false" outlineLevel="0" collapsed="false">
      <c r="B58" s="99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 t="n">
        <f aca="false">AVERAGE(T22:T57)</f>
        <v>-33.5833333333333</v>
      </c>
      <c r="U58" s="100"/>
      <c r="V58" s="100"/>
      <c r="W58" s="99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37"/>
      <c r="AK58" s="138" t="n">
        <f aca="false">SUM(AK6:AK57)</f>
        <v>-771200</v>
      </c>
      <c r="AL58" s="139"/>
      <c r="AM58" s="108"/>
      <c r="AN58" s="109"/>
      <c r="AO58" s="109"/>
      <c r="AP58" s="109"/>
      <c r="AQ58" s="99"/>
    </row>
    <row r="59" customFormat="false" ht="8.25" hidden="false" customHeight="false" outlineLevel="0" collapsed="false">
      <c r="T59" s="140" t="n">
        <f aca="false">AVERAGE(T10:T45)</f>
        <v>-23.1361111111111</v>
      </c>
    </row>
    <row r="60" customFormat="false" ht="8.25" hidden="false" customHeight="false" outlineLevel="0" collapsed="false">
      <c r="AK60" s="19" t="n">
        <f aca="false">SUM(AK46:AK57)/5</f>
        <v>204000</v>
      </c>
    </row>
    <row r="66" customFormat="false" ht="8.25" hidden="false" customHeight="false" outlineLevel="0" collapsed="false">
      <c r="J66" s="141"/>
    </row>
    <row r="67" customFormat="false" ht="8.25" hidden="false" customHeight="false" outlineLevel="0" collapsed="false">
      <c r="B67" s="99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99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8"/>
      <c r="AN67" s="109"/>
      <c r="AO67" s="109"/>
      <c r="AP67" s="109"/>
      <c r="AQ67" s="99"/>
    </row>
    <row r="68" customFormat="false" ht="9" hidden="false" customHeight="false" outlineLevel="0" collapsed="false">
      <c r="B68" s="99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99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8"/>
      <c r="AN68" s="109"/>
      <c r="AO68" s="109"/>
      <c r="AP68" s="109"/>
      <c r="AQ68" s="99"/>
    </row>
    <row r="69" customFormat="false" ht="8.25" hidden="false" customHeight="false" outlineLevel="0" collapsed="false">
      <c r="B69" s="30"/>
      <c r="C69" s="31" t="s">
        <v>126</v>
      </c>
      <c r="D69" s="31" t="s">
        <v>126</v>
      </c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9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4"/>
      <c r="AN69" s="35"/>
      <c r="AO69" s="35"/>
      <c r="AP69" s="35"/>
      <c r="AQ69" s="30"/>
    </row>
    <row r="70" customFormat="false" ht="8.25" hidden="false" customHeight="false" outlineLevel="0" collapsed="false">
      <c r="B70" s="39"/>
      <c r="C70" s="32" t="s">
        <v>80</v>
      </c>
      <c r="D70" s="32" t="s">
        <v>76</v>
      </c>
      <c r="E70" s="32"/>
      <c r="F70" s="32"/>
      <c r="G70" s="32" t="s">
        <v>126</v>
      </c>
      <c r="H70" s="32" t="s">
        <v>81</v>
      </c>
      <c r="I70" s="32"/>
      <c r="J70" s="32" t="s">
        <v>82</v>
      </c>
      <c r="K70" s="32"/>
      <c r="L70" s="32" t="s">
        <v>82</v>
      </c>
      <c r="M70" s="32" t="s">
        <v>83</v>
      </c>
      <c r="N70" s="32" t="s">
        <v>84</v>
      </c>
      <c r="O70" s="32" t="s">
        <v>85</v>
      </c>
      <c r="P70" s="32"/>
      <c r="Q70" s="32"/>
      <c r="R70" s="32"/>
      <c r="S70" s="32"/>
      <c r="T70" s="32"/>
      <c r="U70" s="32"/>
      <c r="V70" s="32"/>
      <c r="W70" s="39"/>
      <c r="X70" s="32"/>
      <c r="Y70" s="32"/>
      <c r="Z70" s="32"/>
      <c r="AA70" s="32"/>
      <c r="AB70" s="32" t="s">
        <v>81</v>
      </c>
      <c r="AC70" s="32"/>
      <c r="AD70" s="32" t="s">
        <v>82</v>
      </c>
      <c r="AE70" s="32"/>
      <c r="AF70" s="32" t="s">
        <v>82</v>
      </c>
      <c r="AG70" s="32" t="s">
        <v>83</v>
      </c>
      <c r="AH70" s="32" t="s">
        <v>84</v>
      </c>
      <c r="AI70" s="32" t="s">
        <v>85</v>
      </c>
      <c r="AJ70" s="32"/>
      <c r="AK70" s="32"/>
      <c r="AL70" s="32"/>
      <c r="AM70" s="40"/>
      <c r="AN70" s="41" t="s">
        <v>90</v>
      </c>
      <c r="AO70" s="41" t="s">
        <v>91</v>
      </c>
      <c r="AP70" s="41"/>
      <c r="AQ70" s="39"/>
    </row>
    <row r="71" customFormat="false" ht="9" hidden="false" customHeight="false" outlineLevel="0" collapsed="false">
      <c r="B71" s="44" t="s">
        <v>92</v>
      </c>
      <c r="C71" s="45" t="s">
        <v>93</v>
      </c>
      <c r="D71" s="45" t="s">
        <v>93</v>
      </c>
      <c r="E71" s="45"/>
      <c r="F71" s="45"/>
      <c r="G71" s="45" t="s">
        <v>94</v>
      </c>
      <c r="H71" s="45" t="s">
        <v>95</v>
      </c>
      <c r="I71" s="45" t="s">
        <v>96</v>
      </c>
      <c r="J71" s="45" t="s">
        <v>96</v>
      </c>
      <c r="K71" s="45" t="s">
        <v>97</v>
      </c>
      <c r="L71" s="45" t="s">
        <v>97</v>
      </c>
      <c r="M71" s="45" t="s">
        <v>95</v>
      </c>
      <c r="N71" s="45" t="s">
        <v>98</v>
      </c>
      <c r="O71" s="45" t="s">
        <v>99</v>
      </c>
      <c r="P71" s="45"/>
      <c r="Q71" s="45"/>
      <c r="R71" s="45"/>
      <c r="S71" s="45"/>
      <c r="T71" s="45"/>
      <c r="U71" s="45"/>
      <c r="V71" s="45"/>
      <c r="W71" s="44" t="s">
        <v>92</v>
      </c>
      <c r="X71" s="45"/>
      <c r="Y71" s="45"/>
      <c r="Z71" s="45"/>
      <c r="AA71" s="45" t="s">
        <v>94</v>
      </c>
      <c r="AB71" s="45" t="s">
        <v>95</v>
      </c>
      <c r="AC71" s="45" t="s">
        <v>96</v>
      </c>
      <c r="AD71" s="45" t="s">
        <v>96</v>
      </c>
      <c r="AE71" s="45" t="s">
        <v>97</v>
      </c>
      <c r="AF71" s="45" t="s">
        <v>97</v>
      </c>
      <c r="AG71" s="45" t="s">
        <v>95</v>
      </c>
      <c r="AH71" s="45" t="s">
        <v>98</v>
      </c>
      <c r="AI71" s="45" t="s">
        <v>99</v>
      </c>
      <c r="AJ71" s="45"/>
      <c r="AK71" s="45"/>
      <c r="AL71" s="32"/>
      <c r="AM71" s="40" t="s">
        <v>104</v>
      </c>
      <c r="AN71" s="41" t="s">
        <v>87</v>
      </c>
      <c r="AO71" s="41" t="s">
        <v>105</v>
      </c>
      <c r="AP71" s="47"/>
      <c r="AQ71" s="44" t="s">
        <v>92</v>
      </c>
    </row>
    <row r="72" customFormat="false" ht="8.25" hidden="true" customHeight="false" outlineLevel="0" collapsed="false">
      <c r="B72" s="50" t="n">
        <v>37135</v>
      </c>
      <c r="C72" s="142" t="n">
        <v>2.706</v>
      </c>
      <c r="D72" s="96" t="n">
        <f aca="false">F72</f>
        <v>2.2975</v>
      </c>
      <c r="E72" s="96"/>
      <c r="F72" s="96" t="n">
        <f aca="false">'EOL LINKS'!H21</f>
        <v>2.2975</v>
      </c>
      <c r="G72" s="143" t="n">
        <f aca="false">D72-C72</f>
        <v>-0.4085</v>
      </c>
      <c r="H72" s="55" t="n">
        <v>0</v>
      </c>
      <c r="I72" s="55"/>
      <c r="J72" s="96"/>
      <c r="K72" s="55"/>
      <c r="L72" s="93"/>
      <c r="M72" s="57" t="n">
        <f aca="false">H72+I72+K72</f>
        <v>0</v>
      </c>
      <c r="N72" s="91" t="n">
        <f aca="false">((AO72*H72*AM72)*(D72-C72))</f>
        <v>-0</v>
      </c>
      <c r="O72" s="91" t="n">
        <f aca="false">((I72*AM72*AO72)*(D72-J72))+((K72*AM72*AO72)*(D72-L72))</f>
        <v>0</v>
      </c>
      <c r="P72" s="92" t="n">
        <f aca="false">(M72/10000)*AM72</f>
        <v>0</v>
      </c>
      <c r="Q72" s="144"/>
      <c r="R72" s="91"/>
      <c r="S72" s="91"/>
      <c r="T72" s="91"/>
      <c r="U72" s="91"/>
      <c r="V72" s="91"/>
      <c r="W72" s="50" t="n">
        <v>37135</v>
      </c>
      <c r="X72" s="51"/>
      <c r="Y72" s="52"/>
      <c r="Z72" s="52"/>
      <c r="AA72" s="54" t="n">
        <f aca="false">Y72-X72</f>
        <v>0</v>
      </c>
      <c r="AB72" s="55"/>
      <c r="AC72" s="55"/>
      <c r="AD72" s="52"/>
      <c r="AE72" s="55"/>
      <c r="AF72" s="56"/>
      <c r="AG72" s="57" t="n">
        <f aca="false">AB72+AC72+AE72</f>
        <v>0</v>
      </c>
      <c r="AH72" s="91" t="n">
        <f aca="false">((AO72*AB72*AM72)*(Y72-X72))</f>
        <v>0</v>
      </c>
      <c r="AI72" s="91" t="n">
        <f aca="false">((AC72*AM72*AO72)*(Y72-AD72))+((AE72*AM72*AO72)*(Y72-AF72))</f>
        <v>0</v>
      </c>
      <c r="AJ72" s="62"/>
      <c r="AK72" s="62"/>
      <c r="AL72" s="52"/>
      <c r="AM72" s="64" t="n">
        <v>29</v>
      </c>
      <c r="AN72" s="65" t="n">
        <f aca="false">AN6</f>
        <v>0</v>
      </c>
      <c r="AO72" s="65" t="n">
        <f aca="false">AO6</f>
        <v>0</v>
      </c>
      <c r="AP72" s="145"/>
      <c r="AQ72" s="50" t="n">
        <v>37135</v>
      </c>
    </row>
    <row r="73" customFormat="false" ht="8.25" hidden="false" customHeight="false" outlineLevel="0" collapsed="false">
      <c r="B73" s="71"/>
      <c r="C73" s="146"/>
      <c r="D73" s="97"/>
      <c r="E73" s="97"/>
      <c r="F73" s="97"/>
      <c r="G73" s="95"/>
      <c r="H73" s="76"/>
      <c r="I73" s="76"/>
      <c r="J73" s="97"/>
      <c r="K73" s="76"/>
      <c r="L73" s="147"/>
      <c r="M73" s="78"/>
      <c r="N73" s="82"/>
      <c r="O73" s="148"/>
      <c r="P73" s="83"/>
      <c r="Q73" s="149"/>
      <c r="R73" s="82"/>
      <c r="S73" s="82"/>
      <c r="T73" s="82"/>
      <c r="U73" s="82"/>
      <c r="V73" s="82"/>
      <c r="W73" s="71"/>
      <c r="X73" s="72"/>
      <c r="Y73" s="73"/>
      <c r="Z73" s="73"/>
      <c r="AA73" s="75"/>
      <c r="AB73" s="76"/>
      <c r="AC73" s="76"/>
      <c r="AD73" s="73"/>
      <c r="AE73" s="76"/>
      <c r="AF73" s="77"/>
      <c r="AG73" s="78"/>
      <c r="AH73" s="82"/>
      <c r="AI73" s="82"/>
      <c r="AJ73" s="82"/>
      <c r="AK73" s="82"/>
      <c r="AL73" s="84"/>
      <c r="AM73" s="85"/>
      <c r="AN73" s="86"/>
      <c r="AO73" s="86"/>
      <c r="AP73" s="86"/>
      <c r="AQ73" s="71"/>
    </row>
    <row r="74" customFormat="false" ht="8.25" hidden="false" customHeight="false" outlineLevel="0" collapsed="false">
      <c r="B74" s="71"/>
      <c r="C74" s="146"/>
      <c r="D74" s="97" t="n">
        <f aca="false">D75-0.19</f>
        <v>2.675</v>
      </c>
      <c r="E74" s="97"/>
      <c r="F74" s="149" t="n">
        <f aca="false">D74</f>
        <v>2.675</v>
      </c>
      <c r="G74" s="95"/>
      <c r="H74" s="76"/>
      <c r="I74" s="76"/>
      <c r="J74" s="97"/>
      <c r="K74" s="76"/>
      <c r="L74" s="147"/>
      <c r="M74" s="78" t="n">
        <f aca="false">H74+I74+K74</f>
        <v>0</v>
      </c>
      <c r="N74" s="82" t="n">
        <f aca="false">((AO74*H74*AM74)*(D74-C74))</f>
        <v>0</v>
      </c>
      <c r="O74" s="148" t="n">
        <f aca="false">((I74*AM74*AO74)*(D74-J74))+((K74*AM74*AO74)*(D74-L74))</f>
        <v>0</v>
      </c>
      <c r="P74" s="83"/>
      <c r="Q74" s="149"/>
      <c r="R74" s="82"/>
      <c r="S74" s="82"/>
      <c r="T74" s="82"/>
      <c r="U74" s="82"/>
      <c r="V74" s="82"/>
      <c r="W74" s="71" t="n">
        <v>37196</v>
      </c>
      <c r="X74" s="72"/>
      <c r="Y74" s="73"/>
      <c r="Z74" s="73"/>
      <c r="AA74" s="75" t="n">
        <f aca="false">Y74-X74</f>
        <v>0</v>
      </c>
      <c r="AB74" s="76"/>
      <c r="AC74" s="76"/>
      <c r="AD74" s="73"/>
      <c r="AE74" s="76"/>
      <c r="AF74" s="77"/>
      <c r="AG74" s="78" t="n">
        <f aca="false">AB74+AC74+AE74</f>
        <v>0</v>
      </c>
      <c r="AH74" s="82" t="n">
        <f aca="false">((AO74*AB74*AM74)*(Y74-X74))</f>
        <v>0</v>
      </c>
      <c r="AI74" s="82" t="n">
        <f aca="false">((AC74*AM74*AO74)*(Y74-AD74))+((AE74*AM74*AO74)*(Y74-AF74))</f>
        <v>0</v>
      </c>
      <c r="AJ74" s="82"/>
      <c r="AK74" s="82"/>
      <c r="AL74" s="77"/>
      <c r="AM74" s="85" t="n">
        <v>30</v>
      </c>
      <c r="AN74" s="86" t="n">
        <f aca="false">AN8</f>
        <v>0</v>
      </c>
      <c r="AO74" s="86" t="n">
        <f aca="false">AO8</f>
        <v>1</v>
      </c>
      <c r="AP74" s="86"/>
      <c r="AQ74" s="71" t="n">
        <v>37196</v>
      </c>
    </row>
    <row r="75" customFormat="false" ht="8.25" hidden="false" customHeight="false" outlineLevel="0" collapsed="false">
      <c r="B75" s="71" t="n">
        <v>37226</v>
      </c>
      <c r="C75" s="146" t="n">
        <v>3.25</v>
      </c>
      <c r="D75" s="97" t="n">
        <f aca="false">'EOL LINKS'!H85</f>
        <v>2.865</v>
      </c>
      <c r="E75" s="97"/>
      <c r="F75" s="149" t="n">
        <f aca="false">D75</f>
        <v>2.865</v>
      </c>
      <c r="G75" s="95" t="n">
        <f aca="false">D75-C75</f>
        <v>-0.385</v>
      </c>
      <c r="H75" s="78" t="n">
        <v>-50000</v>
      </c>
      <c r="I75" s="76" t="n">
        <v>185000</v>
      </c>
      <c r="J75" s="97" t="n">
        <v>3.0131081</v>
      </c>
      <c r="K75" s="76" t="n">
        <v>-110000</v>
      </c>
      <c r="L75" s="147" t="n">
        <v>2.96727</v>
      </c>
      <c r="M75" s="78" t="n">
        <f aca="false">H75+I75+K75</f>
        <v>25000</v>
      </c>
      <c r="N75" s="82" t="n">
        <f aca="false">((AO75*H75*AM75)*(D75-C75))</f>
        <v>596750</v>
      </c>
      <c r="O75" s="148" t="n">
        <f aca="false">((I75*AM75*AO75)*(D75-J75))+((K75*AM75*AO75)*(D75-L75))</f>
        <v>-500659.2535</v>
      </c>
      <c r="P75" s="83" t="n">
        <f aca="false">(M75/10000)*AM75</f>
        <v>77.5</v>
      </c>
      <c r="Q75" s="149"/>
      <c r="R75" s="82"/>
      <c r="S75" s="82"/>
      <c r="T75" s="82"/>
      <c r="U75" s="82"/>
      <c r="V75" s="82"/>
      <c r="W75" s="71" t="n">
        <v>37226</v>
      </c>
      <c r="X75" s="72"/>
      <c r="Y75" s="73"/>
      <c r="Z75" s="73"/>
      <c r="AA75" s="75" t="n">
        <f aca="false">Y75-X75</f>
        <v>0</v>
      </c>
      <c r="AB75" s="76"/>
      <c r="AC75" s="76"/>
      <c r="AD75" s="73"/>
      <c r="AE75" s="76"/>
      <c r="AF75" s="77"/>
      <c r="AG75" s="78" t="n">
        <f aca="false">AB75+AC75+AE75</f>
        <v>0</v>
      </c>
      <c r="AH75" s="82" t="n">
        <f aca="false">((AO75*AB75*AM75)*(Y75-X75))</f>
        <v>0</v>
      </c>
      <c r="AI75" s="82" t="n">
        <f aca="false">((AC75*AM75*AO75)*(Y75-AD75))+((AE75*AM75*AO75)*(Y75-AF75))</f>
        <v>0</v>
      </c>
      <c r="AJ75" s="82"/>
      <c r="AK75" s="82"/>
      <c r="AL75" s="84"/>
      <c r="AM75" s="85" t="n">
        <v>31</v>
      </c>
      <c r="AN75" s="86" t="n">
        <f aca="false">AN9</f>
        <v>0</v>
      </c>
      <c r="AO75" s="86" t="n">
        <f aca="false">AO9</f>
        <v>1</v>
      </c>
      <c r="AP75" s="86"/>
      <c r="AQ75" s="71" t="n">
        <v>37226</v>
      </c>
    </row>
    <row r="76" customFormat="false" ht="8.25" hidden="false" customHeight="false" outlineLevel="0" collapsed="false">
      <c r="B76" s="50" t="n">
        <v>37257</v>
      </c>
      <c r="C76" s="142" t="n">
        <v>3.39</v>
      </c>
      <c r="D76" s="96" t="n">
        <f aca="false">DDE("REUTER","IDN","NGF2,PRIM ACT 1,1")</f>
        <v>3.036</v>
      </c>
      <c r="E76" s="96"/>
      <c r="F76" s="144" t="n">
        <f aca="false">'EOL LINKS'!H35</f>
        <v>3.1175</v>
      </c>
      <c r="G76" s="143" t="n">
        <f aca="false">F76-C76</f>
        <v>-0.2725</v>
      </c>
      <c r="H76" s="57"/>
      <c r="I76" s="55"/>
      <c r="J76" s="96"/>
      <c r="K76" s="55"/>
      <c r="L76" s="93"/>
      <c r="M76" s="57" t="n">
        <f aca="false">H76+I76+K76</f>
        <v>0</v>
      </c>
      <c r="N76" s="91" t="n">
        <f aca="false">((AO76*H76*AM76)*(F76-C76))</f>
        <v>-0</v>
      </c>
      <c r="O76" s="91" t="n">
        <f aca="false">((I76*AM76*AO76)*(F76-J76))+((K76*AM76*AO76)*(F76-L76))</f>
        <v>0</v>
      </c>
      <c r="P76" s="92" t="n">
        <f aca="false">(M76/10000)*AM76</f>
        <v>0</v>
      </c>
      <c r="Q76" s="144"/>
      <c r="R76" s="91"/>
      <c r="S76" s="91"/>
      <c r="T76" s="91"/>
      <c r="U76" s="91"/>
      <c r="V76" s="91"/>
      <c r="W76" s="50" t="n">
        <v>37257</v>
      </c>
      <c r="X76" s="51"/>
      <c r="Y76" s="52"/>
      <c r="Z76" s="52"/>
      <c r="AA76" s="54" t="n">
        <f aca="false">Y76-X76</f>
        <v>0</v>
      </c>
      <c r="AB76" s="55"/>
      <c r="AC76" s="55"/>
      <c r="AD76" s="52"/>
      <c r="AE76" s="55"/>
      <c r="AF76" s="56"/>
      <c r="AG76" s="57" t="n">
        <f aca="false">AB76+AC76+AE76</f>
        <v>0</v>
      </c>
      <c r="AH76" s="91" t="n">
        <f aca="false">((AO76*AB76*AM76)*(Y76-X76))</f>
        <v>0</v>
      </c>
      <c r="AI76" s="91" t="n">
        <f aca="false">((AC76*AM76*AO76)*(Y76-AD76))+((AE76*AM76*AO76)*(Y76-AF76))</f>
        <v>0</v>
      </c>
      <c r="AJ76" s="91"/>
      <c r="AK76" s="91"/>
      <c r="AL76" s="93"/>
      <c r="AM76" s="64" t="n">
        <v>30</v>
      </c>
      <c r="AN76" s="65" t="n">
        <f aca="false">AN10</f>
        <v>0</v>
      </c>
      <c r="AO76" s="65" t="n">
        <f aca="false">AO10</f>
        <v>1</v>
      </c>
      <c r="AP76" s="65"/>
      <c r="AQ76" s="50" t="n">
        <v>37257</v>
      </c>
    </row>
    <row r="77" customFormat="false" ht="8.25" hidden="false" customHeight="false" outlineLevel="0" collapsed="false">
      <c r="B77" s="50" t="n">
        <v>37288</v>
      </c>
      <c r="C77" s="142" t="n">
        <v>3.39</v>
      </c>
      <c r="D77" s="96" t="n">
        <f aca="false">DDE("REUTER","IDN","NGG2,PRIM ACT 1,1")</f>
        <v>3.049</v>
      </c>
      <c r="E77" s="96"/>
      <c r="F77" s="144" t="n">
        <f aca="false">F76</f>
        <v>3.1175</v>
      </c>
      <c r="G77" s="143" t="n">
        <f aca="false">F77-C77</f>
        <v>-0.2725</v>
      </c>
      <c r="H77" s="57"/>
      <c r="I77" s="55"/>
      <c r="J77" s="96"/>
      <c r="K77" s="55"/>
      <c r="L77" s="93"/>
      <c r="M77" s="57" t="n">
        <f aca="false">H77+I77+K77</f>
        <v>0</v>
      </c>
      <c r="N77" s="91" t="n">
        <f aca="false">((AO77*H77*AM77)*(F77-C77))</f>
        <v>-0</v>
      </c>
      <c r="O77" s="91" t="n">
        <f aca="false">((I77*AM77*AO77)*(F77-J77))+((K77*AM77*AO77)*(F77-L77))</f>
        <v>0</v>
      </c>
      <c r="P77" s="92" t="n">
        <f aca="false">(M77/10000)*AM77</f>
        <v>0</v>
      </c>
      <c r="Q77" s="144"/>
      <c r="R77" s="91"/>
      <c r="S77" s="91"/>
      <c r="T77" s="91"/>
      <c r="U77" s="91"/>
      <c r="V77" s="91"/>
      <c r="W77" s="50" t="n">
        <v>37288</v>
      </c>
      <c r="X77" s="51"/>
      <c r="Y77" s="52"/>
      <c r="Z77" s="52"/>
      <c r="AA77" s="54" t="n">
        <f aca="false">Y77-X77</f>
        <v>0</v>
      </c>
      <c r="AB77" s="55"/>
      <c r="AC77" s="55"/>
      <c r="AD77" s="52"/>
      <c r="AE77" s="55"/>
      <c r="AF77" s="56"/>
      <c r="AG77" s="57" t="n">
        <f aca="false">AB77+AC77+AE77</f>
        <v>0</v>
      </c>
      <c r="AH77" s="91" t="n">
        <f aca="false">((AO77*AB77*AM77)*(Y77-X77))</f>
        <v>0</v>
      </c>
      <c r="AI77" s="91" t="n">
        <f aca="false">((AC77*AM77*AO77)*(Y77-AD77))+((AE77*AM77*AO77)*(Y77-AF77))</f>
        <v>0</v>
      </c>
      <c r="AJ77" s="91"/>
      <c r="AK77" s="91"/>
      <c r="AL77" s="93"/>
      <c r="AM77" s="64" t="n">
        <v>28</v>
      </c>
      <c r="AN77" s="65" t="n">
        <f aca="false">AN11</f>
        <v>0</v>
      </c>
      <c r="AO77" s="65" t="n">
        <f aca="false">AO11</f>
        <v>1</v>
      </c>
      <c r="AP77" s="65"/>
      <c r="AQ77" s="50" t="n">
        <v>37288</v>
      </c>
    </row>
    <row r="78" customFormat="false" ht="8.25" hidden="false" customHeight="false" outlineLevel="0" collapsed="false">
      <c r="B78" s="71" t="n">
        <v>37316</v>
      </c>
      <c r="C78" s="142" t="n">
        <v>3.39</v>
      </c>
      <c r="D78" s="97" t="n">
        <f aca="false">DDE("REUTER","IDN","NGH2,PRIM ACT 1,1")</f>
        <v>3.011</v>
      </c>
      <c r="E78" s="97"/>
      <c r="F78" s="149" t="n">
        <f aca="false">F77</f>
        <v>3.1175</v>
      </c>
      <c r="G78" s="143" t="n">
        <f aca="false">F78-C78</f>
        <v>-0.2725</v>
      </c>
      <c r="H78" s="57"/>
      <c r="I78" s="55"/>
      <c r="J78" s="96"/>
      <c r="K78" s="55"/>
      <c r="L78" s="93"/>
      <c r="M78" s="78" t="n">
        <f aca="false">H78+I78+K78</f>
        <v>0</v>
      </c>
      <c r="N78" s="82" t="n">
        <f aca="false">((AO78*H78*AM78)*(F78-C78))</f>
        <v>-0</v>
      </c>
      <c r="O78" s="82" t="n">
        <f aca="false">((I78*AM78*AO78)*(F78-J78))+((K78*AM78*AO78)*(F78-L78))</f>
        <v>0</v>
      </c>
      <c r="P78" s="83" t="n">
        <f aca="false">(M78/10000)*AM78</f>
        <v>0</v>
      </c>
      <c r="Q78" s="149"/>
      <c r="R78" s="82"/>
      <c r="S78" s="82"/>
      <c r="T78" s="82"/>
      <c r="U78" s="82"/>
      <c r="V78" s="82"/>
      <c r="W78" s="71" t="n">
        <v>37316</v>
      </c>
      <c r="X78" s="72"/>
      <c r="Y78" s="73"/>
      <c r="Z78" s="73"/>
      <c r="AA78" s="75" t="n">
        <f aca="false">Y78-X78</f>
        <v>0</v>
      </c>
      <c r="AB78" s="76"/>
      <c r="AC78" s="76"/>
      <c r="AD78" s="73"/>
      <c r="AE78" s="76"/>
      <c r="AF78" s="77"/>
      <c r="AG78" s="78" t="n">
        <f aca="false">AB78+AC78+AE78</f>
        <v>0</v>
      </c>
      <c r="AH78" s="82" t="n">
        <f aca="false">((AO78*AB78*AM78)*(Y78-X78))</f>
        <v>0</v>
      </c>
      <c r="AI78" s="82" t="n">
        <f aca="false">((AC78*AM78*AO78)*(Y78-AD78))+((AE78*AM78*AO78)*(Y78-AF78))</f>
        <v>0</v>
      </c>
      <c r="AJ78" s="82"/>
      <c r="AK78" s="82"/>
      <c r="AL78" s="95"/>
      <c r="AM78" s="85" t="n">
        <v>31</v>
      </c>
      <c r="AN78" s="86" t="n">
        <f aca="false">AN12</f>
        <v>0</v>
      </c>
      <c r="AO78" s="86" t="n">
        <f aca="false">AO12</f>
        <v>1</v>
      </c>
      <c r="AP78" s="86"/>
      <c r="AQ78" s="71" t="n">
        <v>37316</v>
      </c>
    </row>
    <row r="79" customFormat="false" ht="8.25" hidden="false" customHeight="false" outlineLevel="0" collapsed="false">
      <c r="B79" s="71" t="n">
        <v>37347</v>
      </c>
      <c r="C79" s="142" t="n">
        <v>3.39</v>
      </c>
      <c r="D79" s="97" t="n">
        <f aca="false">DDE("REUTER","IDN","NGJ2,PRIM ACT 1,1")</f>
        <v>2.94</v>
      </c>
      <c r="E79" s="97"/>
      <c r="F79" s="149" t="n">
        <f aca="false">F78</f>
        <v>3.1175</v>
      </c>
      <c r="G79" s="143" t="n">
        <f aca="false">F79-C79</f>
        <v>-0.2725</v>
      </c>
      <c r="H79" s="57"/>
      <c r="I79" s="55"/>
      <c r="J79" s="96"/>
      <c r="K79" s="55"/>
      <c r="L79" s="93"/>
      <c r="M79" s="78" t="n">
        <f aca="false">H79+I79+K79</f>
        <v>0</v>
      </c>
      <c r="N79" s="82" t="n">
        <f aca="false">((AO79*H79*AM79)*(F79-C79))</f>
        <v>-0</v>
      </c>
      <c r="O79" s="82" t="n">
        <f aca="false">((I79*AM79*AO79)*(F79-J79))+((K79*AM79*AO79)*(F79-L79))</f>
        <v>0</v>
      </c>
      <c r="P79" s="83" t="n">
        <f aca="false">(M79/10000)*AM79</f>
        <v>0</v>
      </c>
      <c r="Q79" s="149"/>
      <c r="R79" s="82"/>
      <c r="S79" s="82"/>
      <c r="T79" s="82"/>
      <c r="U79" s="82"/>
      <c r="V79" s="82"/>
      <c r="W79" s="71" t="n">
        <v>37347</v>
      </c>
      <c r="X79" s="72"/>
      <c r="Y79" s="73"/>
      <c r="Z79" s="73"/>
      <c r="AA79" s="75" t="n">
        <f aca="false">Y79-X79</f>
        <v>0</v>
      </c>
      <c r="AB79" s="76"/>
      <c r="AC79" s="76"/>
      <c r="AD79" s="73"/>
      <c r="AE79" s="76"/>
      <c r="AF79" s="77"/>
      <c r="AG79" s="78" t="n">
        <f aca="false">AB79+AC79+AE79</f>
        <v>0</v>
      </c>
      <c r="AH79" s="82" t="n">
        <f aca="false">((AO79*AB79*AM79)*(Y79-X79))</f>
        <v>0</v>
      </c>
      <c r="AI79" s="82" t="n">
        <f aca="false">((AC79*AM79*AO79)*(Y79-AD79))+((AE79*AM79*AO79)*(Y79-AF79))</f>
        <v>0</v>
      </c>
      <c r="AJ79" s="82"/>
      <c r="AK79" s="82"/>
      <c r="AL79" s="77"/>
      <c r="AM79" s="85" t="n">
        <v>30</v>
      </c>
      <c r="AN79" s="86" t="n">
        <f aca="false">AN13</f>
        <v>0</v>
      </c>
      <c r="AO79" s="86" t="n">
        <f aca="false">AO13</f>
        <v>1</v>
      </c>
      <c r="AP79" s="86"/>
      <c r="AQ79" s="71" t="n">
        <v>37347</v>
      </c>
    </row>
    <row r="80" customFormat="false" ht="8.25" hidden="false" customHeight="false" outlineLevel="0" collapsed="false">
      <c r="B80" s="50" t="n">
        <v>37377</v>
      </c>
      <c r="C80" s="142" t="n">
        <v>3.39</v>
      </c>
      <c r="D80" s="96" t="n">
        <f aca="false">DDE("REUTER","IDN","NGK2,PRIM ACT 1,1")</f>
        <v>2.985</v>
      </c>
      <c r="E80" s="96"/>
      <c r="F80" s="144" t="n">
        <f aca="false">F79</f>
        <v>3.1175</v>
      </c>
      <c r="G80" s="143" t="n">
        <f aca="false">F80-C80</f>
        <v>-0.2725</v>
      </c>
      <c r="H80" s="57"/>
      <c r="I80" s="55"/>
      <c r="J80" s="96"/>
      <c r="K80" s="55"/>
      <c r="L80" s="93"/>
      <c r="M80" s="57" t="n">
        <f aca="false">H80+I80+K80</f>
        <v>0</v>
      </c>
      <c r="N80" s="91" t="n">
        <f aca="false">((AO80*H80*AM80)*(F80-C80))</f>
        <v>-0</v>
      </c>
      <c r="O80" s="91" t="n">
        <f aca="false">((I80*AM80*AO80)*(F80-J80))+((K80*AM80*AO80)*(F80-L80))</f>
        <v>0</v>
      </c>
      <c r="P80" s="92" t="n">
        <f aca="false">(M80/10000)*AM80</f>
        <v>0</v>
      </c>
      <c r="Q80" s="144"/>
      <c r="R80" s="91"/>
      <c r="S80" s="91"/>
      <c r="T80" s="91"/>
      <c r="U80" s="91"/>
      <c r="V80" s="91"/>
      <c r="W80" s="50" t="n">
        <v>37377</v>
      </c>
      <c r="X80" s="51"/>
      <c r="Y80" s="52"/>
      <c r="Z80" s="52"/>
      <c r="AA80" s="54" t="n">
        <f aca="false">Y80-X80</f>
        <v>0</v>
      </c>
      <c r="AB80" s="55"/>
      <c r="AC80" s="55"/>
      <c r="AD80" s="52"/>
      <c r="AE80" s="55"/>
      <c r="AF80" s="56"/>
      <c r="AG80" s="57" t="n">
        <f aca="false">AB80+AC80+AE80</f>
        <v>0</v>
      </c>
      <c r="AH80" s="91" t="n">
        <f aca="false">((AO80*AB80*AM80)*(Y80-X80))</f>
        <v>0</v>
      </c>
      <c r="AI80" s="91" t="n">
        <f aca="false">((AC80*AM80*AO80)*(Y80-AD80))+((AE80*AM80*AO80)*(Y80-AF80))</f>
        <v>0</v>
      </c>
      <c r="AJ80" s="91"/>
      <c r="AK80" s="91"/>
      <c r="AL80" s="56"/>
      <c r="AM80" s="64" t="n">
        <v>30</v>
      </c>
      <c r="AN80" s="65" t="n">
        <f aca="false">AN14</f>
        <v>0</v>
      </c>
      <c r="AO80" s="65" t="n">
        <f aca="false">AO14</f>
        <v>1</v>
      </c>
      <c r="AP80" s="65"/>
      <c r="AQ80" s="50" t="n">
        <v>37377</v>
      </c>
    </row>
    <row r="81" customFormat="false" ht="8.25" hidden="false" customHeight="false" outlineLevel="0" collapsed="false">
      <c r="B81" s="71" t="n">
        <v>37408</v>
      </c>
      <c r="C81" s="142" t="n">
        <v>3.39</v>
      </c>
      <c r="D81" s="97" t="n">
        <f aca="false">DDE("REUTER","IDN","NGM2,PRIM ACT 1,1")</f>
        <v>3.03</v>
      </c>
      <c r="E81" s="97"/>
      <c r="F81" s="149" t="n">
        <f aca="false">F80</f>
        <v>3.1175</v>
      </c>
      <c r="G81" s="143" t="n">
        <f aca="false">F81-C81</f>
        <v>-0.2725</v>
      </c>
      <c r="H81" s="57"/>
      <c r="I81" s="55"/>
      <c r="J81" s="96"/>
      <c r="K81" s="55"/>
      <c r="L81" s="93"/>
      <c r="M81" s="78" t="n">
        <f aca="false">H81+I81+K81</f>
        <v>0</v>
      </c>
      <c r="N81" s="82" t="n">
        <f aca="false">((AO81*H81*AM81)*(F81-C81))</f>
        <v>-0</v>
      </c>
      <c r="O81" s="82" t="n">
        <f aca="false">((I81*AM81*AO81)*(F81-J81))+((K81*AM81*AO81)*(F81-L81))</f>
        <v>0</v>
      </c>
      <c r="P81" s="83" t="n">
        <f aca="false">(M81/10000)*AM81</f>
        <v>0</v>
      </c>
      <c r="Q81" s="149"/>
      <c r="R81" s="82"/>
      <c r="S81" s="82"/>
      <c r="T81" s="82"/>
      <c r="U81" s="82"/>
      <c r="V81" s="82"/>
      <c r="W81" s="71" t="n">
        <v>37408</v>
      </c>
      <c r="X81" s="72"/>
      <c r="Y81" s="73"/>
      <c r="Z81" s="73"/>
      <c r="AA81" s="75" t="n">
        <f aca="false">Y81-X81</f>
        <v>0</v>
      </c>
      <c r="AB81" s="76"/>
      <c r="AC81" s="76"/>
      <c r="AD81" s="73"/>
      <c r="AE81" s="76"/>
      <c r="AF81" s="77"/>
      <c r="AG81" s="78" t="n">
        <f aca="false">AB81+AC81+AE81</f>
        <v>0</v>
      </c>
      <c r="AH81" s="82" t="n">
        <f aca="false">((AO81*AB81*AM81)*(Y81-X81))</f>
        <v>0</v>
      </c>
      <c r="AI81" s="82" t="n">
        <f aca="false">((AC81*AM81*AO81)*(Y81-AD81))+((AE81*AM81*AO81)*(Y81-AF81))</f>
        <v>0</v>
      </c>
      <c r="AJ81" s="82"/>
      <c r="AK81" s="82"/>
      <c r="AL81" s="77"/>
      <c r="AM81" s="85" t="n">
        <v>30</v>
      </c>
      <c r="AN81" s="86" t="n">
        <f aca="false">AN15</f>
        <v>0</v>
      </c>
      <c r="AO81" s="86" t="n">
        <f aca="false">AO15</f>
        <v>1</v>
      </c>
      <c r="AP81" s="86"/>
      <c r="AQ81" s="71" t="n">
        <v>37408</v>
      </c>
    </row>
    <row r="82" customFormat="false" ht="8.25" hidden="false" customHeight="false" outlineLevel="0" collapsed="false">
      <c r="B82" s="50" t="n">
        <v>37438</v>
      </c>
      <c r="C82" s="142" t="n">
        <v>3.39</v>
      </c>
      <c r="D82" s="96" t="n">
        <f aca="false">DDE("REUTER","IDN","NGN2,PRIM ACT 1,1")</f>
        <v>3.076</v>
      </c>
      <c r="E82" s="96"/>
      <c r="F82" s="144" t="n">
        <f aca="false">F81</f>
        <v>3.1175</v>
      </c>
      <c r="G82" s="143" t="n">
        <f aca="false">F82-C82</f>
        <v>-0.2725</v>
      </c>
      <c r="H82" s="57"/>
      <c r="I82" s="55"/>
      <c r="J82" s="96"/>
      <c r="K82" s="55"/>
      <c r="L82" s="93"/>
      <c r="M82" s="57" t="n">
        <f aca="false">H82+I82+K82</f>
        <v>0</v>
      </c>
      <c r="N82" s="91" t="n">
        <f aca="false">((AO82*H82*AM82)*(F82-C82))</f>
        <v>-0</v>
      </c>
      <c r="O82" s="91" t="n">
        <f aca="false">((I82*AM82*AO82)*(F82-J82))+((K82*AM82*AO82)*(F82-L82))</f>
        <v>0</v>
      </c>
      <c r="P82" s="92" t="n">
        <f aca="false">(M82/10000)*AM82</f>
        <v>0</v>
      </c>
      <c r="Q82" s="144"/>
      <c r="R82" s="91"/>
      <c r="S82" s="91"/>
      <c r="T82" s="91"/>
      <c r="U82" s="91"/>
      <c r="V82" s="91"/>
      <c r="W82" s="50" t="n">
        <v>37438</v>
      </c>
      <c r="X82" s="51"/>
      <c r="Y82" s="52"/>
      <c r="Z82" s="52"/>
      <c r="AA82" s="54" t="n">
        <f aca="false">Y82-X82</f>
        <v>0</v>
      </c>
      <c r="AB82" s="55"/>
      <c r="AC82" s="55"/>
      <c r="AD82" s="52"/>
      <c r="AE82" s="55"/>
      <c r="AF82" s="56"/>
      <c r="AG82" s="57" t="n">
        <f aca="false">AB82+AC82+AE82</f>
        <v>0</v>
      </c>
      <c r="AH82" s="91" t="n">
        <f aca="false">((AO82*AB82*AM82)*(Y82-X82))</f>
        <v>0</v>
      </c>
      <c r="AI82" s="91" t="n">
        <f aca="false">((AC82*AM82*AO82)*(Y82-AD82))+((AE82*AM82*AO82)*(Y82-AF82))</f>
        <v>0</v>
      </c>
      <c r="AJ82" s="91"/>
      <c r="AK82" s="91"/>
      <c r="AL82" s="56"/>
      <c r="AM82" s="64" t="n">
        <v>30</v>
      </c>
      <c r="AN82" s="65" t="n">
        <f aca="false">AN16</f>
        <v>0</v>
      </c>
      <c r="AO82" s="65" t="n">
        <f aca="false">AO16</f>
        <v>1</v>
      </c>
      <c r="AP82" s="65"/>
      <c r="AQ82" s="50" t="n">
        <v>37438</v>
      </c>
    </row>
    <row r="83" customFormat="false" ht="8.25" hidden="false" customHeight="false" outlineLevel="0" collapsed="false">
      <c r="B83" s="50" t="n">
        <v>37469</v>
      </c>
      <c r="C83" s="142" t="n">
        <v>3.39</v>
      </c>
      <c r="D83" s="96" t="n">
        <f aca="false">DDE("REUTER","IDN","NGQ2,PRIM ACT 1,1")</f>
        <v>3.122</v>
      </c>
      <c r="E83" s="96"/>
      <c r="F83" s="144" t="n">
        <f aca="false">F82</f>
        <v>3.1175</v>
      </c>
      <c r="G83" s="143" t="n">
        <f aca="false">F83-C83</f>
        <v>-0.2725</v>
      </c>
      <c r="H83" s="57"/>
      <c r="I83" s="55"/>
      <c r="J83" s="96"/>
      <c r="K83" s="55"/>
      <c r="L83" s="93"/>
      <c r="M83" s="57" t="n">
        <f aca="false">H83+I83+K83</f>
        <v>0</v>
      </c>
      <c r="N83" s="91" t="n">
        <f aca="false">((AO83*H83*AM83)*(F83-C83))</f>
        <v>-0</v>
      </c>
      <c r="O83" s="91" t="n">
        <f aca="false">((I83*AM83*AO83)*(F83-J83))+((K83*AM83*AO83)*(F83-L83))</f>
        <v>0</v>
      </c>
      <c r="P83" s="92" t="n">
        <f aca="false">(M83/10000)*AM83</f>
        <v>0</v>
      </c>
      <c r="Q83" s="144"/>
      <c r="R83" s="91"/>
      <c r="S83" s="91"/>
      <c r="T83" s="91"/>
      <c r="U83" s="91"/>
      <c r="V83" s="91"/>
      <c r="W83" s="50" t="n">
        <v>37469</v>
      </c>
      <c r="X83" s="51"/>
      <c r="Y83" s="52"/>
      <c r="Z83" s="52"/>
      <c r="AA83" s="54" t="n">
        <f aca="false">Y83-X83</f>
        <v>0</v>
      </c>
      <c r="AB83" s="55"/>
      <c r="AC83" s="55"/>
      <c r="AD83" s="52"/>
      <c r="AE83" s="55"/>
      <c r="AF83" s="56"/>
      <c r="AG83" s="57" t="n">
        <f aca="false">AB83+AC83+AE83</f>
        <v>0</v>
      </c>
      <c r="AH83" s="91" t="n">
        <f aca="false">((AO83*AB83*AM83)*(Y83-X83))</f>
        <v>0</v>
      </c>
      <c r="AI83" s="91" t="n">
        <f aca="false">((AC83*AM83*AO83)*(Y83-AD83))+((AE83*AM83*AO83)*(Y83-AF83))</f>
        <v>0</v>
      </c>
      <c r="AJ83" s="91"/>
      <c r="AK83" s="91"/>
      <c r="AL83" s="56"/>
      <c r="AM83" s="64" t="n">
        <v>31</v>
      </c>
      <c r="AN83" s="65" t="n">
        <f aca="false">AN17</f>
        <v>0</v>
      </c>
      <c r="AO83" s="65" t="n">
        <f aca="false">AO17</f>
        <v>1</v>
      </c>
      <c r="AP83" s="65"/>
      <c r="AQ83" s="50" t="n">
        <v>37469</v>
      </c>
    </row>
    <row r="84" customFormat="false" ht="8.25" hidden="false" customHeight="false" outlineLevel="0" collapsed="false">
      <c r="B84" s="71" t="n">
        <v>37500</v>
      </c>
      <c r="C84" s="142" t="n">
        <v>3.39</v>
      </c>
      <c r="D84" s="97" t="n">
        <f aca="false">DDE("REUTER","IDN","NGU2,PRIM ACT 1,1")</f>
        <v>3.123</v>
      </c>
      <c r="E84" s="97"/>
      <c r="F84" s="149" t="n">
        <f aca="false">F83</f>
        <v>3.1175</v>
      </c>
      <c r="G84" s="143" t="n">
        <f aca="false">F84-C84</f>
        <v>-0.2725</v>
      </c>
      <c r="H84" s="57"/>
      <c r="I84" s="55"/>
      <c r="J84" s="96"/>
      <c r="K84" s="55"/>
      <c r="L84" s="93"/>
      <c r="M84" s="78" t="n">
        <f aca="false">H84+I84+K84</f>
        <v>0</v>
      </c>
      <c r="N84" s="82" t="n">
        <f aca="false">((AO84*H84*AM84)*(F84-C84))</f>
        <v>-0</v>
      </c>
      <c r="O84" s="82" t="n">
        <f aca="false">((I84*AM84*AO84)*(F84-J84))+((K84*AM84*AO84)*(F84-L84))</f>
        <v>0</v>
      </c>
      <c r="P84" s="83" t="n">
        <f aca="false">(M84/10000)*AM84</f>
        <v>0</v>
      </c>
      <c r="Q84" s="149"/>
      <c r="R84" s="82"/>
      <c r="S84" s="82"/>
      <c r="T84" s="82"/>
      <c r="U84" s="82"/>
      <c r="V84" s="82"/>
      <c r="W84" s="71" t="n">
        <v>37500</v>
      </c>
      <c r="X84" s="72"/>
      <c r="Y84" s="73"/>
      <c r="Z84" s="73"/>
      <c r="AA84" s="75" t="n">
        <f aca="false">Y84-X84</f>
        <v>0</v>
      </c>
      <c r="AB84" s="76"/>
      <c r="AC84" s="76"/>
      <c r="AD84" s="73"/>
      <c r="AE84" s="76"/>
      <c r="AF84" s="77"/>
      <c r="AG84" s="78" t="n">
        <f aca="false">AB84+AC84+AE84</f>
        <v>0</v>
      </c>
      <c r="AH84" s="82" t="n">
        <f aca="false">((AO84*AB84*AM84)*(Y84-X84))</f>
        <v>0</v>
      </c>
      <c r="AI84" s="82" t="n">
        <f aca="false">((AC84*AM84*AO84)*(Y84-AD84))+((AE84*AM84*AO84)*(Y84-AF84))</f>
        <v>0</v>
      </c>
      <c r="AJ84" s="82"/>
      <c r="AK84" s="82"/>
      <c r="AL84" s="77"/>
      <c r="AM84" s="85" t="n">
        <v>29</v>
      </c>
      <c r="AN84" s="86" t="n">
        <f aca="false">AN18</f>
        <v>0</v>
      </c>
      <c r="AO84" s="86" t="n">
        <f aca="false">AO18</f>
        <v>1</v>
      </c>
      <c r="AP84" s="86"/>
      <c r="AQ84" s="71" t="n">
        <v>37500</v>
      </c>
    </row>
    <row r="85" customFormat="false" ht="8.25" hidden="false" customHeight="false" outlineLevel="0" collapsed="false">
      <c r="B85" s="50" t="n">
        <v>37530</v>
      </c>
      <c r="C85" s="142" t="n">
        <v>3.39</v>
      </c>
      <c r="D85" s="96" t="n">
        <f aca="false">DDE("REUTER","IDN","NGV2,PRIM ACT 1,1")</f>
        <v>3.15</v>
      </c>
      <c r="E85" s="96"/>
      <c r="F85" s="144" t="n">
        <f aca="false">F84</f>
        <v>3.1175</v>
      </c>
      <c r="G85" s="143" t="n">
        <f aca="false">F85-C85</f>
        <v>-0.2725</v>
      </c>
      <c r="H85" s="57"/>
      <c r="I85" s="55"/>
      <c r="J85" s="96"/>
      <c r="K85" s="55"/>
      <c r="L85" s="93"/>
      <c r="M85" s="57" t="n">
        <f aca="false">H85+I85+K85</f>
        <v>0</v>
      </c>
      <c r="N85" s="91" t="n">
        <f aca="false">((AO85*H85*AM85)*(F85-C85))</f>
        <v>-0</v>
      </c>
      <c r="O85" s="91" t="n">
        <f aca="false">((I85*AM85*AO85)*(F85-J85))+((K85*AM85*AO85)*(F85-L85))</f>
        <v>0</v>
      </c>
      <c r="P85" s="92" t="n">
        <f aca="false">(M85/10000)*AM85</f>
        <v>0</v>
      </c>
      <c r="Q85" s="144"/>
      <c r="R85" s="91"/>
      <c r="S85" s="91"/>
      <c r="T85" s="91"/>
      <c r="U85" s="91"/>
      <c r="V85" s="91"/>
      <c r="W85" s="50" t="n">
        <v>37530</v>
      </c>
      <c r="X85" s="51"/>
      <c r="Y85" s="52"/>
      <c r="Z85" s="52"/>
      <c r="AA85" s="54" t="n">
        <f aca="false">Y85-X85</f>
        <v>0</v>
      </c>
      <c r="AB85" s="55"/>
      <c r="AC85" s="55"/>
      <c r="AD85" s="52"/>
      <c r="AE85" s="55"/>
      <c r="AF85" s="56"/>
      <c r="AG85" s="57" t="n">
        <f aca="false">AB85+AC85+AE85</f>
        <v>0</v>
      </c>
      <c r="AH85" s="91" t="n">
        <f aca="false">((AO85*AB85*AM85)*(Y85-X85))</f>
        <v>0</v>
      </c>
      <c r="AI85" s="91" t="n">
        <f aca="false">((AC85*AM85*AO85)*(Y85-AD85))+((AE85*AM85*AO85)*(Y85-AF85))</f>
        <v>0</v>
      </c>
      <c r="AJ85" s="91"/>
      <c r="AK85" s="91"/>
      <c r="AL85" s="56"/>
      <c r="AM85" s="64" t="n">
        <v>31</v>
      </c>
      <c r="AN85" s="65" t="n">
        <f aca="false">AN19</f>
        <v>0</v>
      </c>
      <c r="AO85" s="65" t="n">
        <f aca="false">AO19</f>
        <v>1</v>
      </c>
      <c r="AP85" s="65"/>
      <c r="AQ85" s="50" t="n">
        <v>37530</v>
      </c>
    </row>
    <row r="86" customFormat="false" ht="8.25" hidden="false" customHeight="false" outlineLevel="0" collapsed="false">
      <c r="B86" s="50" t="n">
        <v>37561</v>
      </c>
      <c r="C86" s="142" t="n">
        <v>3.39</v>
      </c>
      <c r="D86" s="96" t="n">
        <f aca="false">DDE("REUTER","IDN","NGX2,PRIM ACT 1,1")</f>
        <v>3.331</v>
      </c>
      <c r="E86" s="96"/>
      <c r="F86" s="144" t="n">
        <f aca="false">F85</f>
        <v>3.1175</v>
      </c>
      <c r="G86" s="143" t="n">
        <f aca="false">F86-C86</f>
        <v>-0.2725</v>
      </c>
      <c r="H86" s="57"/>
      <c r="I86" s="55"/>
      <c r="J86" s="96"/>
      <c r="K86" s="55"/>
      <c r="L86" s="93"/>
      <c r="M86" s="57" t="n">
        <f aca="false">H86+I86+K86</f>
        <v>0</v>
      </c>
      <c r="N86" s="91" t="n">
        <f aca="false">((AO86*H86*AM86)*(F86-C86))</f>
        <v>-0</v>
      </c>
      <c r="O86" s="91" t="n">
        <f aca="false">((I86*AM86*AO86)*(F86-J86))+((K86*AM86*AO86)*(F86-L86))</f>
        <v>0</v>
      </c>
      <c r="P86" s="92" t="n">
        <f aca="false">(M86/10000)*AM86</f>
        <v>0</v>
      </c>
      <c r="Q86" s="144"/>
      <c r="R86" s="91"/>
      <c r="S86" s="91"/>
      <c r="T86" s="91"/>
      <c r="U86" s="91"/>
      <c r="V86" s="91"/>
      <c r="W86" s="50" t="n">
        <v>37561</v>
      </c>
      <c r="X86" s="51"/>
      <c r="Y86" s="52"/>
      <c r="Z86" s="52"/>
      <c r="AA86" s="54" t="n">
        <f aca="false">Y86-X86</f>
        <v>0</v>
      </c>
      <c r="AB86" s="55"/>
      <c r="AC86" s="55"/>
      <c r="AD86" s="52"/>
      <c r="AE86" s="55"/>
      <c r="AF86" s="56"/>
      <c r="AG86" s="57" t="n">
        <f aca="false">AB86+AC86+AE86</f>
        <v>0</v>
      </c>
      <c r="AH86" s="91" t="n">
        <f aca="false">((AO86*AB86*AM86)*(Y86-X86))</f>
        <v>0</v>
      </c>
      <c r="AI86" s="91" t="n">
        <f aca="false">((AC86*AM86*AO86)*(Y86-AD86))+((AE86*AM86*AO86)*(Y86-AF86))</f>
        <v>0</v>
      </c>
      <c r="AJ86" s="91"/>
      <c r="AK86" s="91"/>
      <c r="AL86" s="56"/>
      <c r="AM86" s="64" t="n">
        <v>30</v>
      </c>
      <c r="AN86" s="65" t="n">
        <f aca="false">AN20</f>
        <v>0</v>
      </c>
      <c r="AO86" s="65" t="n">
        <f aca="false">AO20</f>
        <v>1</v>
      </c>
      <c r="AP86" s="65"/>
      <c r="AQ86" s="50" t="n">
        <v>37561</v>
      </c>
    </row>
    <row r="87" customFormat="false" ht="8.25" hidden="false" customHeight="false" outlineLevel="0" collapsed="false">
      <c r="B87" s="50" t="n">
        <v>37591</v>
      </c>
      <c r="C87" s="142" t="n">
        <v>3.39</v>
      </c>
      <c r="D87" s="96" t="n">
        <f aca="false">DDE("REUTER","IDN","NGZ2,PRIM ACT 1,1")</f>
        <v>3.53</v>
      </c>
      <c r="E87" s="150"/>
      <c r="F87" s="151" t="n">
        <f aca="false">F86</f>
        <v>3.1175</v>
      </c>
      <c r="G87" s="143" t="n">
        <f aca="false">F87-C87</f>
        <v>-0.2725</v>
      </c>
      <c r="H87" s="57"/>
      <c r="I87" s="55"/>
      <c r="J87" s="96"/>
      <c r="K87" s="55"/>
      <c r="L87" s="93"/>
      <c r="M87" s="57" t="n">
        <f aca="false">H87+I87+K87</f>
        <v>0</v>
      </c>
      <c r="N87" s="91" t="n">
        <f aca="false">((AO87*H87*AM87)*(F87-C87))</f>
        <v>-0</v>
      </c>
      <c r="O87" s="91" t="n">
        <f aca="false">((I87*AM87*AO87)*(F87-J87))+((K87*AM87*AO87)*(F87-L87))</f>
        <v>0</v>
      </c>
      <c r="P87" s="92" t="n">
        <f aca="false">(M87/10000)*AM87</f>
        <v>0</v>
      </c>
      <c r="Q87" s="144"/>
      <c r="R87" s="91"/>
      <c r="S87" s="91"/>
      <c r="T87" s="91"/>
      <c r="U87" s="91"/>
      <c r="V87" s="91"/>
      <c r="W87" s="50" t="n">
        <v>37591</v>
      </c>
      <c r="X87" s="51"/>
      <c r="Y87" s="52"/>
      <c r="Z87" s="52"/>
      <c r="AA87" s="54" t="n">
        <f aca="false">Y87-X87</f>
        <v>0</v>
      </c>
      <c r="AB87" s="55"/>
      <c r="AC87" s="55"/>
      <c r="AD87" s="52"/>
      <c r="AE87" s="55"/>
      <c r="AF87" s="56"/>
      <c r="AG87" s="57" t="n">
        <f aca="false">AB87+AC87+AE87</f>
        <v>0</v>
      </c>
      <c r="AH87" s="91" t="n">
        <f aca="false">((AO87*AB87*AM87)*(Y87-X87))</f>
        <v>0</v>
      </c>
      <c r="AI87" s="91" t="n">
        <f aca="false">((AC87*AM87*AO87)*(Y87-AD87))+((AE87*AM87*AO87)*(Y87-AF87))</f>
        <v>0</v>
      </c>
      <c r="AJ87" s="91"/>
      <c r="AK87" s="91"/>
      <c r="AL87" s="56"/>
      <c r="AM87" s="64" t="n">
        <v>30</v>
      </c>
      <c r="AN87" s="65" t="n">
        <f aca="false">AN21</f>
        <v>0</v>
      </c>
      <c r="AO87" s="65" t="n">
        <f aca="false">AO21</f>
        <v>1</v>
      </c>
      <c r="AP87" s="65"/>
      <c r="AQ87" s="50" t="n">
        <v>37591</v>
      </c>
    </row>
    <row r="88" customFormat="false" ht="8.25" hidden="false" customHeight="false" outlineLevel="0" collapsed="false">
      <c r="B88" s="99" t="n">
        <v>37622</v>
      </c>
      <c r="C88" s="152" t="n">
        <v>3.73</v>
      </c>
      <c r="D88" s="96" t="n">
        <f aca="false">DDE("REUTER","IDN","NGF3,PRIM ACT 1,1")</f>
        <v>3.675</v>
      </c>
      <c r="E88" s="153"/>
      <c r="F88" s="153" t="n">
        <f aca="false">'EOL LINKS'!H83</f>
        <v>3.5325</v>
      </c>
      <c r="G88" s="154" t="n">
        <f aca="false">F88-C88</f>
        <v>-0.1975</v>
      </c>
      <c r="H88" s="103"/>
      <c r="I88" s="55"/>
      <c r="J88" s="96"/>
      <c r="K88" s="55"/>
      <c r="L88" s="96"/>
      <c r="M88" s="104" t="n">
        <f aca="false">H88+I88+K88</f>
        <v>0</v>
      </c>
      <c r="N88" s="113" t="n">
        <f aca="false">((AO88*H88*AM88)*(F88-C88))</f>
        <v>-0</v>
      </c>
      <c r="O88" s="113" t="n">
        <f aca="false">((I88*AM88*AO88)*(F88-J88))+((K88*AM88*AO88)*(F88-L88))</f>
        <v>0</v>
      </c>
      <c r="P88" s="104" t="n">
        <f aca="false">(M88/10000)*AM88</f>
        <v>0</v>
      </c>
      <c r="Q88" s="102"/>
      <c r="R88" s="102"/>
      <c r="S88" s="102"/>
      <c r="T88" s="102"/>
      <c r="U88" s="102"/>
      <c r="V88" s="102" t="n">
        <v>4479</v>
      </c>
      <c r="W88" s="99" t="n">
        <v>37622</v>
      </c>
      <c r="X88" s="100"/>
      <c r="Y88" s="101"/>
      <c r="Z88" s="101"/>
      <c r="AA88" s="100" t="n">
        <f aca="false">Y88-X88</f>
        <v>0</v>
      </c>
      <c r="AB88" s="103"/>
      <c r="AC88" s="100"/>
      <c r="AD88" s="100"/>
      <c r="AE88" s="100"/>
      <c r="AF88" s="100"/>
      <c r="AG88" s="104" t="n">
        <f aca="false">AB88+AC88+AE88</f>
        <v>0</v>
      </c>
      <c r="AH88" s="113" t="n">
        <f aca="false">((AO88*AB88*AM88)*(Y88-X88))</f>
        <v>0</v>
      </c>
      <c r="AI88" s="102" t="n">
        <f aca="false">((AC88*AM88*AO88)*(Y88-AD88))+((AE88*AM88*AO88)*(Y88-AF88))</f>
        <v>0</v>
      </c>
      <c r="AJ88" s="102"/>
      <c r="AK88" s="102"/>
      <c r="AL88" s="100"/>
      <c r="AM88" s="108" t="n">
        <v>30</v>
      </c>
      <c r="AN88" s="109" t="n">
        <f aca="false">AN22</f>
        <v>0</v>
      </c>
      <c r="AO88" s="109" t="n">
        <f aca="false">AO22</f>
        <v>1</v>
      </c>
      <c r="AP88" s="109"/>
      <c r="AQ88" s="99" t="n">
        <v>37622</v>
      </c>
    </row>
    <row r="89" customFormat="false" ht="8.25" hidden="false" customHeight="false" outlineLevel="0" collapsed="false">
      <c r="B89" s="99" t="n">
        <v>37653</v>
      </c>
      <c r="C89" s="152" t="n">
        <v>3.73</v>
      </c>
      <c r="D89" s="96" t="n">
        <f aca="false">DDE("REUTER","IDN","NGG3,PRIM ACT 1,1")</f>
        <v>3.593</v>
      </c>
      <c r="E89" s="153"/>
      <c r="F89" s="153" t="n">
        <f aca="false">F88</f>
        <v>3.5325</v>
      </c>
      <c r="G89" s="154" t="n">
        <f aca="false">F89-C89</f>
        <v>-0.1975</v>
      </c>
      <c r="H89" s="103"/>
      <c r="I89" s="55"/>
      <c r="J89" s="96"/>
      <c r="K89" s="55"/>
      <c r="L89" s="96"/>
      <c r="M89" s="104" t="n">
        <f aca="false">H89+I89+K89</f>
        <v>0</v>
      </c>
      <c r="N89" s="113" t="n">
        <f aca="false">((AO89*H89*AM89)*(F89-C89))</f>
        <v>-0</v>
      </c>
      <c r="O89" s="113" t="n">
        <f aca="false">((I89*AM89*AO89)*(F89-J89))+((K89*AM89*AO89)*(F89-L89))</f>
        <v>0</v>
      </c>
      <c r="P89" s="104" t="n">
        <f aca="false">(M89/10000)*AM89</f>
        <v>0</v>
      </c>
      <c r="Q89" s="102"/>
      <c r="R89" s="102"/>
      <c r="S89" s="102"/>
      <c r="T89" s="102"/>
      <c r="U89" s="102"/>
      <c r="V89" s="102"/>
      <c r="W89" s="99" t="n">
        <v>37653</v>
      </c>
      <c r="X89" s="100"/>
      <c r="Y89" s="101"/>
      <c r="Z89" s="101"/>
      <c r="AA89" s="100" t="n">
        <f aca="false">Y89-X89</f>
        <v>0</v>
      </c>
      <c r="AB89" s="103"/>
      <c r="AC89" s="100"/>
      <c r="AD89" s="100"/>
      <c r="AE89" s="100"/>
      <c r="AF89" s="100"/>
      <c r="AG89" s="104" t="n">
        <f aca="false">AB89+AC89+AE89</f>
        <v>0</v>
      </c>
      <c r="AH89" s="113" t="n">
        <f aca="false">((AO89*AB89*AM89)*(Y89-X89))</f>
        <v>0</v>
      </c>
      <c r="AI89" s="102" t="n">
        <f aca="false">((AC89*AM89*AO89)*(Y89-AD89))+((AE89*AM89*AO89)*(Y89-AF89))</f>
        <v>0</v>
      </c>
      <c r="AJ89" s="102"/>
      <c r="AK89" s="102"/>
      <c r="AL89" s="100"/>
      <c r="AM89" s="108" t="n">
        <v>28</v>
      </c>
      <c r="AN89" s="109" t="n">
        <f aca="false">AN23</f>
        <v>0</v>
      </c>
      <c r="AO89" s="109" t="n">
        <f aca="false">AO23</f>
        <v>1</v>
      </c>
      <c r="AP89" s="109"/>
      <c r="AQ89" s="99" t="n">
        <v>37653</v>
      </c>
    </row>
    <row r="90" customFormat="false" ht="8.25" hidden="false" customHeight="false" outlineLevel="0" collapsed="false">
      <c r="B90" s="99" t="n">
        <v>37681</v>
      </c>
      <c r="C90" s="152" t="n">
        <v>3.73</v>
      </c>
      <c r="D90" s="96" t="n">
        <f aca="false">DDE("REUTER","IDN","NGH3,PRIM ACT 1,1")</f>
        <v>3.513</v>
      </c>
      <c r="E90" s="153"/>
      <c r="F90" s="153" t="n">
        <f aca="false">F89</f>
        <v>3.5325</v>
      </c>
      <c r="G90" s="154" t="n">
        <f aca="false">F90-C90</f>
        <v>-0.1975</v>
      </c>
      <c r="H90" s="103"/>
      <c r="I90" s="55"/>
      <c r="J90" s="96"/>
      <c r="K90" s="55"/>
      <c r="L90" s="96"/>
      <c r="M90" s="104" t="n">
        <f aca="false">H90+I90+K90</f>
        <v>0</v>
      </c>
      <c r="N90" s="113" t="n">
        <f aca="false">((AO90*H90*AM90)*(F90-C90))</f>
        <v>-0</v>
      </c>
      <c r="O90" s="113" t="n">
        <f aca="false">((I90*AM90*AO90)*(F90-J90))+((K90*AM90*AO90)*(F90-L90))</f>
        <v>0</v>
      </c>
      <c r="P90" s="104" t="n">
        <f aca="false">(M90/10000)*AM90</f>
        <v>0</v>
      </c>
      <c r="Q90" s="102"/>
      <c r="R90" s="102"/>
      <c r="S90" s="102"/>
      <c r="T90" s="102"/>
      <c r="U90" s="102"/>
      <c r="V90" s="102"/>
      <c r="W90" s="99" t="n">
        <v>37681</v>
      </c>
      <c r="X90" s="100"/>
      <c r="Y90" s="101"/>
      <c r="Z90" s="101"/>
      <c r="AA90" s="100" t="n">
        <f aca="false">Y90-X90</f>
        <v>0</v>
      </c>
      <c r="AB90" s="103"/>
      <c r="AC90" s="100"/>
      <c r="AD90" s="100"/>
      <c r="AE90" s="100"/>
      <c r="AF90" s="100"/>
      <c r="AG90" s="104" t="n">
        <f aca="false">AB90+AC90+AE90</f>
        <v>0</v>
      </c>
      <c r="AH90" s="113" t="n">
        <f aca="false">((AO90*AB90*AM90)*(Y90-X90))</f>
        <v>0</v>
      </c>
      <c r="AI90" s="102" t="n">
        <f aca="false">((AC90*AM90*AO90)*(Y90-AD90))+((AE90*AM90*AO90)*(Y90-AF90))</f>
        <v>0</v>
      </c>
      <c r="AJ90" s="102"/>
      <c r="AK90" s="102"/>
      <c r="AL90" s="100"/>
      <c r="AM90" s="108" t="n">
        <v>31</v>
      </c>
      <c r="AN90" s="109" t="n">
        <f aca="false">AN24</f>
        <v>0</v>
      </c>
      <c r="AO90" s="109" t="n">
        <f aca="false">AO24</f>
        <v>1</v>
      </c>
      <c r="AP90" s="109"/>
      <c r="AQ90" s="99" t="n">
        <v>37681</v>
      </c>
    </row>
    <row r="91" customFormat="false" ht="8.25" hidden="false" customHeight="false" outlineLevel="0" collapsed="false">
      <c r="B91" s="99" t="n">
        <v>37712</v>
      </c>
      <c r="C91" s="152" t="n">
        <v>3.73</v>
      </c>
      <c r="D91" s="96" t="n">
        <f aca="false">DDE("REUTER","IDN","NGJ3,PRIM ACT 1,1")</f>
        <v>3.405</v>
      </c>
      <c r="E91" s="153"/>
      <c r="F91" s="153" t="n">
        <f aca="false">F90</f>
        <v>3.5325</v>
      </c>
      <c r="G91" s="154" t="n">
        <f aca="false">F91-C91</f>
        <v>-0.1975</v>
      </c>
      <c r="H91" s="103"/>
      <c r="I91" s="55"/>
      <c r="J91" s="96"/>
      <c r="K91" s="55"/>
      <c r="L91" s="96"/>
      <c r="M91" s="104" t="n">
        <f aca="false">H91+I91+K91</f>
        <v>0</v>
      </c>
      <c r="N91" s="113" t="n">
        <f aca="false">((AO91*H91*AM91)*(F91-C91))</f>
        <v>-0</v>
      </c>
      <c r="O91" s="113" t="n">
        <f aca="false">((I91*AM91*AO91)*(F91-J91))+((K91*AM91*AO91)*(F91-L91))</f>
        <v>0</v>
      </c>
      <c r="P91" s="104" t="n">
        <f aca="false">(M91/10000)*AM91</f>
        <v>0</v>
      </c>
      <c r="Q91" s="102"/>
      <c r="R91" s="102"/>
      <c r="S91" s="102"/>
      <c r="T91" s="102"/>
      <c r="U91" s="102"/>
      <c r="V91" s="102"/>
      <c r="W91" s="99" t="n">
        <v>37712</v>
      </c>
      <c r="X91" s="100"/>
      <c r="Y91" s="101"/>
      <c r="Z91" s="101"/>
      <c r="AA91" s="100" t="n">
        <f aca="false">Y91-X91</f>
        <v>0</v>
      </c>
      <c r="AB91" s="103"/>
      <c r="AC91" s="100"/>
      <c r="AD91" s="100"/>
      <c r="AE91" s="100"/>
      <c r="AF91" s="100"/>
      <c r="AG91" s="104" t="n">
        <f aca="false">AB91+AC91+AE91</f>
        <v>0</v>
      </c>
      <c r="AH91" s="113" t="n">
        <f aca="false">((AO91*AB91*AM91)*(Y91-X91))</f>
        <v>0</v>
      </c>
      <c r="AI91" s="102" t="n">
        <f aca="false">((AC91*AM91*AO91)*(Y91-AD91))+((AE91*AM91*AO91)*(Y91-AF91))</f>
        <v>0</v>
      </c>
      <c r="AJ91" s="102"/>
      <c r="AK91" s="102"/>
      <c r="AL91" s="100"/>
      <c r="AM91" s="108" t="n">
        <v>30</v>
      </c>
      <c r="AN91" s="109" t="n">
        <f aca="false">AN25</f>
        <v>0</v>
      </c>
      <c r="AO91" s="109" t="n">
        <f aca="false">AO25</f>
        <v>1</v>
      </c>
      <c r="AP91" s="109"/>
      <c r="AQ91" s="99" t="n">
        <v>37712</v>
      </c>
    </row>
    <row r="92" customFormat="false" ht="8.25" hidden="false" customHeight="false" outlineLevel="0" collapsed="false">
      <c r="B92" s="99" t="n">
        <v>37742</v>
      </c>
      <c r="C92" s="152" t="n">
        <v>3.73</v>
      </c>
      <c r="D92" s="96" t="n">
        <f aca="false">DDE("REUTER","IDN","NGK3,PRIM ACT 1,1")</f>
        <v>3.41</v>
      </c>
      <c r="E92" s="153"/>
      <c r="F92" s="153" t="n">
        <f aca="false">F91</f>
        <v>3.5325</v>
      </c>
      <c r="G92" s="154" t="n">
        <f aca="false">F92-C92</f>
        <v>-0.1975</v>
      </c>
      <c r="H92" s="103"/>
      <c r="I92" s="55"/>
      <c r="J92" s="96"/>
      <c r="K92" s="55"/>
      <c r="L92" s="96"/>
      <c r="M92" s="104" t="n">
        <f aca="false">H92+I92+K92</f>
        <v>0</v>
      </c>
      <c r="N92" s="113" t="n">
        <f aca="false">((AO92*H92*AM92)*(F92-C92))</f>
        <v>-0</v>
      </c>
      <c r="O92" s="113" t="n">
        <f aca="false">((I92*AM92*AO92)*(F92-J92))+((K92*AM92*AO92)*(F92-L92))</f>
        <v>0</v>
      </c>
      <c r="P92" s="104" t="n">
        <f aca="false">(M92/10000)*AM92</f>
        <v>0</v>
      </c>
      <c r="Q92" s="102"/>
      <c r="R92" s="102"/>
      <c r="S92" s="102"/>
      <c r="T92" s="102"/>
      <c r="U92" s="102"/>
      <c r="V92" s="102"/>
      <c r="W92" s="99" t="n">
        <v>37742</v>
      </c>
      <c r="X92" s="100"/>
      <c r="Y92" s="101"/>
      <c r="Z92" s="101"/>
      <c r="AA92" s="100" t="n">
        <f aca="false">Y92-X92</f>
        <v>0</v>
      </c>
      <c r="AB92" s="103"/>
      <c r="AC92" s="100"/>
      <c r="AD92" s="100"/>
      <c r="AE92" s="100"/>
      <c r="AF92" s="100"/>
      <c r="AG92" s="104" t="n">
        <f aca="false">AB92+AC92+AE92</f>
        <v>0</v>
      </c>
      <c r="AH92" s="113" t="n">
        <f aca="false">((AO92*AB92*AM92)*(Y92-X92))</f>
        <v>0</v>
      </c>
      <c r="AI92" s="102" t="n">
        <f aca="false">((AC92*AM92*AO92)*(Y92-AD92))+((AE92*AM92*AO92)*(Y92-AF92))</f>
        <v>0</v>
      </c>
      <c r="AJ92" s="102"/>
      <c r="AK92" s="102"/>
      <c r="AL92" s="100"/>
      <c r="AM92" s="108" t="n">
        <v>30</v>
      </c>
      <c r="AN92" s="109" t="n">
        <f aca="false">AN26</f>
        <v>0</v>
      </c>
      <c r="AO92" s="109" t="n">
        <f aca="false">AO26</f>
        <v>1</v>
      </c>
      <c r="AP92" s="109"/>
      <c r="AQ92" s="99" t="n">
        <v>37742</v>
      </c>
    </row>
    <row r="93" customFormat="false" ht="8.25" hidden="false" customHeight="false" outlineLevel="0" collapsed="false">
      <c r="B93" s="99" t="n">
        <v>37773</v>
      </c>
      <c r="C93" s="152" t="n">
        <v>3.73</v>
      </c>
      <c r="D93" s="96" t="n">
        <f aca="false">DDE("REUTER","IDN","NGM3,PRIM ACT 1,1")</f>
        <v>3.435</v>
      </c>
      <c r="E93" s="153"/>
      <c r="F93" s="153" t="n">
        <f aca="false">F92</f>
        <v>3.5325</v>
      </c>
      <c r="G93" s="154" t="n">
        <f aca="false">F93-C93</f>
        <v>-0.1975</v>
      </c>
      <c r="H93" s="103"/>
      <c r="I93" s="55"/>
      <c r="J93" s="96"/>
      <c r="K93" s="55"/>
      <c r="L93" s="96"/>
      <c r="M93" s="104" t="n">
        <f aca="false">H93+I93+K93</f>
        <v>0</v>
      </c>
      <c r="N93" s="113" t="n">
        <f aca="false">((AO93*H93*AM93)*(F93-C93))</f>
        <v>-0</v>
      </c>
      <c r="O93" s="113" t="n">
        <f aca="false">((I93*AM93*AO93)*(F93-J93))+((K93*AM93*AO93)*(F93-L93))</f>
        <v>0</v>
      </c>
      <c r="P93" s="104" t="n">
        <f aca="false">(M93/10000)*AM93</f>
        <v>0</v>
      </c>
      <c r="Q93" s="102"/>
      <c r="R93" s="102"/>
      <c r="S93" s="102"/>
      <c r="T93" s="102"/>
      <c r="U93" s="102"/>
      <c r="V93" s="102"/>
      <c r="W93" s="99" t="n">
        <v>37773</v>
      </c>
      <c r="X93" s="100"/>
      <c r="Y93" s="101"/>
      <c r="Z93" s="101"/>
      <c r="AA93" s="100" t="n">
        <f aca="false">Y93-X93</f>
        <v>0</v>
      </c>
      <c r="AB93" s="103"/>
      <c r="AC93" s="100"/>
      <c r="AD93" s="100"/>
      <c r="AE93" s="100"/>
      <c r="AF93" s="100"/>
      <c r="AG93" s="104" t="n">
        <f aca="false">AB93+AC93+AE93</f>
        <v>0</v>
      </c>
      <c r="AH93" s="113" t="n">
        <f aca="false">((AO93*AB93*AM93)*(Y93-X93))</f>
        <v>0</v>
      </c>
      <c r="AI93" s="102" t="n">
        <f aca="false">((AC93*AM93*AO93)*(Y93-AD93))+((AE93*AM93*AO93)*(Y93-AF93))</f>
        <v>0</v>
      </c>
      <c r="AJ93" s="102"/>
      <c r="AK93" s="102"/>
      <c r="AL93" s="100"/>
      <c r="AM93" s="108" t="n">
        <v>30</v>
      </c>
      <c r="AN93" s="109" t="n">
        <f aca="false">AN27</f>
        <v>0</v>
      </c>
      <c r="AO93" s="109" t="n">
        <f aca="false">AO27</f>
        <v>1</v>
      </c>
      <c r="AP93" s="109"/>
      <c r="AQ93" s="99" t="n">
        <v>37773</v>
      </c>
    </row>
    <row r="94" customFormat="false" ht="8.25" hidden="false" customHeight="false" outlineLevel="0" collapsed="false">
      <c r="B94" s="99" t="n">
        <v>37803</v>
      </c>
      <c r="C94" s="152" t="n">
        <v>3.73</v>
      </c>
      <c r="D94" s="96" t="n">
        <f aca="false">DDE("REUTER","IDN","NGN3,PRIM ACT 1,1")</f>
        <v>3.47</v>
      </c>
      <c r="E94" s="153"/>
      <c r="F94" s="153" t="n">
        <f aca="false">F93</f>
        <v>3.5325</v>
      </c>
      <c r="G94" s="154" t="n">
        <f aca="false">F94-C94</f>
        <v>-0.1975</v>
      </c>
      <c r="H94" s="103"/>
      <c r="I94" s="55"/>
      <c r="J94" s="96"/>
      <c r="K94" s="55"/>
      <c r="L94" s="96"/>
      <c r="M94" s="104" t="n">
        <f aca="false">H94+I94+K94</f>
        <v>0</v>
      </c>
      <c r="N94" s="113" t="n">
        <f aca="false">((AO94*H94*AM94)*(F94-C94))</f>
        <v>-0</v>
      </c>
      <c r="O94" s="113" t="n">
        <f aca="false">((I94*AM94*AO94)*(F94-J94))+((K94*AM94*AO94)*(F94-L94))</f>
        <v>0</v>
      </c>
      <c r="P94" s="104" t="n">
        <f aca="false">(M94/10000)*AM94</f>
        <v>0</v>
      </c>
      <c r="Q94" s="102"/>
      <c r="R94" s="102"/>
      <c r="S94" s="102"/>
      <c r="T94" s="102"/>
      <c r="U94" s="102"/>
      <c r="V94" s="102"/>
      <c r="W94" s="99" t="n">
        <v>37803</v>
      </c>
      <c r="X94" s="100"/>
      <c r="Y94" s="101"/>
      <c r="Z94" s="101"/>
      <c r="AA94" s="100" t="n">
        <f aca="false">Y94-X94</f>
        <v>0</v>
      </c>
      <c r="AB94" s="103"/>
      <c r="AC94" s="100"/>
      <c r="AD94" s="100"/>
      <c r="AE94" s="100"/>
      <c r="AF94" s="100"/>
      <c r="AG94" s="104" t="n">
        <f aca="false">AB94+AC94+AE94</f>
        <v>0</v>
      </c>
      <c r="AH94" s="113" t="n">
        <f aca="false">((AO94*AB94*AM94)*(Y94-X94))</f>
        <v>0</v>
      </c>
      <c r="AI94" s="102" t="n">
        <f aca="false">((AC94*AM94*AO94)*(Y94-AD94))+((AE94*AM94*AO94)*(Y94-AF94))</f>
        <v>0</v>
      </c>
      <c r="AJ94" s="102"/>
      <c r="AK94" s="102"/>
      <c r="AL94" s="100"/>
      <c r="AM94" s="108" t="n">
        <v>30</v>
      </c>
      <c r="AN94" s="109" t="n">
        <f aca="false">AN28</f>
        <v>0</v>
      </c>
      <c r="AO94" s="109" t="n">
        <f aca="false">AO28</f>
        <v>1</v>
      </c>
      <c r="AP94" s="109"/>
      <c r="AQ94" s="99" t="n">
        <v>37803</v>
      </c>
    </row>
    <row r="95" customFormat="false" ht="8.25" hidden="false" customHeight="false" outlineLevel="0" collapsed="false">
      <c r="B95" s="99" t="n">
        <v>37834</v>
      </c>
      <c r="C95" s="152" t="n">
        <v>3.73</v>
      </c>
      <c r="D95" s="96" t="n">
        <f aca="false">DDE("REUTER","IDN","NGQ3,PRIM ACT 1,1")</f>
        <v>3.505</v>
      </c>
      <c r="E95" s="153"/>
      <c r="F95" s="153" t="n">
        <f aca="false">F94</f>
        <v>3.5325</v>
      </c>
      <c r="G95" s="154" t="n">
        <f aca="false">F95-C95</f>
        <v>-0.1975</v>
      </c>
      <c r="H95" s="103"/>
      <c r="I95" s="55"/>
      <c r="J95" s="96"/>
      <c r="K95" s="55"/>
      <c r="L95" s="96"/>
      <c r="M95" s="104" t="n">
        <f aca="false">H95+I95+K95</f>
        <v>0</v>
      </c>
      <c r="N95" s="113" t="n">
        <f aca="false">((AO95*H95*AM95)*(F95-C95))</f>
        <v>-0</v>
      </c>
      <c r="O95" s="113" t="n">
        <f aca="false">((I95*AM95*AO95)*(F95-J95))+((K95*AM95*AO95)*(F95-L95))</f>
        <v>0</v>
      </c>
      <c r="P95" s="104" t="n">
        <f aca="false">(M95/10000)*AM95</f>
        <v>0</v>
      </c>
      <c r="Q95" s="102"/>
      <c r="R95" s="102"/>
      <c r="S95" s="102"/>
      <c r="T95" s="102"/>
      <c r="U95" s="102"/>
      <c r="V95" s="102"/>
      <c r="W95" s="99" t="n">
        <v>37834</v>
      </c>
      <c r="X95" s="100"/>
      <c r="Y95" s="101"/>
      <c r="Z95" s="101"/>
      <c r="AA95" s="100" t="n">
        <f aca="false">Y95-X95</f>
        <v>0</v>
      </c>
      <c r="AB95" s="103"/>
      <c r="AC95" s="100"/>
      <c r="AD95" s="100"/>
      <c r="AE95" s="100"/>
      <c r="AF95" s="100"/>
      <c r="AG95" s="104" t="n">
        <f aca="false">AB95+AC95+AE95</f>
        <v>0</v>
      </c>
      <c r="AH95" s="113" t="n">
        <f aca="false">((AO95*AB95*AM95)*(Y95-X95))</f>
        <v>0</v>
      </c>
      <c r="AI95" s="102" t="n">
        <f aca="false">((AC95*AM95*AO95)*(Y95-AD95))+((AE95*AM95*AO95)*(Y95-AF95))</f>
        <v>0</v>
      </c>
      <c r="AJ95" s="102"/>
      <c r="AK95" s="102"/>
      <c r="AL95" s="100"/>
      <c r="AM95" s="108" t="n">
        <v>31</v>
      </c>
      <c r="AN95" s="109" t="n">
        <f aca="false">AN29</f>
        <v>0</v>
      </c>
      <c r="AO95" s="109" t="n">
        <f aca="false">AO29</f>
        <v>1</v>
      </c>
      <c r="AP95" s="109"/>
      <c r="AQ95" s="99" t="n">
        <v>37834</v>
      </c>
    </row>
    <row r="96" customFormat="false" ht="8.25" hidden="false" customHeight="false" outlineLevel="0" collapsed="false">
      <c r="B96" s="99" t="n">
        <v>37865</v>
      </c>
      <c r="C96" s="152" t="n">
        <v>3.73</v>
      </c>
      <c r="D96" s="96" t="n">
        <f aca="false">DDE("REUTER","IDN","NGU3,PRIM ACT 1,1")</f>
        <v>3.517</v>
      </c>
      <c r="E96" s="153"/>
      <c r="F96" s="153" t="n">
        <f aca="false">F95</f>
        <v>3.5325</v>
      </c>
      <c r="G96" s="154" t="n">
        <f aca="false">F96-C96</f>
        <v>-0.1975</v>
      </c>
      <c r="H96" s="103"/>
      <c r="I96" s="55"/>
      <c r="J96" s="96"/>
      <c r="K96" s="55"/>
      <c r="L96" s="96"/>
      <c r="M96" s="104" t="n">
        <f aca="false">H96+I96+K96</f>
        <v>0</v>
      </c>
      <c r="N96" s="113" t="n">
        <f aca="false">((AO96*H96*AM96)*(F96-C96))</f>
        <v>-0</v>
      </c>
      <c r="O96" s="113" t="n">
        <f aca="false">((I96*AM96*AO96)*(F96-J96))+((K96*AM96*AO96)*(F96-L96))</f>
        <v>0</v>
      </c>
      <c r="P96" s="104" t="n">
        <f aca="false">(M96/10000)*AM96</f>
        <v>0</v>
      </c>
      <c r="Q96" s="102"/>
      <c r="R96" s="102"/>
      <c r="S96" s="102"/>
      <c r="T96" s="102"/>
      <c r="U96" s="102"/>
      <c r="V96" s="102"/>
      <c r="W96" s="99" t="n">
        <v>37865</v>
      </c>
      <c r="X96" s="100"/>
      <c r="Y96" s="101"/>
      <c r="Z96" s="101"/>
      <c r="AA96" s="100" t="n">
        <f aca="false">Y96-X96</f>
        <v>0</v>
      </c>
      <c r="AB96" s="103"/>
      <c r="AC96" s="100"/>
      <c r="AD96" s="100"/>
      <c r="AE96" s="100"/>
      <c r="AF96" s="100"/>
      <c r="AG96" s="104" t="n">
        <f aca="false">AB96+AC96+AE96</f>
        <v>0</v>
      </c>
      <c r="AH96" s="113" t="n">
        <f aca="false">((AO96*AB96*AM96)*(Y96-X96))</f>
        <v>0</v>
      </c>
      <c r="AI96" s="102" t="n">
        <f aca="false">((AC96*AM96*AO96)*(Y96-AD96))+((AE96*AM96*AO96)*(Y96-AF96))</f>
        <v>0</v>
      </c>
      <c r="AJ96" s="102"/>
      <c r="AK96" s="102"/>
      <c r="AL96" s="100"/>
      <c r="AM96" s="108" t="n">
        <v>29</v>
      </c>
      <c r="AN96" s="109" t="n">
        <f aca="false">AN30</f>
        <v>0</v>
      </c>
      <c r="AO96" s="109" t="n">
        <f aca="false">AO30</f>
        <v>1</v>
      </c>
      <c r="AP96" s="109"/>
      <c r="AQ96" s="99" t="n">
        <v>37865</v>
      </c>
    </row>
    <row r="97" customFormat="false" ht="8.25" hidden="false" customHeight="false" outlineLevel="0" collapsed="false">
      <c r="B97" s="99" t="n">
        <v>37895</v>
      </c>
      <c r="C97" s="152" t="n">
        <v>3.73</v>
      </c>
      <c r="D97" s="96" t="n">
        <f aca="false">DDE("REUTER","IDN","NGV3,PRIM ACT 1,1")</f>
        <v>3.55</v>
      </c>
      <c r="E97" s="153"/>
      <c r="F97" s="153" t="n">
        <f aca="false">F96</f>
        <v>3.5325</v>
      </c>
      <c r="G97" s="154" t="n">
        <f aca="false">F97-C97</f>
        <v>-0.1975</v>
      </c>
      <c r="H97" s="103"/>
      <c r="I97" s="55"/>
      <c r="J97" s="96"/>
      <c r="K97" s="55"/>
      <c r="L97" s="96"/>
      <c r="M97" s="104" t="n">
        <f aca="false">H97+I97+K97</f>
        <v>0</v>
      </c>
      <c r="N97" s="113" t="n">
        <f aca="false">((AO97*H97*AM97)*(F97-C97))</f>
        <v>-0</v>
      </c>
      <c r="O97" s="113" t="n">
        <f aca="false">((I97*AM97*AO97)*(F97-J97))+((K97*AM97*AO97)*(F97-L97))</f>
        <v>0</v>
      </c>
      <c r="P97" s="104" t="n">
        <f aca="false">(M97/10000)*AM97</f>
        <v>0</v>
      </c>
      <c r="Q97" s="102"/>
      <c r="R97" s="102"/>
      <c r="S97" s="102"/>
      <c r="T97" s="102"/>
      <c r="U97" s="102"/>
      <c r="V97" s="102"/>
      <c r="W97" s="99" t="n">
        <v>37895</v>
      </c>
      <c r="X97" s="100"/>
      <c r="Y97" s="101"/>
      <c r="Z97" s="101"/>
      <c r="AA97" s="100" t="n">
        <f aca="false">Y97-X97</f>
        <v>0</v>
      </c>
      <c r="AB97" s="103"/>
      <c r="AC97" s="100"/>
      <c r="AD97" s="100"/>
      <c r="AE97" s="100"/>
      <c r="AF97" s="100"/>
      <c r="AG97" s="104" t="n">
        <f aca="false">AB97+AC97+AE97</f>
        <v>0</v>
      </c>
      <c r="AH97" s="113" t="n">
        <f aca="false">((AO97*AB97*AM97)*(Y97-X97))</f>
        <v>0</v>
      </c>
      <c r="AI97" s="102" t="n">
        <f aca="false">((AC97*AM97*AO97)*(Y97-AD97))+((AE97*AM97*AO97)*(Y97-AF97))</f>
        <v>0</v>
      </c>
      <c r="AJ97" s="102"/>
      <c r="AK97" s="102"/>
      <c r="AL97" s="100"/>
      <c r="AM97" s="108" t="n">
        <v>31</v>
      </c>
      <c r="AN97" s="109" t="n">
        <f aca="false">AN31</f>
        <v>0</v>
      </c>
      <c r="AO97" s="109" t="n">
        <f aca="false">AO31</f>
        <v>1</v>
      </c>
      <c r="AP97" s="109"/>
      <c r="AQ97" s="99" t="n">
        <v>37895</v>
      </c>
    </row>
    <row r="98" customFormat="false" ht="8.25" hidden="false" customHeight="false" outlineLevel="0" collapsed="false">
      <c r="B98" s="99" t="n">
        <v>37926</v>
      </c>
      <c r="C98" s="152" t="n">
        <v>3.73</v>
      </c>
      <c r="D98" s="96" t="n">
        <f aca="false">DDE("REUTER","IDN","NGX3,PRIM ACT 1,1")</f>
        <v>3.722</v>
      </c>
      <c r="E98" s="153"/>
      <c r="F98" s="153" t="n">
        <f aca="false">F97</f>
        <v>3.5325</v>
      </c>
      <c r="G98" s="154" t="n">
        <f aca="false">F98-C98</f>
        <v>-0.1975</v>
      </c>
      <c r="H98" s="103"/>
      <c r="I98" s="55"/>
      <c r="J98" s="96"/>
      <c r="K98" s="55"/>
      <c r="L98" s="96"/>
      <c r="M98" s="104" t="n">
        <f aca="false">H98+I98+K98</f>
        <v>0</v>
      </c>
      <c r="N98" s="113" t="n">
        <f aca="false">((AO98*H98*AM98)*(F98-C98))</f>
        <v>-0</v>
      </c>
      <c r="O98" s="113" t="n">
        <f aca="false">((I98*AM98*AO98)*(F98-J98))+((K98*AM98*AO98)*(F98-L98))</f>
        <v>0</v>
      </c>
      <c r="P98" s="104" t="n">
        <f aca="false">(M98/10000)*AM98</f>
        <v>0</v>
      </c>
      <c r="Q98" s="102"/>
      <c r="R98" s="102"/>
      <c r="S98" s="102"/>
      <c r="T98" s="102"/>
      <c r="U98" s="102"/>
      <c r="V98" s="102"/>
      <c r="W98" s="99" t="n">
        <v>37926</v>
      </c>
      <c r="X98" s="100"/>
      <c r="Y98" s="101"/>
      <c r="Z98" s="101"/>
      <c r="AA98" s="100" t="n">
        <f aca="false">Y98-X98</f>
        <v>0</v>
      </c>
      <c r="AB98" s="103"/>
      <c r="AC98" s="100"/>
      <c r="AD98" s="100"/>
      <c r="AE98" s="100"/>
      <c r="AF98" s="100"/>
      <c r="AG98" s="104" t="n">
        <f aca="false">AB98+AC98+AE98</f>
        <v>0</v>
      </c>
      <c r="AH98" s="113" t="n">
        <f aca="false">((AO98*AB98*AM98)*(Y98-X98))</f>
        <v>0</v>
      </c>
      <c r="AI98" s="102" t="n">
        <f aca="false">((AC98*AM98*AO98)*(Y98-AD98))+((AE98*AM98*AO98)*(Y98-AF98))</f>
        <v>0</v>
      </c>
      <c r="AJ98" s="102"/>
      <c r="AK98" s="102"/>
      <c r="AL98" s="100"/>
      <c r="AM98" s="108" t="n">
        <v>30</v>
      </c>
      <c r="AN98" s="109" t="n">
        <f aca="false">AN32</f>
        <v>0</v>
      </c>
      <c r="AO98" s="109" t="n">
        <f aca="false">AO32</f>
        <v>1</v>
      </c>
      <c r="AP98" s="109"/>
      <c r="AQ98" s="99" t="n">
        <v>37926</v>
      </c>
    </row>
    <row r="99" customFormat="false" ht="9" hidden="false" customHeight="false" outlineLevel="0" collapsed="false">
      <c r="B99" s="99" t="n">
        <v>37956</v>
      </c>
      <c r="C99" s="152" t="n">
        <v>3.73</v>
      </c>
      <c r="D99" s="96" t="n">
        <f aca="false">DDE("REUTER","IDN","NGZ3,PRIM ACT 1,1")</f>
        <v>3.874</v>
      </c>
      <c r="E99" s="153"/>
      <c r="F99" s="153" t="n">
        <f aca="false">F98</f>
        <v>3.5325</v>
      </c>
      <c r="G99" s="154" t="n">
        <f aca="false">F99-C99</f>
        <v>-0.1975</v>
      </c>
      <c r="H99" s="103"/>
      <c r="I99" s="55"/>
      <c r="J99" s="96"/>
      <c r="K99" s="55"/>
      <c r="L99" s="96"/>
      <c r="M99" s="104" t="n">
        <f aca="false">H99+I99+K99</f>
        <v>0</v>
      </c>
      <c r="N99" s="113" t="n">
        <f aca="false">((AO99*H99*AM99)*(F99-C99))</f>
        <v>-0</v>
      </c>
      <c r="O99" s="113" t="n">
        <f aca="false">((I99*AM99*AO99)*(F99-J99))+((K99*AM99*AO99)*(F99-L99))</f>
        <v>0</v>
      </c>
      <c r="P99" s="104" t="n">
        <f aca="false">(M99/10000)*AM99</f>
        <v>0</v>
      </c>
      <c r="Q99" s="102"/>
      <c r="R99" s="102"/>
      <c r="S99" s="102"/>
      <c r="T99" s="102"/>
      <c r="U99" s="102"/>
      <c r="V99" s="102"/>
      <c r="W99" s="99" t="n">
        <v>37956</v>
      </c>
      <c r="X99" s="100"/>
      <c r="Y99" s="101"/>
      <c r="Z99" s="101"/>
      <c r="AA99" s="100" t="n">
        <f aca="false">Y99-X99</f>
        <v>0</v>
      </c>
      <c r="AB99" s="103"/>
      <c r="AC99" s="100"/>
      <c r="AD99" s="100"/>
      <c r="AE99" s="100"/>
      <c r="AF99" s="100"/>
      <c r="AG99" s="104" t="n">
        <f aca="false">AB99+AC99+AE99</f>
        <v>0</v>
      </c>
      <c r="AH99" s="113" t="n">
        <f aca="false">((AO99*AB99*AM99)*(Y99-X99))</f>
        <v>0</v>
      </c>
      <c r="AI99" s="102" t="n">
        <f aca="false">((AC99*AM99*AO99)*(Y99-AD99))+((AE99*AM99*AO99)*(Y99-AF99))</f>
        <v>0</v>
      </c>
      <c r="AJ99" s="102"/>
      <c r="AK99" s="102"/>
      <c r="AL99" s="100"/>
      <c r="AM99" s="108" t="n">
        <v>30</v>
      </c>
      <c r="AN99" s="109" t="n">
        <f aca="false">AN33</f>
        <v>0</v>
      </c>
      <c r="AO99" s="109" t="n">
        <f aca="false">AO33</f>
        <v>1</v>
      </c>
      <c r="AP99" s="109"/>
      <c r="AQ99" s="99" t="n">
        <v>37956</v>
      </c>
    </row>
    <row r="100" customFormat="false" ht="9" hidden="false" customHeight="false" outlineLevel="0" collapsed="false">
      <c r="B100" s="99"/>
      <c r="C100" s="152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37"/>
      <c r="P100" s="138" t="n">
        <f aca="false">SUM(P73:P99)</f>
        <v>77.5</v>
      </c>
      <c r="Q100" s="139"/>
      <c r="R100" s="100"/>
      <c r="S100" s="100"/>
      <c r="T100" s="100"/>
      <c r="U100" s="100"/>
      <c r="V100" s="100"/>
      <c r="W100" s="99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8"/>
      <c r="AN100" s="109"/>
      <c r="AO100" s="109"/>
      <c r="AP100" s="109"/>
      <c r="AQ100" s="99"/>
    </row>
    <row r="101" customFormat="false" ht="8.25" hidden="false" customHeight="false" outlineLevel="0" collapsed="false">
      <c r="B101" s="99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55" t="n">
        <f aca="false">SUM(N74:N99,O74:O99)</f>
        <v>96090.7464999994</v>
      </c>
      <c r="Q101" s="100"/>
      <c r="R101" s="100"/>
      <c r="S101" s="100"/>
      <c r="T101" s="100"/>
      <c r="U101" s="100"/>
      <c r="V101" s="100"/>
      <c r="W101" s="99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8"/>
      <c r="AN101" s="109"/>
      <c r="AO101" s="109"/>
      <c r="AP101" s="109"/>
      <c r="AQ101" s="99"/>
    </row>
    <row r="102" customFormat="false" ht="8.25" hidden="false" customHeight="false" outlineLevel="0" collapsed="false">
      <c r="B102" s="99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5"/>
      <c r="Q102" s="100"/>
      <c r="R102" s="100"/>
      <c r="S102" s="100"/>
      <c r="T102" s="100"/>
      <c r="U102" s="100"/>
      <c r="V102" s="100"/>
      <c r="W102" s="99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8"/>
      <c r="AN102" s="109"/>
      <c r="AO102" s="109"/>
      <c r="AP102" s="109"/>
      <c r="AQ102" s="99"/>
    </row>
    <row r="103" customFormat="false" ht="8.25" hidden="false" customHeight="false" outlineLevel="0" collapsed="false">
      <c r="B103" s="99"/>
      <c r="C103" s="100"/>
      <c r="D103" s="100"/>
      <c r="E103" s="100"/>
      <c r="F103" s="100"/>
      <c r="G103" s="100"/>
      <c r="H103" s="100"/>
      <c r="I103" s="100"/>
      <c r="J103" s="100"/>
      <c r="K103" s="100"/>
      <c r="L103" s="152" t="n">
        <v>2.79</v>
      </c>
      <c r="M103" s="100"/>
      <c r="N103" s="152" t="n">
        <v>2.76</v>
      </c>
      <c r="O103" s="100"/>
      <c r="P103" s="100"/>
      <c r="Q103" s="100"/>
      <c r="R103" s="100"/>
      <c r="S103" s="100"/>
      <c r="T103" s="100"/>
      <c r="U103" s="100"/>
      <c r="V103" s="100"/>
      <c r="W103" s="99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8"/>
      <c r="AN103" s="109"/>
      <c r="AO103" s="109"/>
      <c r="AP103" s="109"/>
      <c r="AQ103" s="99"/>
    </row>
    <row r="104" customFormat="false" ht="8.25" hidden="false" customHeight="false" outlineLevel="0" collapsed="false">
      <c r="B104" s="99"/>
      <c r="C104" s="100"/>
      <c r="D104" s="100"/>
      <c r="E104" s="100"/>
      <c r="F104" s="100"/>
      <c r="G104" s="100"/>
      <c r="H104" s="100"/>
      <c r="I104" s="100"/>
      <c r="J104" s="100"/>
      <c r="K104" s="100"/>
      <c r="L104" s="152" t="n">
        <v>2.79</v>
      </c>
      <c r="M104" s="100"/>
      <c r="N104" s="152" t="n">
        <v>2.805</v>
      </c>
      <c r="O104" s="100"/>
      <c r="P104" s="100"/>
      <c r="Q104" s="100"/>
      <c r="R104" s="100"/>
      <c r="S104" s="100"/>
      <c r="T104" s="100"/>
      <c r="U104" s="100"/>
      <c r="V104" s="100"/>
      <c r="W104" s="99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8"/>
      <c r="AN104" s="109"/>
      <c r="AO104" s="109"/>
      <c r="AP104" s="109"/>
      <c r="AQ104" s="99"/>
    </row>
    <row r="105" customFormat="false" ht="8.25" hidden="false" customHeight="false" outlineLevel="0" collapsed="false">
      <c r="B105" s="99"/>
      <c r="C105" s="100"/>
      <c r="D105" s="100"/>
      <c r="E105" s="100"/>
      <c r="F105" s="100"/>
      <c r="G105" s="100"/>
      <c r="H105" s="100"/>
      <c r="I105" s="100"/>
      <c r="J105" s="100"/>
      <c r="K105" s="100"/>
      <c r="L105" s="152" t="n">
        <v>2.785</v>
      </c>
      <c r="M105" s="100"/>
      <c r="N105" s="152" t="n">
        <v>2.81</v>
      </c>
      <c r="O105" s="100"/>
      <c r="P105" s="100"/>
      <c r="Q105" s="100"/>
      <c r="R105" s="100"/>
      <c r="S105" s="100"/>
      <c r="T105" s="100"/>
      <c r="U105" s="100"/>
      <c r="V105" s="100"/>
      <c r="W105" s="99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8"/>
      <c r="AN105" s="109"/>
      <c r="AO105" s="109"/>
      <c r="AP105" s="109"/>
      <c r="AQ105" s="99"/>
    </row>
    <row r="106" customFormat="false" ht="8.25" hidden="false" customHeight="false" outlineLevel="0" collapsed="false">
      <c r="B106" s="99"/>
      <c r="C106" s="100"/>
      <c r="D106" s="100"/>
      <c r="E106" s="100"/>
      <c r="F106" s="100"/>
      <c r="G106" s="100"/>
      <c r="H106" s="100"/>
      <c r="I106" s="100"/>
      <c r="J106" s="100"/>
      <c r="K106" s="100"/>
      <c r="L106" s="152" t="n">
        <v>2.775</v>
      </c>
      <c r="M106" s="100"/>
      <c r="N106" s="152" t="n">
        <v>2.835</v>
      </c>
      <c r="O106" s="100"/>
      <c r="P106" s="100"/>
      <c r="Q106" s="100"/>
      <c r="R106" s="100"/>
      <c r="S106" s="100"/>
      <c r="T106" s="100"/>
      <c r="U106" s="100"/>
      <c r="V106" s="100"/>
      <c r="W106" s="99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8"/>
      <c r="AN106" s="109"/>
      <c r="AO106" s="109"/>
      <c r="AP106" s="109"/>
      <c r="AQ106" s="99"/>
    </row>
    <row r="107" customFormat="false" ht="8.25" hidden="false" customHeight="false" outlineLevel="0" collapsed="false">
      <c r="B107" s="99"/>
      <c r="C107" s="100"/>
      <c r="D107" s="100"/>
      <c r="E107" s="100"/>
      <c r="F107" s="100"/>
      <c r="G107" s="100"/>
      <c r="H107" s="100"/>
      <c r="I107" s="100"/>
      <c r="J107" s="100"/>
      <c r="K107" s="100"/>
      <c r="L107" s="152" t="n">
        <v>2.775</v>
      </c>
      <c r="M107" s="100"/>
      <c r="N107" s="152" t="n">
        <v>2.835</v>
      </c>
      <c r="O107" s="100"/>
      <c r="P107" s="100"/>
      <c r="Q107" s="100"/>
      <c r="R107" s="100"/>
      <c r="S107" s="100"/>
      <c r="T107" s="100"/>
      <c r="U107" s="100"/>
      <c r="V107" s="100"/>
      <c r="W107" s="99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8"/>
      <c r="AN107" s="109"/>
      <c r="AO107" s="109"/>
      <c r="AP107" s="109"/>
      <c r="AQ107" s="99"/>
    </row>
    <row r="108" customFormat="false" ht="8.25" hidden="false" customHeight="false" outlineLevel="0" collapsed="false">
      <c r="B108" s="99"/>
      <c r="C108" s="100"/>
      <c r="D108" s="100"/>
      <c r="E108" s="100"/>
      <c r="F108" s="100"/>
      <c r="G108" s="100"/>
      <c r="H108" s="100"/>
      <c r="I108" s="100"/>
      <c r="J108" s="100"/>
      <c r="K108" s="100"/>
      <c r="L108" s="153" t="n">
        <f aca="false">AVERAGE(L103:L107)</f>
        <v>2.783</v>
      </c>
      <c r="M108" s="100"/>
      <c r="N108" s="152" t="n">
        <f aca="false">AVERAGE(N103:N107)</f>
        <v>2.809</v>
      </c>
      <c r="O108" s="100"/>
      <c r="P108" s="100"/>
      <c r="Q108" s="100"/>
      <c r="R108" s="100"/>
      <c r="S108" s="100"/>
      <c r="T108" s="100"/>
      <c r="U108" s="100"/>
      <c r="V108" s="100"/>
      <c r="W108" s="99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8"/>
      <c r="AN108" s="109"/>
      <c r="AO108" s="109"/>
      <c r="AP108" s="109"/>
      <c r="AQ108" s="99"/>
    </row>
    <row r="109" customFormat="false" ht="8.25" hidden="false" customHeight="false" outlineLevel="0" collapsed="false">
      <c r="B109" s="99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99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8"/>
      <c r="AN109" s="109"/>
      <c r="AO109" s="109"/>
      <c r="AP109" s="109"/>
      <c r="AQ109" s="99"/>
    </row>
    <row r="110" customFormat="false" ht="8.25" hidden="false" customHeight="false" outlineLevel="0" collapsed="false">
      <c r="B110" s="99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99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8"/>
      <c r="AN110" s="109"/>
      <c r="AO110" s="109"/>
      <c r="AP110" s="109"/>
      <c r="AQ110" s="99"/>
    </row>
    <row r="111" customFormat="false" ht="8.25" hidden="false" customHeight="false" outlineLevel="0" collapsed="false">
      <c r="B111" s="99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99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8"/>
      <c r="AN111" s="109"/>
      <c r="AO111" s="109"/>
      <c r="AP111" s="109"/>
      <c r="AQ111" s="99"/>
    </row>
    <row r="112" customFormat="false" ht="8.25" hidden="false" customHeight="false" outlineLevel="0" collapsed="false">
      <c r="B112" s="99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99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8"/>
      <c r="AN112" s="109"/>
      <c r="AO112" s="109"/>
      <c r="AP112" s="109"/>
      <c r="AQ112" s="99"/>
    </row>
    <row r="113" customFormat="false" ht="8.25" hidden="false" customHeight="false" outlineLevel="0" collapsed="false">
      <c r="B113" s="99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99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8"/>
      <c r="AN113" s="109"/>
      <c r="AO113" s="109"/>
      <c r="AP113" s="109"/>
      <c r="AQ113" s="99"/>
    </row>
    <row r="114" customFormat="false" ht="8.25" hidden="false" customHeight="false" outlineLevel="0" collapsed="false">
      <c r="B114" s="99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99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8"/>
      <c r="AN114" s="109"/>
      <c r="AO114" s="109"/>
      <c r="AP114" s="109"/>
      <c r="AQ114" s="99"/>
    </row>
    <row r="126" customFormat="false" ht="8.25" hidden="false" customHeight="false" outlineLevel="0" collapsed="false">
      <c r="Y126" s="156"/>
      <c r="Z126" s="156"/>
      <c r="AA126" s="156"/>
      <c r="AB126" s="157"/>
      <c r="AC126" s="158"/>
      <c r="AE126" s="159"/>
      <c r="AF126" s="159"/>
      <c r="AG126" s="159"/>
      <c r="AH126" s="159"/>
      <c r="AI126" s="159"/>
      <c r="AJ126" s="159"/>
      <c r="AK126" s="159"/>
      <c r="AL126" s="159"/>
    </row>
    <row r="127" customFormat="false" ht="8.25" hidden="false" customHeight="false" outlineLevel="0" collapsed="false">
      <c r="Y127" s="156"/>
      <c r="Z127" s="156"/>
      <c r="AA127" s="156"/>
      <c r="AB127" s="157"/>
      <c r="AC127" s="158"/>
      <c r="AE127" s="159"/>
      <c r="AF127" s="159"/>
      <c r="AG127" s="159"/>
      <c r="AH127" s="159"/>
      <c r="AI127" s="159"/>
      <c r="AJ127" s="159"/>
      <c r="AK127" s="159"/>
      <c r="AL127" s="159"/>
    </row>
    <row r="128" customFormat="false" ht="8.25" hidden="false" customHeight="false" outlineLevel="0" collapsed="false">
      <c r="AA128" s="156"/>
      <c r="AB128" s="157"/>
      <c r="AC128" s="158"/>
      <c r="AE128" s="159"/>
      <c r="AF128" s="159"/>
      <c r="AG128" s="159"/>
      <c r="AH128" s="159"/>
      <c r="AI128" s="159"/>
      <c r="AJ128" s="159"/>
      <c r="AK128" s="159"/>
      <c r="AL128" s="159"/>
    </row>
    <row r="129" customFormat="false" ht="8.25" hidden="false" customHeight="false" outlineLevel="0" collapsed="false">
      <c r="AA129" s="156"/>
      <c r="AC129" s="158"/>
      <c r="AE129" s="159"/>
      <c r="AF129" s="159"/>
      <c r="AG129" s="159"/>
      <c r="AH129" s="159"/>
      <c r="AI129" s="159"/>
      <c r="AJ129" s="159"/>
      <c r="AK129" s="159"/>
      <c r="AL129" s="159"/>
    </row>
    <row r="130" customFormat="false" ht="8.25" hidden="false" customHeight="false" outlineLevel="0" collapsed="false">
      <c r="AA130" s="156"/>
      <c r="AC130" s="158"/>
      <c r="AE130" s="159"/>
      <c r="AF130" s="159"/>
      <c r="AG130" s="159"/>
      <c r="AH130" s="159"/>
      <c r="AI130" s="159"/>
      <c r="AJ130" s="159"/>
      <c r="AK130" s="159"/>
      <c r="AL130" s="159"/>
    </row>
    <row r="131" customFormat="false" ht="8.25" hidden="false" customHeight="false" outlineLevel="0" collapsed="false">
      <c r="N131" s="19" t="n">
        <f aca="false">1.5*1000/(24*30)</f>
        <v>2.08333333333333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5">
              <controlPr defaultSize="0" print="false" autoFill="0" autoPict="0" macro="Module1.CIN">
                <anchor moveWithCells="true" sizeWithCells="false">
                  <from>
                    <xdr:col>44</xdr:col>
                    <xdr:colOff>30240</xdr:colOff>
                    <xdr:row>29</xdr:row>
                    <xdr:rowOff>28800</xdr:rowOff>
                  </from>
                  <to>
                    <xdr:col>45</xdr:col>
                    <xdr:colOff>584280</xdr:colOff>
                    <xdr:row>32</xdr:row>
                    <xdr:rowOff>85680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4">
              <controlPr defaultSize="0" print="false" autoFill="0" autoPict="0" macro="Module2.Macro2">
                <anchor moveWithCells="true" sizeWithCells="false">
                  <from>
                    <xdr:col>44</xdr:col>
                    <xdr:colOff>30240</xdr:colOff>
                    <xdr:row>34</xdr:row>
                    <xdr:rowOff>28800</xdr:rowOff>
                  </from>
                  <to>
                    <xdr:col>45</xdr:col>
                    <xdr:colOff>584280</xdr:colOff>
                    <xdr:row>37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3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160" width="12.99"/>
    <col collapsed="false" customWidth="true" hidden="false" outlineLevel="0" max="2" min="2" style="161" width="6.41"/>
    <col collapsed="false" customWidth="true" hidden="false" outlineLevel="0" max="3" min="3" style="162" width="7.7"/>
    <col collapsed="false" customWidth="true" hidden="false" outlineLevel="0" max="4" min="4" style="162" width="8.14"/>
    <col collapsed="false" customWidth="true" hidden="false" outlineLevel="0" max="7" min="5" style="162" width="7.7"/>
    <col collapsed="false" customWidth="false" hidden="false" outlineLevel="0" max="8" min="8" style="162" width="9.14"/>
    <col collapsed="false" customWidth="true" hidden="false" outlineLevel="0" max="9" min="9" style="162" width="11.28"/>
    <col collapsed="false" customWidth="true" hidden="false" outlineLevel="0" max="10" min="10" style="162" width="8.99"/>
    <col collapsed="false" customWidth="true" hidden="false" outlineLevel="0" max="11" min="11" style="162" width="7.7"/>
    <col collapsed="false" customWidth="false" hidden="false" outlineLevel="0" max="12" min="12" style="162" width="9.14"/>
    <col collapsed="false" customWidth="true" hidden="false" outlineLevel="0" max="15" min="13" style="163" width="7.99"/>
    <col collapsed="false" customWidth="true" hidden="true" outlineLevel="0" max="17" min="16" style="164" width="10.71"/>
    <col collapsed="false" customWidth="true" hidden="true" outlineLevel="0" max="20" min="18" style="164" width="6.56"/>
    <col collapsed="false" customWidth="true" hidden="true" outlineLevel="0" max="22" min="21" style="165" width="5.71"/>
    <col collapsed="false" customWidth="true" hidden="false" outlineLevel="0" max="23" min="23" style="161" width="6.41"/>
    <col collapsed="false" customWidth="true" hidden="false" outlineLevel="0" max="24" min="24" style="163" width="8.56"/>
    <col collapsed="false" customWidth="true" hidden="false" outlineLevel="0" max="25" min="25" style="163" width="7.99"/>
    <col collapsed="false" customWidth="true" hidden="false" outlineLevel="0" max="29" min="26" style="163" width="8.56"/>
    <col collapsed="false" customWidth="true" hidden="false" outlineLevel="0" max="30" min="30" style="161" width="6.41"/>
    <col collapsed="false" customWidth="true" hidden="false" outlineLevel="0" max="31" min="31" style="163" width="8.56"/>
    <col collapsed="false" customWidth="true" hidden="false" outlineLevel="0" max="36" min="32" style="164" width="12.28"/>
    <col collapsed="false" customWidth="true" hidden="false" outlineLevel="0" max="37" min="37" style="161" width="6.41"/>
    <col collapsed="false" customWidth="true" hidden="false" outlineLevel="0" max="38" min="38" style="164" width="12.28"/>
    <col collapsed="false" customWidth="true" hidden="false" outlineLevel="0" max="39" min="39" style="164" width="12.14"/>
    <col collapsed="false" customWidth="true" hidden="false" outlineLevel="0" max="41" min="40" style="164" width="10.85"/>
    <col collapsed="false" customWidth="true" hidden="false" outlineLevel="0" max="43" min="42" style="164" width="12.14"/>
    <col collapsed="false" customWidth="true" hidden="false" outlineLevel="0" max="44" min="44" style="161" width="6.41"/>
    <col collapsed="false" customWidth="false" hidden="false" outlineLevel="0" max="47" min="45" style="160" width="9.14"/>
    <col collapsed="false" customWidth="true" hidden="false" outlineLevel="0" max="48" min="48" style="160" width="12.42"/>
    <col collapsed="false" customWidth="true" hidden="false" outlineLevel="0" max="49" min="49" style="160" width="9.85"/>
    <col collapsed="false" customWidth="true" hidden="false" outlineLevel="0" max="50" min="50" style="164" width="12.28"/>
    <col collapsed="false" customWidth="true" hidden="false" outlineLevel="0" max="55" min="51" style="164" width="10.85"/>
    <col collapsed="false" customWidth="false" hidden="false" outlineLevel="0" max="257" min="56" style="160" width="9.14"/>
  </cols>
  <sheetData>
    <row r="1" customFormat="false" ht="9" hidden="false" customHeight="false" outlineLevel="0" collapsed="false">
      <c r="A1" s="164" t="s">
        <v>72</v>
      </c>
      <c r="D1" s="166" t="s">
        <v>127</v>
      </c>
      <c r="E1" s="166" t="s">
        <v>94</v>
      </c>
      <c r="G1" s="166" t="s">
        <v>127</v>
      </c>
      <c r="H1" s="166" t="s">
        <v>94</v>
      </c>
    </row>
    <row r="2" customFormat="false" ht="9.75" hidden="false" customHeight="false" outlineLevel="0" collapsed="false">
      <c r="A2" s="167" t="n">
        <f aca="true">TODAY()</f>
        <v>45926</v>
      </c>
      <c r="D2" s="166" t="n">
        <f aca="false">'EOL LINKS'!J45</f>
        <v>57.6420454545455</v>
      </c>
      <c r="E2" s="168" t="n">
        <f aca="false">SUM(E7:E8)/2</f>
        <v>0</v>
      </c>
      <c r="F2" s="169"/>
      <c r="G2" s="166" t="n">
        <f aca="false">'EOL LINKS'!J40</f>
        <v>39.1193181818182</v>
      </c>
      <c r="H2" s="168" t="n">
        <f aca="false">SUM(H7:H8)/2</f>
        <v>1.465</v>
      </c>
      <c r="J2" s="166" t="n">
        <f aca="false">D2-G2</f>
        <v>18.5227272727273</v>
      </c>
    </row>
    <row r="3" customFormat="false" ht="9" hidden="false" customHeight="false" outlineLevel="0" collapsed="false">
      <c r="B3" s="170"/>
      <c r="C3" s="171" t="s">
        <v>75</v>
      </c>
      <c r="D3" s="171" t="s">
        <v>75</v>
      </c>
      <c r="E3" s="171"/>
      <c r="F3" s="172" t="s">
        <v>79</v>
      </c>
      <c r="G3" s="171" t="s">
        <v>79</v>
      </c>
      <c r="H3" s="171"/>
      <c r="I3" s="171" t="s">
        <v>128</v>
      </c>
      <c r="J3" s="171" t="s">
        <v>128</v>
      </c>
      <c r="K3" s="171" t="s">
        <v>129</v>
      </c>
      <c r="L3" s="171" t="s">
        <v>126</v>
      </c>
      <c r="M3" s="173"/>
      <c r="N3" s="174"/>
      <c r="O3" s="175"/>
      <c r="P3" s="176"/>
      <c r="Q3" s="176"/>
      <c r="R3" s="176"/>
      <c r="S3" s="176"/>
      <c r="T3" s="176"/>
      <c r="U3" s="177"/>
      <c r="V3" s="177"/>
      <c r="W3" s="170"/>
      <c r="X3" s="178" t="s">
        <v>130</v>
      </c>
      <c r="Y3" s="179" t="s">
        <v>75</v>
      </c>
      <c r="Z3" s="179" t="s">
        <v>79</v>
      </c>
      <c r="AA3" s="179" t="s">
        <v>129</v>
      </c>
      <c r="AB3" s="179" t="s">
        <v>115</v>
      </c>
      <c r="AC3" s="180" t="s">
        <v>131</v>
      </c>
      <c r="AD3" s="170"/>
      <c r="AE3" s="178" t="s">
        <v>130</v>
      </c>
      <c r="AF3" s="181" t="s">
        <v>75</v>
      </c>
      <c r="AG3" s="181" t="s">
        <v>79</v>
      </c>
      <c r="AH3" s="181" t="s">
        <v>129</v>
      </c>
      <c r="AI3" s="181" t="s">
        <v>115</v>
      </c>
      <c r="AJ3" s="182" t="s">
        <v>132</v>
      </c>
      <c r="AK3" s="170"/>
      <c r="AL3" s="183" t="s">
        <v>130</v>
      </c>
      <c r="AM3" s="181" t="s">
        <v>75</v>
      </c>
      <c r="AN3" s="181" t="s">
        <v>79</v>
      </c>
      <c r="AO3" s="181" t="s">
        <v>129</v>
      </c>
      <c r="AP3" s="181" t="s">
        <v>115</v>
      </c>
      <c r="AQ3" s="182" t="s">
        <v>132</v>
      </c>
      <c r="AR3" s="170"/>
      <c r="AV3" s="184" t="s">
        <v>133</v>
      </c>
      <c r="AX3" s="185" t="s">
        <v>130</v>
      </c>
      <c r="AY3" s="185" t="s">
        <v>75</v>
      </c>
      <c r="AZ3" s="185" t="s">
        <v>79</v>
      </c>
      <c r="BA3" s="185" t="s">
        <v>129</v>
      </c>
      <c r="BB3" s="185" t="s">
        <v>115</v>
      </c>
      <c r="BC3" s="185" t="s">
        <v>132</v>
      </c>
    </row>
    <row r="4" customFormat="false" ht="9" hidden="false" customHeight="false" outlineLevel="0" collapsed="false">
      <c r="B4" s="186"/>
      <c r="C4" s="172" t="s">
        <v>80</v>
      </c>
      <c r="D4" s="172" t="s">
        <v>76</v>
      </c>
      <c r="E4" s="172" t="s">
        <v>75</v>
      </c>
      <c r="F4" s="172" t="s">
        <v>80</v>
      </c>
      <c r="G4" s="172" t="s">
        <v>76</v>
      </c>
      <c r="H4" s="172" t="s">
        <v>79</v>
      </c>
      <c r="I4" s="172" t="s">
        <v>134</v>
      </c>
      <c r="J4" s="172" t="s">
        <v>72</v>
      </c>
      <c r="K4" s="172" t="s">
        <v>76</v>
      </c>
      <c r="L4" s="172" t="s">
        <v>115</v>
      </c>
      <c r="M4" s="187" t="s">
        <v>75</v>
      </c>
      <c r="N4" s="188" t="s">
        <v>79</v>
      </c>
      <c r="O4" s="189" t="s">
        <v>135</v>
      </c>
      <c r="P4" s="190"/>
      <c r="Q4" s="190" t="s">
        <v>130</v>
      </c>
      <c r="R4" s="190" t="s">
        <v>75</v>
      </c>
      <c r="S4" s="190" t="s">
        <v>79</v>
      </c>
      <c r="T4" s="190" t="s">
        <v>129</v>
      </c>
      <c r="U4" s="191" t="s">
        <v>90</v>
      </c>
      <c r="V4" s="191" t="s">
        <v>91</v>
      </c>
      <c r="W4" s="186"/>
      <c r="X4" s="187" t="s">
        <v>131</v>
      </c>
      <c r="Y4" s="188" t="s">
        <v>131</v>
      </c>
      <c r="Z4" s="188" t="s">
        <v>131</v>
      </c>
      <c r="AA4" s="188" t="s">
        <v>131</v>
      </c>
      <c r="AB4" s="188" t="s">
        <v>131</v>
      </c>
      <c r="AC4" s="189" t="s">
        <v>132</v>
      </c>
      <c r="AD4" s="186"/>
      <c r="AE4" s="187" t="s">
        <v>136</v>
      </c>
      <c r="AF4" s="190" t="s">
        <v>137</v>
      </c>
      <c r="AG4" s="190" t="s">
        <v>138</v>
      </c>
      <c r="AH4" s="190" t="s">
        <v>138</v>
      </c>
      <c r="AI4" s="190" t="s">
        <v>136</v>
      </c>
      <c r="AJ4" s="192" t="s">
        <v>136</v>
      </c>
      <c r="AK4" s="186"/>
      <c r="AL4" s="193" t="s">
        <v>139</v>
      </c>
      <c r="AM4" s="190" t="s">
        <v>139</v>
      </c>
      <c r="AN4" s="190" t="s">
        <v>139</v>
      </c>
      <c r="AO4" s="190" t="s">
        <v>139</v>
      </c>
      <c r="AP4" s="190" t="s">
        <v>139</v>
      </c>
      <c r="AQ4" s="192" t="s">
        <v>139</v>
      </c>
      <c r="AR4" s="186"/>
      <c r="AV4" s="184" t="s">
        <v>140</v>
      </c>
      <c r="AX4" s="185" t="s">
        <v>139</v>
      </c>
      <c r="AY4" s="185" t="s">
        <v>139</v>
      </c>
      <c r="AZ4" s="185" t="s">
        <v>139</v>
      </c>
      <c r="BA4" s="185" t="s">
        <v>139</v>
      </c>
      <c r="BB4" s="185" t="s">
        <v>139</v>
      </c>
      <c r="BC4" s="185" t="s">
        <v>139</v>
      </c>
    </row>
    <row r="5" customFormat="false" ht="9.75" hidden="false" customHeight="false" outlineLevel="0" collapsed="false">
      <c r="B5" s="194" t="s">
        <v>92</v>
      </c>
      <c r="C5" s="195" t="s">
        <v>93</v>
      </c>
      <c r="D5" s="195" t="s">
        <v>93</v>
      </c>
      <c r="E5" s="195" t="s">
        <v>94</v>
      </c>
      <c r="F5" s="195" t="s">
        <v>93</v>
      </c>
      <c r="G5" s="195" t="s">
        <v>93</v>
      </c>
      <c r="H5" s="195" t="s">
        <v>94</v>
      </c>
      <c r="I5" s="195" t="s">
        <v>141</v>
      </c>
      <c r="J5" s="195" t="s">
        <v>141</v>
      </c>
      <c r="K5" s="195" t="s">
        <v>93</v>
      </c>
      <c r="L5" s="195" t="s">
        <v>142</v>
      </c>
      <c r="M5" s="196" t="s">
        <v>143</v>
      </c>
      <c r="N5" s="197" t="s">
        <v>143</v>
      </c>
      <c r="O5" s="198" t="s">
        <v>143</v>
      </c>
      <c r="P5" s="190" t="s">
        <v>104</v>
      </c>
      <c r="Q5" s="190" t="s">
        <v>144</v>
      </c>
      <c r="R5" s="190" t="s">
        <v>144</v>
      </c>
      <c r="S5" s="190" t="s">
        <v>144</v>
      </c>
      <c r="T5" s="190" t="s">
        <v>144</v>
      </c>
      <c r="U5" s="191" t="s">
        <v>87</v>
      </c>
      <c r="V5" s="191" t="s">
        <v>105</v>
      </c>
      <c r="W5" s="194" t="s">
        <v>92</v>
      </c>
      <c r="X5" s="199" t="s">
        <v>144</v>
      </c>
      <c r="Y5" s="200" t="s">
        <v>144</v>
      </c>
      <c r="Z5" s="200" t="s">
        <v>144</v>
      </c>
      <c r="AA5" s="200" t="s">
        <v>144</v>
      </c>
      <c r="AB5" s="200" t="s">
        <v>145</v>
      </c>
      <c r="AC5" s="201" t="s">
        <v>146</v>
      </c>
      <c r="AD5" s="194" t="s">
        <v>92</v>
      </c>
      <c r="AE5" s="199" t="s">
        <v>147</v>
      </c>
      <c r="AF5" s="202" t="s">
        <v>147</v>
      </c>
      <c r="AG5" s="202" t="s">
        <v>147</v>
      </c>
      <c r="AH5" s="202" t="s">
        <v>147</v>
      </c>
      <c r="AI5" s="202" t="s">
        <v>147</v>
      </c>
      <c r="AJ5" s="203" t="s">
        <v>147</v>
      </c>
      <c r="AK5" s="194" t="s">
        <v>92</v>
      </c>
      <c r="AL5" s="204" t="s">
        <v>147</v>
      </c>
      <c r="AM5" s="202" t="s">
        <v>147</v>
      </c>
      <c r="AN5" s="202" t="s">
        <v>147</v>
      </c>
      <c r="AO5" s="202" t="s">
        <v>147</v>
      </c>
      <c r="AP5" s="202" t="s">
        <v>147</v>
      </c>
      <c r="AQ5" s="203" t="s">
        <v>147</v>
      </c>
      <c r="AR5" s="194" t="s">
        <v>92</v>
      </c>
      <c r="AX5" s="205" t="s">
        <v>147</v>
      </c>
      <c r="AY5" s="205" t="s">
        <v>147</v>
      </c>
      <c r="AZ5" s="205" t="s">
        <v>147</v>
      </c>
      <c r="BA5" s="205" t="s">
        <v>147</v>
      </c>
      <c r="BB5" s="205" t="s">
        <v>147</v>
      </c>
      <c r="BC5" s="205" t="s">
        <v>147</v>
      </c>
      <c r="BD5" s="160" t="s">
        <v>92</v>
      </c>
    </row>
    <row r="6" customFormat="false" ht="9" hidden="false" customHeight="false" outlineLevel="0" collapsed="false">
      <c r="A6" s="206"/>
      <c r="B6" s="207" t="n">
        <v>37043</v>
      </c>
      <c r="C6" s="208"/>
      <c r="D6" s="209"/>
      <c r="E6" s="168"/>
      <c r="F6" s="208"/>
      <c r="G6" s="209"/>
      <c r="H6" s="168"/>
      <c r="I6" s="210"/>
      <c r="J6" s="168"/>
      <c r="K6" s="211"/>
      <c r="L6" s="212"/>
      <c r="M6" s="213" t="e">
        <f aca="false">#REF!</f>
        <v>#REF!</v>
      </c>
      <c r="N6" s="213" t="e">
        <f aca="false">#REF!</f>
        <v>#REF!</v>
      </c>
      <c r="O6" s="213" t="e">
        <f aca="false">#REF!</f>
        <v>#REF!</v>
      </c>
      <c r="P6" s="214" t="n">
        <v>336</v>
      </c>
      <c r="Q6" s="214" t="e">
        <f aca="false">#REF!</f>
        <v>#REF!</v>
      </c>
      <c r="R6" s="214" t="e">
        <f aca="false">P6*M6</f>
        <v>#REF!</v>
      </c>
      <c r="S6" s="214" t="e">
        <f aca="false">P6*N6</f>
        <v>#REF!</v>
      </c>
      <c r="T6" s="214" t="e">
        <f aca="false">P6*O6</f>
        <v>#REF!</v>
      </c>
      <c r="U6" s="215" t="n">
        <f aca="false">[1]Interest!Y8</f>
        <v>0</v>
      </c>
      <c r="V6" s="215" t="n">
        <f aca="false">1/(1+U6/12)^(12*(B6-$A$2)/365.25)</f>
        <v>1</v>
      </c>
      <c r="W6" s="207" t="n">
        <v>37043</v>
      </c>
      <c r="X6" s="216"/>
      <c r="Y6" s="216"/>
      <c r="Z6" s="216"/>
      <c r="AA6" s="216"/>
      <c r="AB6" s="216"/>
      <c r="AC6" s="217"/>
      <c r="AD6" s="207" t="n">
        <v>37043</v>
      </c>
      <c r="AE6" s="218"/>
      <c r="AF6" s="218"/>
      <c r="AG6" s="218"/>
      <c r="AH6" s="218"/>
      <c r="AI6" s="218"/>
      <c r="AJ6" s="218"/>
      <c r="AK6" s="207" t="n">
        <v>37043</v>
      </c>
      <c r="AL6" s="218" t="e">
        <f aca="false">#REF!</f>
        <v>#REF!</v>
      </c>
      <c r="AM6" s="219" t="e">
        <f aca="false">#REF!</f>
        <v>#REF!</v>
      </c>
      <c r="AN6" s="219" t="e">
        <f aca="false">#REF!</f>
        <v>#REF!</v>
      </c>
      <c r="AO6" s="219" t="e">
        <f aca="false">#REF!</f>
        <v>#REF!</v>
      </c>
      <c r="AP6" s="219" t="e">
        <f aca="false">#REF!</f>
        <v>#REF!</v>
      </c>
      <c r="AQ6" s="219" t="e">
        <f aca="false">SUM(AM6:AP6)</f>
        <v>#REF!</v>
      </c>
      <c r="AR6" s="207" t="n">
        <v>37043</v>
      </c>
      <c r="AT6" s="220"/>
      <c r="AX6" s="218" t="n">
        <v>304440</v>
      </c>
      <c r="AY6" s="219" t="n">
        <v>-624239.713461028</v>
      </c>
      <c r="AZ6" s="219" t="n">
        <v>446512.227483467</v>
      </c>
      <c r="BA6" s="219" t="n">
        <v>-17656.7572845173</v>
      </c>
      <c r="BB6" s="219" t="n">
        <v>22499.9999999994</v>
      </c>
      <c r="BC6" s="219" t="n">
        <v>-172884.243262079</v>
      </c>
      <c r="BD6" s="160" t="n">
        <v>37043</v>
      </c>
    </row>
    <row r="7" customFormat="false" ht="9" hidden="true" customHeight="false" outlineLevel="0" collapsed="false">
      <c r="A7" s="221"/>
      <c r="B7" s="222" t="n">
        <v>37073</v>
      </c>
      <c r="C7" s="223" t="n">
        <v>57.25</v>
      </c>
      <c r="D7" s="224" t="n">
        <v>57.25</v>
      </c>
      <c r="E7" s="225" t="n">
        <v>0</v>
      </c>
      <c r="F7" s="223" t="n">
        <v>48.57</v>
      </c>
      <c r="G7" s="224" t="n">
        <v>50.75</v>
      </c>
      <c r="H7" s="225" t="n">
        <v>2.18</v>
      </c>
      <c r="I7" s="226" t="n">
        <f aca="false">C7-F7</f>
        <v>8.68</v>
      </c>
      <c r="J7" s="225" t="n">
        <f aca="false">D7-G7</f>
        <v>6.5</v>
      </c>
      <c r="K7" s="227" t="n">
        <v>97</v>
      </c>
      <c r="L7" s="228"/>
      <c r="M7" s="229" t="e">
        <f aca="false">#REF!</f>
        <v>#REF!</v>
      </c>
      <c r="N7" s="229" t="e">
        <f aca="false">#REF!</f>
        <v>#REF!</v>
      </c>
      <c r="O7" s="229"/>
      <c r="P7" s="230" t="n">
        <v>336</v>
      </c>
      <c r="Q7" s="231"/>
      <c r="R7" s="232" t="e">
        <f aca="false">P7*M7</f>
        <v>#REF!</v>
      </c>
      <c r="S7" s="232" t="e">
        <f aca="false">P7*N7</f>
        <v>#REF!</v>
      </c>
      <c r="T7" s="232"/>
      <c r="U7" s="233" t="n">
        <f aca="false">[1]Interest!Y9</f>
        <v>0</v>
      </c>
      <c r="V7" s="233" t="n">
        <f aca="false">1/(1+U7/12)^(12*(B7-$A$2)/365.25)</f>
        <v>1</v>
      </c>
      <c r="W7" s="222" t="n">
        <v>37073</v>
      </c>
      <c r="X7" s="234"/>
      <c r="Y7" s="234" t="e">
        <f aca="false">V7*R7</f>
        <v>#REF!</v>
      </c>
      <c r="Z7" s="234" t="e">
        <f aca="false">V7*S7</f>
        <v>#REF!</v>
      </c>
      <c r="AA7" s="234"/>
      <c r="AB7" s="234" t="e">
        <f aca="false">#REF!</f>
        <v>#REF!</v>
      </c>
      <c r="AC7" s="235" t="e">
        <f aca="false">SUM(X7:AA7)+((AB7/150000)*15000)</f>
        <v>#REF!</v>
      </c>
      <c r="AD7" s="222" t="n">
        <v>37073</v>
      </c>
      <c r="AE7" s="236" t="n">
        <f aca="false">AL7-AX7</f>
        <v>0</v>
      </c>
      <c r="AF7" s="236" t="e">
        <f aca="false">AM7-AY7</f>
        <v>#REF!</v>
      </c>
      <c r="AG7" s="236" t="e">
        <f aca="false">AN7-AZ7</f>
        <v>#REF!</v>
      </c>
      <c r="AH7" s="236" t="n">
        <f aca="false">AO7-BA7</f>
        <v>0</v>
      </c>
      <c r="AI7" s="236" t="e">
        <f aca="false">AP7-BB7</f>
        <v>#REF!</v>
      </c>
      <c r="AJ7" s="236" t="e">
        <f aca="false">SUM(AE7:AI7)</f>
        <v>#REF!</v>
      </c>
      <c r="AK7" s="222" t="n">
        <v>37073</v>
      </c>
      <c r="AL7" s="236"/>
      <c r="AM7" s="237" t="e">
        <f aca="false">#REF!</f>
        <v>#REF!</v>
      </c>
      <c r="AN7" s="237" t="e">
        <f aca="false">#REF!</f>
        <v>#REF!</v>
      </c>
      <c r="AO7" s="237"/>
      <c r="AP7" s="237" t="e">
        <f aca="false">#REF!</f>
        <v>#REF!</v>
      </c>
      <c r="AQ7" s="237" t="e">
        <f aca="false">SUM(AM7:AP7)</f>
        <v>#REF!</v>
      </c>
      <c r="AR7" s="222" t="n">
        <v>37073</v>
      </c>
      <c r="AX7" s="236"/>
      <c r="AY7" s="237" t="n">
        <v>-5024756.92160815</v>
      </c>
      <c r="AZ7" s="237" t="n">
        <v>4347316.17475391</v>
      </c>
      <c r="BA7" s="237"/>
      <c r="BB7" s="237" t="n">
        <v>294375</v>
      </c>
      <c r="BC7" s="237" t="n">
        <v>-383065.746854234</v>
      </c>
      <c r="BD7" s="160" t="n">
        <v>37073</v>
      </c>
    </row>
    <row r="8" customFormat="false" ht="9" hidden="true" customHeight="false" outlineLevel="0" collapsed="false">
      <c r="B8" s="222" t="n">
        <v>37104</v>
      </c>
      <c r="C8" s="223" t="n">
        <v>52.39</v>
      </c>
      <c r="D8" s="224" t="n">
        <v>52.39</v>
      </c>
      <c r="E8" s="225" t="n">
        <f aca="false">D8-C8</f>
        <v>0</v>
      </c>
      <c r="F8" s="223" t="n">
        <v>53.5</v>
      </c>
      <c r="G8" s="224" t="n">
        <v>54.25</v>
      </c>
      <c r="H8" s="225" t="n">
        <f aca="false">G8-F8</f>
        <v>0.75</v>
      </c>
      <c r="I8" s="226" t="n">
        <f aca="false">C8-F8</f>
        <v>-1.11</v>
      </c>
      <c r="J8" s="225" t="n">
        <f aca="false">D8-G8</f>
        <v>-1.86</v>
      </c>
      <c r="K8" s="227" t="n">
        <v>97</v>
      </c>
      <c r="L8" s="228" t="n">
        <f aca="false">'EOL LINKS'!H21</f>
        <v>2.2975</v>
      </c>
      <c r="M8" s="229" t="e">
        <f aca="false">#REF!</f>
        <v>#REF!</v>
      </c>
      <c r="N8" s="229" t="e">
        <f aca="false">#REF!</f>
        <v>#REF!</v>
      </c>
      <c r="O8" s="229"/>
      <c r="P8" s="230" t="n">
        <v>368</v>
      </c>
      <c r="Q8" s="230"/>
      <c r="R8" s="232" t="e">
        <f aca="false">P8*M8</f>
        <v>#REF!</v>
      </c>
      <c r="S8" s="232" t="e">
        <f aca="false">P8*N8</f>
        <v>#REF!</v>
      </c>
      <c r="T8" s="232"/>
      <c r="U8" s="233" t="n">
        <f aca="false">[1]Interest!Y10</f>
        <v>0</v>
      </c>
      <c r="V8" s="233" t="n">
        <f aca="false">1/(1+U8/12)^(12*(B8-$A$2)/365.25)</f>
        <v>1</v>
      </c>
      <c r="W8" s="222" t="n">
        <v>37104</v>
      </c>
      <c r="X8" s="234"/>
      <c r="Y8" s="234" t="e">
        <f aca="false">V8*R8</f>
        <v>#REF!</v>
      </c>
      <c r="Z8" s="234" t="e">
        <f aca="false">V8*S8</f>
        <v>#REF!</v>
      </c>
      <c r="AA8" s="234" t="e">
        <f aca="false">AB8/10000</f>
        <v>#REF!</v>
      </c>
      <c r="AB8" s="234" t="e">
        <f aca="false">#REF!</f>
        <v>#REF!</v>
      </c>
      <c r="AC8" s="235" t="e">
        <f aca="false">SUM(X8:AA8)+((AB8/150000)*15000)</f>
        <v>#REF!</v>
      </c>
      <c r="AD8" s="222" t="n">
        <v>37104</v>
      </c>
      <c r="AE8" s="236" t="n">
        <f aca="false">AL8-AX8</f>
        <v>0</v>
      </c>
      <c r="AF8" s="236" t="e">
        <f aca="false">AM8-AY8</f>
        <v>#REF!</v>
      </c>
      <c r="AG8" s="236" t="e">
        <f aca="false">AN8-AZ8</f>
        <v>#REF!</v>
      </c>
      <c r="AH8" s="236" t="n">
        <f aca="false">AO8-BA8</f>
        <v>0</v>
      </c>
      <c r="AI8" s="236" t="e">
        <f aca="false">AP8-BB8</f>
        <v>#REF!</v>
      </c>
      <c r="AJ8" s="236" t="e">
        <f aca="false">SUM(AE8:AI8)</f>
        <v>#REF!</v>
      </c>
      <c r="AK8" s="222" t="n">
        <v>37104</v>
      </c>
      <c r="AL8" s="236"/>
      <c r="AM8" s="237" t="e">
        <f aca="false">#REF!</f>
        <v>#REF!</v>
      </c>
      <c r="AN8" s="237" t="e">
        <f aca="false">#REF!</f>
        <v>#REF!</v>
      </c>
      <c r="AO8" s="237"/>
      <c r="AP8" s="237" t="e">
        <f aca="false">#REF!</f>
        <v>#REF!</v>
      </c>
      <c r="AQ8" s="237" t="e">
        <f aca="false">SUM(AM8:AP8)</f>
        <v>#REF!</v>
      </c>
      <c r="AR8" s="222" t="n">
        <v>37104</v>
      </c>
      <c r="AX8" s="236"/>
      <c r="AY8" s="237" t="n">
        <v>-5848214.95706749</v>
      </c>
      <c r="AZ8" s="237" t="n">
        <v>2951312.53153051</v>
      </c>
      <c r="BA8" s="237"/>
      <c r="BB8" s="237" t="n">
        <v>147250</v>
      </c>
      <c r="BC8" s="237" t="n">
        <v>-2749652.42553698</v>
      </c>
      <c r="BD8" s="160" t="n">
        <v>37104</v>
      </c>
    </row>
    <row r="9" customFormat="false" ht="9" hidden="false" customHeight="false" outlineLevel="0" collapsed="false">
      <c r="B9" s="222" t="n">
        <v>37135</v>
      </c>
      <c r="C9" s="223" t="n">
        <v>31.15</v>
      </c>
      <c r="D9" s="224" t="n">
        <f aca="false">'EOL LINKS'!H26</f>
        <v>28.2</v>
      </c>
      <c r="E9" s="225" t="n">
        <f aca="false">D9-C9</f>
        <v>-2.95</v>
      </c>
      <c r="F9" s="223" t="n">
        <v>27.83</v>
      </c>
      <c r="G9" s="224" t="n">
        <f aca="false">'EOL LINKS'!H4</f>
        <v>28.75</v>
      </c>
      <c r="H9" s="225" t="n">
        <f aca="false">G9-F9</f>
        <v>0.920000000000002</v>
      </c>
      <c r="I9" s="226" t="n">
        <f aca="false">C9-F9</f>
        <v>3.32</v>
      </c>
      <c r="J9" s="225" t="n">
        <f aca="false">D9-G9</f>
        <v>-0.550000000000001</v>
      </c>
      <c r="K9" s="227" t="n">
        <v>41</v>
      </c>
      <c r="L9" s="224"/>
      <c r="M9" s="229" t="e">
        <f aca="false">#REF!</f>
        <v>#REF!</v>
      </c>
      <c r="N9" s="229" t="e">
        <f aca="false">#REF!</f>
        <v>#REF!</v>
      </c>
      <c r="O9" s="229"/>
      <c r="P9" s="230" t="n">
        <v>304</v>
      </c>
      <c r="Q9" s="230"/>
      <c r="R9" s="232" t="e">
        <f aca="false">P9*M9</f>
        <v>#REF!</v>
      </c>
      <c r="S9" s="232" t="e">
        <f aca="false">P9*N9</f>
        <v>#REF!</v>
      </c>
      <c r="T9" s="232"/>
      <c r="U9" s="233" t="n">
        <f aca="false">[1]Interest!Y11</f>
        <v>0</v>
      </c>
      <c r="V9" s="233" t="n">
        <f aca="false">1/(1+U9/12)^(12*(B9-$A$2)/365.25)</f>
        <v>1</v>
      </c>
      <c r="W9" s="222" t="n">
        <v>37135</v>
      </c>
      <c r="X9" s="234"/>
      <c r="Y9" s="234" t="e">
        <f aca="false">V9*R9</f>
        <v>#REF!</v>
      </c>
      <c r="Z9" s="234" t="e">
        <f aca="false">V9*S9</f>
        <v>#REF!</v>
      </c>
      <c r="AA9" s="234"/>
      <c r="AB9" s="234" t="e">
        <f aca="false">#REF!</f>
        <v>#REF!</v>
      </c>
      <c r="AC9" s="235" t="e">
        <f aca="false">SUM(X9:AA9)+((AB9/150000)*15000)</f>
        <v>#REF!</v>
      </c>
      <c r="AD9" s="222" t="n">
        <v>37135</v>
      </c>
      <c r="AE9" s="236" t="n">
        <f aca="false">AL9-AX9</f>
        <v>0</v>
      </c>
      <c r="AF9" s="236" t="e">
        <f aca="false">AM9-AY9</f>
        <v>#REF!</v>
      </c>
      <c r="AG9" s="236" t="e">
        <f aca="false">AN9-AZ9</f>
        <v>#REF!</v>
      </c>
      <c r="AH9" s="236" t="n">
        <f aca="false">AO9-BA9</f>
        <v>0</v>
      </c>
      <c r="AI9" s="236" t="e">
        <f aca="false">AP9-BB9</f>
        <v>#REF!</v>
      </c>
      <c r="AJ9" s="236" t="e">
        <f aca="false">SUM(AE9:AI9)</f>
        <v>#REF!</v>
      </c>
      <c r="AK9" s="222" t="n">
        <v>37135</v>
      </c>
      <c r="AL9" s="236"/>
      <c r="AM9" s="237" t="e">
        <f aca="false">#REF!</f>
        <v>#REF!</v>
      </c>
      <c r="AN9" s="237" t="e">
        <f aca="false">#REF!</f>
        <v>#REF!</v>
      </c>
      <c r="AO9" s="237"/>
      <c r="AP9" s="237" t="e">
        <f aca="false">#REF!</f>
        <v>#REF!</v>
      </c>
      <c r="AQ9" s="237" t="e">
        <f aca="false">SUM(AM9:AP9)</f>
        <v>#REF!</v>
      </c>
      <c r="AR9" s="222" t="n">
        <v>37135</v>
      </c>
      <c r="AX9" s="236"/>
      <c r="AY9" s="237" t="n">
        <v>532647.479038691</v>
      </c>
      <c r="AZ9" s="237" t="n">
        <v>79791.9675058609</v>
      </c>
      <c r="BA9" s="237"/>
      <c r="BB9" s="237" t="n">
        <v>-186605.263251379</v>
      </c>
      <c r="BC9" s="237" t="n">
        <v>425834.183293173</v>
      </c>
      <c r="BD9" s="160" t="n">
        <v>37135</v>
      </c>
    </row>
    <row r="10" customFormat="false" ht="9" hidden="false" customHeight="false" outlineLevel="0" collapsed="false">
      <c r="A10" s="185" t="s">
        <v>75</v>
      </c>
      <c r="B10" s="222" t="n">
        <v>37165</v>
      </c>
      <c r="C10" s="223" t="n">
        <v>29.75</v>
      </c>
      <c r="D10" s="224" t="n">
        <f aca="false">'EOL LINKS'!H27</f>
        <v>24.85</v>
      </c>
      <c r="E10" s="225" t="n">
        <f aca="false">D10-C10</f>
        <v>-4.9</v>
      </c>
      <c r="F10" s="223" t="n">
        <v>28.15</v>
      </c>
      <c r="G10" s="224" t="n">
        <f aca="false">'EOL LINKS'!H5</f>
        <v>0</v>
      </c>
      <c r="H10" s="225" t="n">
        <f aca="false">G10-F10</f>
        <v>-28.15</v>
      </c>
      <c r="I10" s="226" t="n">
        <f aca="false">C10-F10</f>
        <v>1.6</v>
      </c>
      <c r="J10" s="225" t="n">
        <f aca="false">D10-G10</f>
        <v>24.85</v>
      </c>
      <c r="K10" s="227" t="n">
        <f aca="false">'EOL LINKS'!H5</f>
        <v>0</v>
      </c>
      <c r="L10" s="228" t="n">
        <f aca="false">'EOL LINKS'!H21</f>
        <v>2.2975</v>
      </c>
      <c r="M10" s="229" t="e">
        <f aca="false">#REF!</f>
        <v>#REF!</v>
      </c>
      <c r="N10" s="229" t="e">
        <f aca="false">#REF!</f>
        <v>#REF!</v>
      </c>
      <c r="O10" s="229"/>
      <c r="P10" s="230" t="n">
        <v>368</v>
      </c>
      <c r="Q10" s="230"/>
      <c r="R10" s="232" t="e">
        <f aca="false">P10*M10</f>
        <v>#REF!</v>
      </c>
      <c r="S10" s="232" t="e">
        <f aca="false">P10*N10</f>
        <v>#REF!</v>
      </c>
      <c r="T10" s="232"/>
      <c r="U10" s="233" t="n">
        <f aca="false">[1]Interest!Y12</f>
        <v>0</v>
      </c>
      <c r="V10" s="233" t="n">
        <f aca="false">1/(1+U10/12)^(12*(B10-$A$2)/365.25)</f>
        <v>1</v>
      </c>
      <c r="W10" s="222" t="n">
        <v>37165</v>
      </c>
      <c r="X10" s="234"/>
      <c r="Y10" s="234" t="e">
        <f aca="false">V10*R10</f>
        <v>#REF!</v>
      </c>
      <c r="Z10" s="234" t="e">
        <f aca="false">V10*S10</f>
        <v>#REF!</v>
      </c>
      <c r="AA10" s="234"/>
      <c r="AB10" s="234"/>
      <c r="AC10" s="235" t="e">
        <f aca="false">SUM(X10:AA10)+((AB10/150000)*15000)</f>
        <v>#REF!</v>
      </c>
      <c r="AD10" s="222" t="n">
        <v>37165</v>
      </c>
      <c r="AE10" s="236" t="n">
        <f aca="false">AL10-AX10</f>
        <v>0</v>
      </c>
      <c r="AF10" s="236" t="e">
        <f aca="false">AM10-AY10</f>
        <v>#REF!</v>
      </c>
      <c r="AG10" s="236" t="e">
        <f aca="false">AN10-AZ10</f>
        <v>#REF!</v>
      </c>
      <c r="AH10" s="236" t="n">
        <f aca="false">AO10-BA10</f>
        <v>0</v>
      </c>
      <c r="AI10" s="236" t="n">
        <f aca="false">AP10-BB10</f>
        <v>0</v>
      </c>
      <c r="AJ10" s="236" t="e">
        <f aca="false">SUM(AE10:AI10)</f>
        <v>#REF!</v>
      </c>
      <c r="AK10" s="222" t="n">
        <v>37165</v>
      </c>
      <c r="AL10" s="236"/>
      <c r="AM10" s="237" t="e">
        <f aca="false">#REF!/3</f>
        <v>#REF!</v>
      </c>
      <c r="AN10" s="237" t="e">
        <f aca="false">#REF!/3</f>
        <v>#REF!</v>
      </c>
      <c r="AO10" s="237"/>
      <c r="AP10" s="237"/>
      <c r="AQ10" s="237" t="e">
        <f aca="false">SUM(AM10:AP10)</f>
        <v>#REF!</v>
      </c>
      <c r="AR10" s="222" t="n">
        <v>37165</v>
      </c>
      <c r="AX10" s="236"/>
      <c r="AY10" s="237" t="n">
        <v>-304600.937578696</v>
      </c>
      <c r="AZ10" s="237" t="n">
        <v>201586.533485505</v>
      </c>
      <c r="BA10" s="237"/>
      <c r="BB10" s="237"/>
      <c r="BC10" s="237" t="n">
        <v>-103014.404093191</v>
      </c>
      <c r="BD10" s="160" t="n">
        <v>37165</v>
      </c>
    </row>
    <row r="11" customFormat="false" ht="9" hidden="false" customHeight="false" outlineLevel="0" collapsed="false">
      <c r="A11" s="185" t="s">
        <v>148</v>
      </c>
      <c r="B11" s="222" t="n">
        <v>37196</v>
      </c>
      <c r="C11" s="223" t="n">
        <v>29.75</v>
      </c>
      <c r="D11" s="224" t="n">
        <f aca="false">D10</f>
        <v>24.85</v>
      </c>
      <c r="E11" s="225" t="n">
        <f aca="false">D11-C11</f>
        <v>-4.9</v>
      </c>
      <c r="F11" s="223" t="n">
        <v>28.15</v>
      </c>
      <c r="G11" s="224" t="n">
        <f aca="false">G10</f>
        <v>0</v>
      </c>
      <c r="H11" s="225" t="n">
        <f aca="false">G11-F11</f>
        <v>-28.15</v>
      </c>
      <c r="I11" s="226" t="n">
        <f aca="false">C11-F11</f>
        <v>1.6</v>
      </c>
      <c r="J11" s="225" t="n">
        <f aca="false">D11-G11</f>
        <v>24.85</v>
      </c>
      <c r="K11" s="227" t="n">
        <v>38</v>
      </c>
      <c r="L11" s="227"/>
      <c r="M11" s="229" t="e">
        <f aca="false">#REF!</f>
        <v>#REF!</v>
      </c>
      <c r="N11" s="229" t="e">
        <f aca="false">#REF!</f>
        <v>#REF!</v>
      </c>
      <c r="O11" s="229"/>
      <c r="P11" s="230" t="n">
        <v>336</v>
      </c>
      <c r="Q11" s="230"/>
      <c r="R11" s="232" t="e">
        <f aca="false">P11*M11</f>
        <v>#REF!</v>
      </c>
      <c r="S11" s="232" t="e">
        <f aca="false">P11*N11</f>
        <v>#REF!</v>
      </c>
      <c r="T11" s="232"/>
      <c r="U11" s="233" t="n">
        <f aca="false">[1]Interest!Y13</f>
        <v>0</v>
      </c>
      <c r="V11" s="233" t="n">
        <f aca="false">1/(1+U11/12)^(12*(B11-$A$2)/365.25)</f>
        <v>1</v>
      </c>
      <c r="W11" s="222" t="n">
        <v>37196</v>
      </c>
      <c r="X11" s="234"/>
      <c r="Y11" s="234" t="e">
        <f aca="false">V11*R11</f>
        <v>#REF!</v>
      </c>
      <c r="Z11" s="234" t="e">
        <f aca="false">V11*S11</f>
        <v>#REF!</v>
      </c>
      <c r="AA11" s="234"/>
      <c r="AB11" s="234"/>
      <c r="AC11" s="235" t="e">
        <f aca="false">SUM(X11:AA11)+((AB11/150000)*15000)</f>
        <v>#REF!</v>
      </c>
      <c r="AD11" s="222" t="n">
        <v>37196</v>
      </c>
      <c r="AE11" s="236" t="n">
        <f aca="false">AL11-AX11</f>
        <v>0</v>
      </c>
      <c r="AF11" s="236" t="e">
        <f aca="false">AM11-AY11</f>
        <v>#REF!</v>
      </c>
      <c r="AG11" s="236" t="e">
        <f aca="false">AN11-AZ11</f>
        <v>#REF!</v>
      </c>
      <c r="AH11" s="236" t="n">
        <f aca="false">AO11-BA11</f>
        <v>0</v>
      </c>
      <c r="AI11" s="236" t="n">
        <f aca="false">AP11-BB11</f>
        <v>0</v>
      </c>
      <c r="AJ11" s="236" t="e">
        <f aca="false">SUM(AE11:AI11)</f>
        <v>#REF!</v>
      </c>
      <c r="AK11" s="222" t="n">
        <v>37196</v>
      </c>
      <c r="AL11" s="236"/>
      <c r="AM11" s="237" t="e">
        <f aca="false">#REF!/3</f>
        <v>#REF!</v>
      </c>
      <c r="AN11" s="237" t="e">
        <f aca="false">#REF!/3</f>
        <v>#REF!</v>
      </c>
      <c r="AO11" s="237"/>
      <c r="AP11" s="237"/>
      <c r="AQ11" s="237" t="e">
        <f aca="false">SUM(AM11:AP11)</f>
        <v>#REF!</v>
      </c>
      <c r="AR11" s="222" t="n">
        <v>37196</v>
      </c>
      <c r="AX11" s="236"/>
      <c r="AY11" s="237" t="n">
        <v>-304600.937578696</v>
      </c>
      <c r="AZ11" s="237" t="n">
        <v>201586.533485505</v>
      </c>
      <c r="BA11" s="237"/>
      <c r="BB11" s="237"/>
      <c r="BC11" s="237" t="n">
        <v>-103014.404093191</v>
      </c>
      <c r="BD11" s="160" t="n">
        <v>37196</v>
      </c>
    </row>
    <row r="12" customFormat="false" ht="9" hidden="false" customHeight="false" outlineLevel="0" collapsed="false">
      <c r="A12" s="166" t="n">
        <f aca="false">((D8*P8)+(D9*P9)+(D10*P10)+(D11*P11)+(D12*P12))/(SUM(P8:P12))</f>
        <v>31.4261320754717</v>
      </c>
      <c r="B12" s="222" t="n">
        <v>37226</v>
      </c>
      <c r="C12" s="223" t="n">
        <v>29.75</v>
      </c>
      <c r="D12" s="224" t="n">
        <f aca="false">D11</f>
        <v>24.85</v>
      </c>
      <c r="E12" s="225" t="n">
        <f aca="false">D12-C12</f>
        <v>-4.9</v>
      </c>
      <c r="F12" s="223" t="n">
        <v>28.15</v>
      </c>
      <c r="G12" s="224" t="n">
        <f aca="false">G11</f>
        <v>0</v>
      </c>
      <c r="H12" s="225" t="n">
        <f aca="false">G12-F12</f>
        <v>-28.15</v>
      </c>
      <c r="I12" s="226" t="n">
        <f aca="false">C12-F12</f>
        <v>1.6</v>
      </c>
      <c r="J12" s="225" t="n">
        <f aca="false">D12-G12</f>
        <v>24.85</v>
      </c>
      <c r="K12" s="227" t="n">
        <v>38</v>
      </c>
      <c r="L12" s="228" t="n">
        <f aca="false">'EOL LINKS'!H35</f>
        <v>3.1175</v>
      </c>
      <c r="M12" s="229" t="e">
        <f aca="false">#REF!</f>
        <v>#REF!</v>
      </c>
      <c r="N12" s="229" t="e">
        <f aca="false">#REF!</f>
        <v>#REF!</v>
      </c>
      <c r="O12" s="229"/>
      <c r="P12" s="230" t="n">
        <v>320</v>
      </c>
      <c r="Q12" s="230"/>
      <c r="R12" s="232" t="e">
        <f aca="false">P12*M12</f>
        <v>#REF!</v>
      </c>
      <c r="S12" s="232" t="e">
        <f aca="false">P12*N12</f>
        <v>#REF!</v>
      </c>
      <c r="T12" s="232"/>
      <c r="U12" s="233" t="n">
        <f aca="false">[1]Interest!Y14</f>
        <v>0</v>
      </c>
      <c r="V12" s="233" t="n">
        <f aca="false">1/(1+U12/12)^(12*(B12-$A$2)/365.25)</f>
        <v>1</v>
      </c>
      <c r="W12" s="222" t="n">
        <v>37226</v>
      </c>
      <c r="X12" s="234"/>
      <c r="Y12" s="234" t="e">
        <f aca="false">V12*R12</f>
        <v>#REF!</v>
      </c>
      <c r="Z12" s="234" t="e">
        <f aca="false">V12*S12</f>
        <v>#REF!</v>
      </c>
      <c r="AA12" s="234"/>
      <c r="AB12" s="234"/>
      <c r="AC12" s="235" t="e">
        <f aca="false">SUM(X12:AA12)+((AB12/150000)*15000)</f>
        <v>#REF!</v>
      </c>
      <c r="AD12" s="222" t="n">
        <v>37226</v>
      </c>
      <c r="AE12" s="236" t="n">
        <f aca="false">AL12-AX12</f>
        <v>0</v>
      </c>
      <c r="AF12" s="236" t="e">
        <f aca="false">AM12-AY12</f>
        <v>#REF!</v>
      </c>
      <c r="AG12" s="236" t="e">
        <f aca="false">AN12-AZ12</f>
        <v>#REF!</v>
      </c>
      <c r="AH12" s="236" t="n">
        <f aca="false">AO12-BA12</f>
        <v>0</v>
      </c>
      <c r="AI12" s="236" t="n">
        <f aca="false">AP12-BB12</f>
        <v>0</v>
      </c>
      <c r="AJ12" s="236" t="e">
        <f aca="false">SUM(AE12:AI12)</f>
        <v>#REF!</v>
      </c>
      <c r="AK12" s="222" t="n">
        <v>37226</v>
      </c>
      <c r="AL12" s="236"/>
      <c r="AM12" s="237" t="e">
        <f aca="false">#REF!/3</f>
        <v>#REF!</v>
      </c>
      <c r="AN12" s="237" t="e">
        <f aca="false">#REF!/3</f>
        <v>#REF!</v>
      </c>
      <c r="AO12" s="237"/>
      <c r="AP12" s="237"/>
      <c r="AQ12" s="237" t="e">
        <f aca="false">SUM(AM12:AP12)</f>
        <v>#REF!</v>
      </c>
      <c r="AR12" s="222" t="n">
        <v>37226</v>
      </c>
      <c r="AX12" s="236"/>
      <c r="AY12" s="237" t="n">
        <v>-304600.937578696</v>
      </c>
      <c r="AZ12" s="237" t="n">
        <v>201586.533485505</v>
      </c>
      <c r="BA12" s="237"/>
      <c r="BB12" s="237"/>
      <c r="BC12" s="237" t="n">
        <v>-103014.404093191</v>
      </c>
      <c r="BD12" s="160" t="n">
        <v>37226</v>
      </c>
    </row>
    <row r="13" customFormat="false" ht="9" hidden="false" customHeight="false" outlineLevel="0" collapsed="false">
      <c r="B13" s="222" t="n">
        <v>37257</v>
      </c>
      <c r="C13" s="223" t="n">
        <v>32.25</v>
      </c>
      <c r="D13" s="224" t="n">
        <f aca="false">'EOL LINKS'!H28</f>
        <v>25.75</v>
      </c>
      <c r="E13" s="225" t="n">
        <f aca="false">D13-C13</f>
        <v>-6.5</v>
      </c>
      <c r="F13" s="223" t="n">
        <v>32.25</v>
      </c>
      <c r="G13" s="224" t="n">
        <f aca="false">'EOL LINKS'!H6</f>
        <v>28.15</v>
      </c>
      <c r="H13" s="225" t="n">
        <f aca="false">G13-F13</f>
        <v>-4.1</v>
      </c>
      <c r="I13" s="226" t="n">
        <f aca="false">C13-F13</f>
        <v>0</v>
      </c>
      <c r="J13" s="225" t="n">
        <f aca="false">D13-G13</f>
        <v>-2.4</v>
      </c>
      <c r="K13" s="227" t="n">
        <v>41</v>
      </c>
      <c r="L13" s="238"/>
      <c r="M13" s="229" t="e">
        <f aca="false">#REF!</f>
        <v>#REF!</v>
      </c>
      <c r="N13" s="229" t="e">
        <f aca="false">#REF!</f>
        <v>#REF!</v>
      </c>
      <c r="O13" s="229"/>
      <c r="P13" s="230" t="n">
        <v>352</v>
      </c>
      <c r="Q13" s="231"/>
      <c r="R13" s="232" t="e">
        <f aca="false">P13*M13</f>
        <v>#REF!</v>
      </c>
      <c r="S13" s="232" t="e">
        <f aca="false">P13*N13</f>
        <v>#REF!</v>
      </c>
      <c r="T13" s="232"/>
      <c r="U13" s="233" t="n">
        <f aca="false">[1]Interest!Y15</f>
        <v>0</v>
      </c>
      <c r="V13" s="233" t="n">
        <f aca="false">1/(1+U13/12)^(12*(B13-$A$2)/365.25)</f>
        <v>1</v>
      </c>
      <c r="W13" s="222" t="n">
        <v>37257</v>
      </c>
      <c r="X13" s="234"/>
      <c r="Y13" s="234" t="e">
        <f aca="false">V13*R13</f>
        <v>#REF!</v>
      </c>
      <c r="Z13" s="234" t="e">
        <f aca="false">V13*S13</f>
        <v>#REF!</v>
      </c>
      <c r="AA13" s="234" t="e">
        <f aca="false">AB13/10000</f>
        <v>#REF!</v>
      </c>
      <c r="AB13" s="234" t="e">
        <f aca="false">(#REF!/12)</f>
        <v>#REF!</v>
      </c>
      <c r="AC13" s="235" t="e">
        <f aca="false">SUM(X13:AA13)+((AB13/150000)*15000)</f>
        <v>#REF!</v>
      </c>
      <c r="AD13" s="222" t="n">
        <v>37257</v>
      </c>
      <c r="AE13" s="239" t="n">
        <f aca="false">AL13-AX13</f>
        <v>0</v>
      </c>
      <c r="AF13" s="239" t="e">
        <f aca="false">AM13-AY13</f>
        <v>#REF!</v>
      </c>
      <c r="AG13" s="239" t="e">
        <f aca="false">AN13-AZ13</f>
        <v>#REF!</v>
      </c>
      <c r="AH13" s="239" t="n">
        <f aca="false">AO13-BA13</f>
        <v>0</v>
      </c>
      <c r="AI13" s="239" t="e">
        <f aca="false">AP13-BB13</f>
        <v>#REF!</v>
      </c>
      <c r="AJ13" s="239" t="e">
        <f aca="false">SUM(AE13:AI13)</f>
        <v>#REF!</v>
      </c>
      <c r="AK13" s="222" t="n">
        <v>37257</v>
      </c>
      <c r="AL13" s="239"/>
      <c r="AM13" s="237" t="e">
        <f aca="false">#REF!/2</f>
        <v>#REF!</v>
      </c>
      <c r="AN13" s="237" t="e">
        <f aca="false">#REF!/2</f>
        <v>#REF!</v>
      </c>
      <c r="AO13" s="237"/>
      <c r="AP13" s="237" t="e">
        <f aca="false">#REF!/2+(#REF!/12)</f>
        <v>#REF!</v>
      </c>
      <c r="AQ13" s="237" t="e">
        <f aca="false">SUM(AM13:AP13)</f>
        <v>#REF!</v>
      </c>
      <c r="AR13" s="222" t="n">
        <v>37257</v>
      </c>
      <c r="AX13" s="239"/>
      <c r="AY13" s="237" t="n">
        <v>-707940.762398047</v>
      </c>
      <c r="AZ13" s="237" t="n">
        <v>197037.945415577</v>
      </c>
      <c r="BA13" s="237"/>
      <c r="BB13" s="237" t="n">
        <v>113647.916666667</v>
      </c>
      <c r="BC13" s="237" t="n">
        <v>-397254.900315803</v>
      </c>
      <c r="BD13" s="160" t="n">
        <v>37257</v>
      </c>
    </row>
    <row r="14" customFormat="false" ht="9" hidden="false" customHeight="false" outlineLevel="0" collapsed="false">
      <c r="A14" s="221"/>
      <c r="B14" s="222" t="n">
        <v>37288</v>
      </c>
      <c r="C14" s="223" t="n">
        <v>32.25</v>
      </c>
      <c r="D14" s="224" t="n">
        <f aca="false">D13</f>
        <v>25.75</v>
      </c>
      <c r="E14" s="225" t="n">
        <f aca="false">D14-C14</f>
        <v>-6.5</v>
      </c>
      <c r="F14" s="223" t="n">
        <v>32.25</v>
      </c>
      <c r="G14" s="224" t="n">
        <f aca="false">G13</f>
        <v>28.15</v>
      </c>
      <c r="H14" s="225" t="n">
        <f aca="false">G14-F14</f>
        <v>-4.1</v>
      </c>
      <c r="I14" s="226" t="n">
        <f aca="false">C14-F14</f>
        <v>0</v>
      </c>
      <c r="J14" s="225" t="n">
        <f aca="false">D14-G14</f>
        <v>-2.4</v>
      </c>
      <c r="K14" s="227" t="n">
        <v>41</v>
      </c>
      <c r="L14" s="238"/>
      <c r="M14" s="229" t="e">
        <f aca="false">#REF!</f>
        <v>#REF!</v>
      </c>
      <c r="N14" s="229" t="e">
        <f aca="false">N13</f>
        <v>#REF!</v>
      </c>
      <c r="O14" s="229"/>
      <c r="P14" s="230" t="n">
        <v>320</v>
      </c>
      <c r="Q14" s="240"/>
      <c r="R14" s="232" t="e">
        <f aca="false">P14*M14</f>
        <v>#REF!</v>
      </c>
      <c r="S14" s="232" t="e">
        <f aca="false">P14*N14</f>
        <v>#REF!</v>
      </c>
      <c r="T14" s="232"/>
      <c r="U14" s="233" t="n">
        <f aca="false">[1]Interest!Y16</f>
        <v>0</v>
      </c>
      <c r="V14" s="233" t="n">
        <f aca="false">1/(1+U14/12)^(12*(B14-$A$2)/365.25)</f>
        <v>1</v>
      </c>
      <c r="W14" s="222" t="n">
        <v>37288</v>
      </c>
      <c r="X14" s="234"/>
      <c r="Y14" s="234" t="e">
        <f aca="false">V14*R14</f>
        <v>#REF!</v>
      </c>
      <c r="Z14" s="234" t="e">
        <f aca="false">V14*S14</f>
        <v>#REF!</v>
      </c>
      <c r="AA14" s="234" t="e">
        <f aca="false">AB14/10000</f>
        <v>#REF!</v>
      </c>
      <c r="AB14" s="234" t="e">
        <f aca="false">AB13</f>
        <v>#REF!</v>
      </c>
      <c r="AC14" s="235" t="e">
        <f aca="false">SUM(X14:AA14)+((AB14/150000)*15000)</f>
        <v>#REF!</v>
      </c>
      <c r="AD14" s="222" t="n">
        <v>37288</v>
      </c>
      <c r="AE14" s="239" t="n">
        <f aca="false">AL14-AX14</f>
        <v>0</v>
      </c>
      <c r="AF14" s="239" t="e">
        <f aca="false">AM14-AY14</f>
        <v>#REF!</v>
      </c>
      <c r="AG14" s="239" t="e">
        <f aca="false">AN14-AZ14</f>
        <v>#REF!</v>
      </c>
      <c r="AH14" s="239" t="n">
        <f aca="false">AO14-BA14</f>
        <v>0</v>
      </c>
      <c r="AI14" s="239" t="e">
        <f aca="false">AP14-BB14</f>
        <v>#REF!</v>
      </c>
      <c r="AJ14" s="239" t="e">
        <f aca="false">SUM(AE14:AI14)</f>
        <v>#REF!</v>
      </c>
      <c r="AK14" s="222" t="n">
        <v>37288</v>
      </c>
      <c r="AL14" s="239"/>
      <c r="AM14" s="237" t="e">
        <f aca="false">#REF!/2</f>
        <v>#REF!</v>
      </c>
      <c r="AN14" s="237" t="e">
        <f aca="false">AN13</f>
        <v>#REF!</v>
      </c>
      <c r="AO14" s="237"/>
      <c r="AP14" s="237" t="e">
        <f aca="false">(#REF!/2)+(#REF!/12)</f>
        <v>#REF!</v>
      </c>
      <c r="AQ14" s="237" t="e">
        <f aca="false">SUM(AM14:AP14)</f>
        <v>#REF!</v>
      </c>
      <c r="AR14" s="222" t="n">
        <v>37288</v>
      </c>
      <c r="AX14" s="239"/>
      <c r="AY14" s="237" t="n">
        <v>-707940.762398047</v>
      </c>
      <c r="AZ14" s="237" t="n">
        <v>197037.945415577</v>
      </c>
      <c r="BA14" s="237"/>
      <c r="BB14" s="237" t="n">
        <v>113647.916666667</v>
      </c>
      <c r="BC14" s="237" t="n">
        <v>-397254.900315803</v>
      </c>
      <c r="BD14" s="160" t="n">
        <v>37288</v>
      </c>
    </row>
    <row r="15" customFormat="false" ht="9" hidden="false" customHeight="false" outlineLevel="0" collapsed="false">
      <c r="B15" s="222" t="n">
        <v>37316</v>
      </c>
      <c r="C15" s="223" t="n">
        <v>31.25</v>
      </c>
      <c r="D15" s="224" t="n">
        <f aca="false">'EOL LINKS'!H29</f>
        <v>24.75</v>
      </c>
      <c r="E15" s="225" t="n">
        <f aca="false">D15-C15</f>
        <v>-6.5</v>
      </c>
      <c r="F15" s="223" t="n">
        <v>30.75</v>
      </c>
      <c r="G15" s="224" t="n">
        <f aca="false">'EOL LINKS'!H13</f>
        <v>26.3</v>
      </c>
      <c r="H15" s="225" t="n">
        <f aca="false">G15-F15</f>
        <v>-4.45</v>
      </c>
      <c r="I15" s="226" t="n">
        <f aca="false">C15-F15</f>
        <v>0.5</v>
      </c>
      <c r="J15" s="225" t="n">
        <f aca="false">D15-G15</f>
        <v>-1.55</v>
      </c>
      <c r="K15" s="227" t="n">
        <v>36</v>
      </c>
      <c r="L15" s="241"/>
      <c r="M15" s="229" t="e">
        <f aca="false">#REF!</f>
        <v>#REF!</v>
      </c>
      <c r="N15" s="229" t="e">
        <f aca="false">#REF!</f>
        <v>#REF!</v>
      </c>
      <c r="O15" s="229"/>
      <c r="P15" s="230" t="n">
        <v>336</v>
      </c>
      <c r="Q15" s="230"/>
      <c r="R15" s="232" t="e">
        <f aca="false">P15*M15</f>
        <v>#REF!</v>
      </c>
      <c r="S15" s="232" t="e">
        <f aca="false">P15*N15</f>
        <v>#REF!</v>
      </c>
      <c r="T15" s="232"/>
      <c r="U15" s="233" t="n">
        <f aca="false">[1]Interest!Y17</f>
        <v>0</v>
      </c>
      <c r="V15" s="233" t="n">
        <f aca="false">1/(1+U15/12)^(12*(B15-$A$2)/365.25)</f>
        <v>1</v>
      </c>
      <c r="W15" s="222" t="n">
        <v>37316</v>
      </c>
      <c r="X15" s="234"/>
      <c r="Y15" s="234" t="e">
        <f aca="false">V15*R15</f>
        <v>#REF!</v>
      </c>
      <c r="Z15" s="234" t="e">
        <f aca="false">V15*S15</f>
        <v>#REF!</v>
      </c>
      <c r="AA15" s="234" t="e">
        <f aca="false">AB15/10000</f>
        <v>#REF!</v>
      </c>
      <c r="AB15" s="234" t="e">
        <f aca="false">AB14</f>
        <v>#REF!</v>
      </c>
      <c r="AC15" s="235" t="e">
        <f aca="false">SUM(X15:AA15)+((AB15/150000)*15000)</f>
        <v>#REF!</v>
      </c>
      <c r="AD15" s="222" t="n">
        <v>37316</v>
      </c>
      <c r="AE15" s="239" t="n">
        <f aca="false">AL15-AX15</f>
        <v>0</v>
      </c>
      <c r="AF15" s="239" t="e">
        <f aca="false">AM15-AY15</f>
        <v>#REF!</v>
      </c>
      <c r="AG15" s="239" t="e">
        <f aca="false">AN15-AZ15</f>
        <v>#REF!</v>
      </c>
      <c r="AH15" s="239" t="n">
        <f aca="false">AO15-BA15</f>
        <v>0</v>
      </c>
      <c r="AI15" s="239" t="e">
        <f aca="false">AP15-BB15</f>
        <v>#REF!</v>
      </c>
      <c r="AJ15" s="239" t="e">
        <f aca="false">SUM(AE15:AI15)</f>
        <v>#REF!</v>
      </c>
      <c r="AK15" s="222" t="n">
        <v>37316</v>
      </c>
      <c r="AL15" s="239"/>
      <c r="AM15" s="237" t="e">
        <f aca="false">#REF!/2</f>
        <v>#REF!</v>
      </c>
      <c r="AN15" s="237" t="e">
        <f aca="false">#REF!/2</f>
        <v>#REF!</v>
      </c>
      <c r="AO15" s="237"/>
      <c r="AP15" s="237" t="e">
        <f aca="false">#REF!/12</f>
        <v>#REF!</v>
      </c>
      <c r="AQ15" s="237" t="e">
        <f aca="false">SUM(AM15:AP15)</f>
        <v>#REF!</v>
      </c>
      <c r="AR15" s="222" t="n">
        <v>37316</v>
      </c>
      <c r="AX15" s="239"/>
      <c r="AY15" s="237" t="n">
        <v>631084.510177436</v>
      </c>
      <c r="AZ15" s="237" t="n">
        <v>-304451.94555075</v>
      </c>
      <c r="BA15" s="237"/>
      <c r="BB15" s="237" t="n">
        <v>-47602.0833333331</v>
      </c>
      <c r="BC15" s="237" t="n">
        <v>279030.481293353</v>
      </c>
      <c r="BD15" s="160" t="n">
        <v>37316</v>
      </c>
    </row>
    <row r="16" customFormat="false" ht="9" hidden="false" customHeight="false" outlineLevel="0" collapsed="false">
      <c r="B16" s="222" t="n">
        <v>37347</v>
      </c>
      <c r="C16" s="223" t="n">
        <v>31.25</v>
      </c>
      <c r="D16" s="224" t="n">
        <f aca="false">D15</f>
        <v>24.75</v>
      </c>
      <c r="E16" s="225" t="n">
        <f aca="false">D16-C16</f>
        <v>-6.5</v>
      </c>
      <c r="F16" s="223" t="n">
        <v>30.75</v>
      </c>
      <c r="G16" s="224" t="n">
        <f aca="false">G15</f>
        <v>26.3</v>
      </c>
      <c r="H16" s="225" t="n">
        <f aca="false">G16-F16</f>
        <v>-4.45</v>
      </c>
      <c r="I16" s="226" t="n">
        <f aca="false">C16-F16</f>
        <v>0.5</v>
      </c>
      <c r="J16" s="225" t="n">
        <f aca="false">D16-G16</f>
        <v>-1.55</v>
      </c>
      <c r="K16" s="227" t="n">
        <v>36</v>
      </c>
      <c r="L16" s="227"/>
      <c r="M16" s="229" t="e">
        <f aca="false">#REF!</f>
        <v>#REF!</v>
      </c>
      <c r="N16" s="229" t="e">
        <f aca="false">N15</f>
        <v>#REF!</v>
      </c>
      <c r="O16" s="229"/>
      <c r="P16" s="230" t="n">
        <v>352</v>
      </c>
      <c r="Q16" s="230"/>
      <c r="R16" s="232" t="e">
        <f aca="false">P16*M16</f>
        <v>#REF!</v>
      </c>
      <c r="S16" s="232" t="e">
        <f aca="false">P16*N16</f>
        <v>#REF!</v>
      </c>
      <c r="T16" s="232"/>
      <c r="U16" s="233" t="n">
        <f aca="false">[1]Interest!Y18</f>
        <v>0</v>
      </c>
      <c r="V16" s="233" t="n">
        <f aca="false">1/(1+U16/12)^(12*(B16-$A$2)/365.25)</f>
        <v>1</v>
      </c>
      <c r="W16" s="222" t="n">
        <v>37347</v>
      </c>
      <c r="X16" s="234"/>
      <c r="Y16" s="234" t="e">
        <f aca="false">V16*R16</f>
        <v>#REF!</v>
      </c>
      <c r="Z16" s="234" t="e">
        <f aca="false">V16*S16</f>
        <v>#REF!</v>
      </c>
      <c r="AA16" s="234" t="e">
        <f aca="false">AB16/10000</f>
        <v>#REF!</v>
      </c>
      <c r="AB16" s="234" t="e">
        <f aca="false">AB15</f>
        <v>#REF!</v>
      </c>
      <c r="AC16" s="235" t="e">
        <f aca="false">SUM(X16:AA16)+((AB16/150000)*15000)</f>
        <v>#REF!</v>
      </c>
      <c r="AD16" s="222" t="n">
        <v>37347</v>
      </c>
      <c r="AE16" s="239" t="n">
        <f aca="false">AL16-AX16</f>
        <v>0</v>
      </c>
      <c r="AF16" s="239" t="e">
        <f aca="false">AM16-AY16</f>
        <v>#REF!</v>
      </c>
      <c r="AG16" s="239" t="e">
        <f aca="false">AN16-AZ16</f>
        <v>#REF!</v>
      </c>
      <c r="AH16" s="239" t="n">
        <f aca="false">AO16-BA16</f>
        <v>0</v>
      </c>
      <c r="AI16" s="239" t="e">
        <f aca="false">AP16-BB16</f>
        <v>#REF!</v>
      </c>
      <c r="AJ16" s="239" t="e">
        <f aca="false">SUM(AE16:AI16)</f>
        <v>#REF!</v>
      </c>
      <c r="AK16" s="222" t="n">
        <v>37347</v>
      </c>
      <c r="AL16" s="239"/>
      <c r="AM16" s="237" t="e">
        <f aca="false">#REF!/2</f>
        <v>#REF!</v>
      </c>
      <c r="AN16" s="237" t="e">
        <f aca="false">AN15</f>
        <v>#REF!</v>
      </c>
      <c r="AO16" s="237"/>
      <c r="AP16" s="237" t="e">
        <f aca="false">#REF!/12</f>
        <v>#REF!</v>
      </c>
      <c r="AQ16" s="237" t="e">
        <f aca="false">SUM(AM16:AP16)</f>
        <v>#REF!</v>
      </c>
      <c r="AR16" s="222" t="n">
        <v>37347</v>
      </c>
      <c r="AX16" s="239"/>
      <c r="AY16" s="237" t="n">
        <v>631084.510177436</v>
      </c>
      <c r="AZ16" s="237" t="n">
        <v>-304451.94555075</v>
      </c>
      <c r="BA16" s="237"/>
      <c r="BB16" s="237" t="n">
        <v>-47602.0833333331</v>
      </c>
      <c r="BC16" s="237" t="n">
        <v>279030.481293353</v>
      </c>
      <c r="BD16" s="160" t="n">
        <v>37347</v>
      </c>
    </row>
    <row r="17" customFormat="false" ht="9" hidden="false" customHeight="false" outlineLevel="0" collapsed="false">
      <c r="B17" s="222" t="n">
        <v>37377</v>
      </c>
      <c r="C17" s="223" t="n">
        <v>34.5</v>
      </c>
      <c r="D17" s="224" t="n">
        <f aca="false">'EOL LINKS'!H30</f>
        <v>26.35</v>
      </c>
      <c r="E17" s="225" t="n">
        <f aca="false">D17-C17</f>
        <v>-8.15</v>
      </c>
      <c r="F17" s="223" t="n">
        <v>33.25</v>
      </c>
      <c r="G17" s="224" t="n">
        <f aca="false">'EOL LINKS'!H8</f>
        <v>29</v>
      </c>
      <c r="H17" s="225" t="n">
        <f aca="false">G17-F17</f>
        <v>-4.25</v>
      </c>
      <c r="I17" s="226" t="n">
        <f aca="false">C17-F17</f>
        <v>1.25</v>
      </c>
      <c r="J17" s="225" t="n">
        <f aca="false">D17-G17</f>
        <v>-2.65</v>
      </c>
      <c r="K17" s="227" t="n">
        <v>42</v>
      </c>
      <c r="L17" s="227"/>
      <c r="M17" s="229" t="e">
        <f aca="false">#REF!</f>
        <v>#REF!</v>
      </c>
      <c r="N17" s="229" t="e">
        <f aca="false">#REF!</f>
        <v>#REF!</v>
      </c>
      <c r="O17" s="229"/>
      <c r="P17" s="230" t="n">
        <v>352</v>
      </c>
      <c r="Q17" s="230"/>
      <c r="R17" s="232" t="e">
        <f aca="false">P17*M17</f>
        <v>#REF!</v>
      </c>
      <c r="S17" s="232" t="e">
        <f aca="false">P17*N17</f>
        <v>#REF!</v>
      </c>
      <c r="T17" s="232"/>
      <c r="U17" s="233" t="n">
        <f aca="false">[1]Interest!Y19</f>
        <v>0</v>
      </c>
      <c r="V17" s="233" t="n">
        <f aca="false">1/(1+U17/12)^(12*(B17-$A$2)/365.25)</f>
        <v>1</v>
      </c>
      <c r="W17" s="222" t="n">
        <v>37377</v>
      </c>
      <c r="X17" s="234"/>
      <c r="Y17" s="234" t="e">
        <f aca="false">V17*R17</f>
        <v>#REF!</v>
      </c>
      <c r="Z17" s="234" t="e">
        <f aca="false">V17*S17</f>
        <v>#REF!</v>
      </c>
      <c r="AA17" s="234" t="e">
        <f aca="false">AB17/10000</f>
        <v>#REF!</v>
      </c>
      <c r="AB17" s="234" t="e">
        <f aca="false">AB16</f>
        <v>#REF!</v>
      </c>
      <c r="AC17" s="235" t="e">
        <f aca="false">SUM(X17:AA17)+((AB17/150000)*15000)</f>
        <v>#REF!</v>
      </c>
      <c r="AD17" s="222" t="n">
        <v>37377</v>
      </c>
      <c r="AE17" s="239" t="n">
        <f aca="false">AL17-AX17</f>
        <v>0</v>
      </c>
      <c r="AF17" s="239" t="e">
        <f aca="false">AM17-AY17</f>
        <v>#REF!</v>
      </c>
      <c r="AG17" s="239" t="e">
        <f aca="false">AN17-AZ17</f>
        <v>#REF!</v>
      </c>
      <c r="AH17" s="239" t="n">
        <f aca="false">AO17-BA17</f>
        <v>0</v>
      </c>
      <c r="AI17" s="239" t="e">
        <f aca="false">AP17-BB17</f>
        <v>#REF!</v>
      </c>
      <c r="AJ17" s="239" t="e">
        <f aca="false">SUM(AE17:AI17)</f>
        <v>#REF!</v>
      </c>
      <c r="AK17" s="222" t="n">
        <v>37377</v>
      </c>
      <c r="AL17" s="239"/>
      <c r="AM17" s="237" t="e">
        <f aca="false">#REF!</f>
        <v>#REF!</v>
      </c>
      <c r="AN17" s="237" t="e">
        <f aca="false">#REF!</f>
        <v>#REF!</v>
      </c>
      <c r="AO17" s="237"/>
      <c r="AP17" s="237" t="e">
        <f aca="false">#REF!/12</f>
        <v>#REF!</v>
      </c>
      <c r="AQ17" s="237" t="e">
        <f aca="false">SUM(AM17:AP17)</f>
        <v>#REF!</v>
      </c>
      <c r="AR17" s="222" t="n">
        <v>37377</v>
      </c>
      <c r="AX17" s="239"/>
      <c r="AY17" s="237" t="n">
        <v>-310710.469514837</v>
      </c>
      <c r="AZ17" s="237" t="n">
        <v>-495263.755783362</v>
      </c>
      <c r="BA17" s="237"/>
      <c r="BB17" s="237" t="n">
        <v>-47602.0833333331</v>
      </c>
      <c r="BC17" s="237" t="n">
        <v>-853576.308631532</v>
      </c>
      <c r="BD17" s="160" t="n">
        <v>37377</v>
      </c>
    </row>
    <row r="18" customFormat="false" ht="9" hidden="false" customHeight="false" outlineLevel="0" collapsed="false">
      <c r="B18" s="222" t="n">
        <v>37408</v>
      </c>
      <c r="C18" s="223" t="n">
        <v>43.88</v>
      </c>
      <c r="D18" s="224" t="n">
        <f aca="false">'EOL LINKS'!H31</f>
        <v>34.8</v>
      </c>
      <c r="E18" s="225" t="n">
        <f aca="false">D18-C18</f>
        <v>-9.08000000000001</v>
      </c>
      <c r="F18" s="223" t="n">
        <v>44.38</v>
      </c>
      <c r="G18" s="224" t="n">
        <f aca="false">'EOL LINKS'!H9</f>
        <v>38.75</v>
      </c>
      <c r="H18" s="225" t="n">
        <f aca="false">G18-F18</f>
        <v>-5.63</v>
      </c>
      <c r="I18" s="226" t="n">
        <f aca="false">C18-F18</f>
        <v>-0.5</v>
      </c>
      <c r="J18" s="225" t="n">
        <f aca="false">D18-G18</f>
        <v>-3.95</v>
      </c>
      <c r="K18" s="227" t="n">
        <v>55.75</v>
      </c>
      <c r="L18" s="227"/>
      <c r="M18" s="229" t="e">
        <f aca="false">#REF!</f>
        <v>#REF!</v>
      </c>
      <c r="N18" s="229" t="e">
        <f aca="false">#REF!</f>
        <v>#REF!</v>
      </c>
      <c r="O18" s="229"/>
      <c r="P18" s="230" t="n">
        <v>320</v>
      </c>
      <c r="Q18" s="230"/>
      <c r="R18" s="232" t="e">
        <f aca="false">P18*M18</f>
        <v>#REF!</v>
      </c>
      <c r="S18" s="232" t="e">
        <f aca="false">P18*N18</f>
        <v>#REF!</v>
      </c>
      <c r="T18" s="232"/>
      <c r="U18" s="233" t="n">
        <f aca="false">[1]Interest!Y20</f>
        <v>0</v>
      </c>
      <c r="V18" s="233" t="n">
        <f aca="false">1/(1+U18/12)^(12*(B18-$A$2)/365.25)</f>
        <v>1</v>
      </c>
      <c r="W18" s="222" t="n">
        <v>37408</v>
      </c>
      <c r="X18" s="234"/>
      <c r="Y18" s="234" t="e">
        <f aca="false">V18*R18</f>
        <v>#REF!</v>
      </c>
      <c r="Z18" s="234" t="e">
        <f aca="false">V18*S18</f>
        <v>#REF!</v>
      </c>
      <c r="AA18" s="234" t="e">
        <f aca="false">AB18/10000</f>
        <v>#REF!</v>
      </c>
      <c r="AB18" s="234" t="e">
        <f aca="false">AB17</f>
        <v>#REF!</v>
      </c>
      <c r="AC18" s="235" t="e">
        <f aca="false">SUM(X18:AA18)+((AB18/150000)*15000)</f>
        <v>#REF!</v>
      </c>
      <c r="AD18" s="222" t="n">
        <v>37408</v>
      </c>
      <c r="AE18" s="239" t="n">
        <f aca="false">AL18-AX18</f>
        <v>0</v>
      </c>
      <c r="AF18" s="239" t="e">
        <f aca="false">AM18-AY18</f>
        <v>#REF!</v>
      </c>
      <c r="AG18" s="239" t="e">
        <f aca="false">AN18-AZ18</f>
        <v>#REF!</v>
      </c>
      <c r="AH18" s="239" t="n">
        <f aca="false">AO18-BA18</f>
        <v>0</v>
      </c>
      <c r="AI18" s="239" t="e">
        <f aca="false">AP18-BB18</f>
        <v>#REF!</v>
      </c>
      <c r="AJ18" s="239" t="e">
        <f aca="false">SUM(AE18:AI18)</f>
        <v>#REF!</v>
      </c>
      <c r="AK18" s="222" t="n">
        <v>37408</v>
      </c>
      <c r="AL18" s="239"/>
      <c r="AM18" s="237" t="e">
        <f aca="false">#REF!</f>
        <v>#REF!</v>
      </c>
      <c r="AN18" s="237" t="e">
        <f aca="false">#REF!</f>
        <v>#REF!</v>
      </c>
      <c r="AO18" s="237"/>
      <c r="AP18" s="237" t="e">
        <f aca="false">#REF!/12</f>
        <v>#REF!</v>
      </c>
      <c r="AQ18" s="237" t="e">
        <f aca="false">SUM(AM18:AP18)</f>
        <v>#REF!</v>
      </c>
      <c r="AR18" s="222" t="n">
        <v>37408</v>
      </c>
      <c r="AX18" s="239"/>
      <c r="AY18" s="237" t="n">
        <v>-1432722.32543288</v>
      </c>
      <c r="AZ18" s="237" t="n">
        <v>-20775.2504060018</v>
      </c>
      <c r="BA18" s="237"/>
      <c r="BB18" s="237" t="n">
        <v>-47602.0833333331</v>
      </c>
      <c r="BC18" s="237" t="n">
        <v>-1501099.65917221</v>
      </c>
      <c r="BD18" s="160" t="n">
        <v>37408</v>
      </c>
    </row>
    <row r="19" customFormat="false" ht="9" hidden="false" customHeight="false" outlineLevel="0" collapsed="false">
      <c r="B19" s="222" t="n">
        <v>37438</v>
      </c>
      <c r="C19" s="223" t="n">
        <v>57.75</v>
      </c>
      <c r="D19" s="224" t="n">
        <f aca="false">'EOL LINKS'!H32</f>
        <v>44.05</v>
      </c>
      <c r="E19" s="225" t="n">
        <f aca="false">D19-C19</f>
        <v>-13.7</v>
      </c>
      <c r="F19" s="223" t="n">
        <v>60.63</v>
      </c>
      <c r="G19" s="224" t="n">
        <f aca="false">'EOL LINKS'!H10</f>
        <v>49.8</v>
      </c>
      <c r="H19" s="225" t="n">
        <f aca="false">G19-F19</f>
        <v>-10.83</v>
      </c>
      <c r="I19" s="226" t="n">
        <f aca="false">C19-F19</f>
        <v>-2.88</v>
      </c>
      <c r="J19" s="225" t="n">
        <f aca="false">D19-G19</f>
        <v>-5.75</v>
      </c>
      <c r="K19" s="227" t="n">
        <v>75.5</v>
      </c>
      <c r="L19" s="227"/>
      <c r="M19" s="229" t="e">
        <f aca="false">#REF!</f>
        <v>#REF!</v>
      </c>
      <c r="N19" s="229" t="e">
        <f aca="false">#REF!</f>
        <v>#REF!</v>
      </c>
      <c r="O19" s="229"/>
      <c r="P19" s="230" t="n">
        <v>352</v>
      </c>
      <c r="Q19" s="230"/>
      <c r="R19" s="232" t="e">
        <f aca="false">P19*M19</f>
        <v>#REF!</v>
      </c>
      <c r="S19" s="232" t="e">
        <f aca="false">P19*N19</f>
        <v>#REF!</v>
      </c>
      <c r="T19" s="232"/>
      <c r="U19" s="233" t="n">
        <f aca="false">[1]Interest!Y21</f>
        <v>0</v>
      </c>
      <c r="V19" s="233" t="n">
        <f aca="false">1/(1+U19/12)^(12*(B19-$A$2)/365.25)</f>
        <v>1</v>
      </c>
      <c r="W19" s="222" t="n">
        <v>37438</v>
      </c>
      <c r="X19" s="234"/>
      <c r="Y19" s="234" t="e">
        <f aca="false">V19*R19</f>
        <v>#REF!</v>
      </c>
      <c r="Z19" s="234" t="e">
        <f aca="false">V19*S19</f>
        <v>#REF!</v>
      </c>
      <c r="AA19" s="234" t="e">
        <f aca="false">AB19/10000</f>
        <v>#REF!</v>
      </c>
      <c r="AB19" s="234" t="e">
        <f aca="false">AB18</f>
        <v>#REF!</v>
      </c>
      <c r="AC19" s="235" t="e">
        <f aca="false">SUM(X19:AA19)+((AB19/150000)*15000)</f>
        <v>#REF!</v>
      </c>
      <c r="AD19" s="222" t="n">
        <v>37438</v>
      </c>
      <c r="AE19" s="239" t="n">
        <f aca="false">AL19-AX19</f>
        <v>0</v>
      </c>
      <c r="AF19" s="239" t="e">
        <f aca="false">AM19-AY19</f>
        <v>#REF!</v>
      </c>
      <c r="AG19" s="239" t="e">
        <f aca="false">AN19-AZ19</f>
        <v>#REF!</v>
      </c>
      <c r="AH19" s="239" t="n">
        <f aca="false">AO19-BA19</f>
        <v>0</v>
      </c>
      <c r="AI19" s="239" t="e">
        <f aca="false">AP19-BB19</f>
        <v>#REF!</v>
      </c>
      <c r="AJ19" s="239" t="e">
        <f aca="false">SUM(AE19:AI19)</f>
        <v>#REF!</v>
      </c>
      <c r="AK19" s="222" t="n">
        <v>37438</v>
      </c>
      <c r="AL19" s="239"/>
      <c r="AM19" s="237" t="e">
        <f aca="false">#REF!/2</f>
        <v>#REF!</v>
      </c>
      <c r="AN19" s="237" t="e">
        <f aca="false">#REF!/2</f>
        <v>#REF!</v>
      </c>
      <c r="AO19" s="237"/>
      <c r="AP19" s="237" t="e">
        <f aca="false">#REF!/12</f>
        <v>#REF!</v>
      </c>
      <c r="AQ19" s="237" t="e">
        <f aca="false">SUM(AM19:AP19)</f>
        <v>#REF!</v>
      </c>
      <c r="AR19" s="222" t="n">
        <v>37438</v>
      </c>
      <c r="AX19" s="239"/>
      <c r="AY19" s="237" t="n">
        <v>1224966.38412451</v>
      </c>
      <c r="AZ19" s="237" t="n">
        <v>697602.435152637</v>
      </c>
      <c r="BA19" s="237"/>
      <c r="BB19" s="237" t="n">
        <v>-47602.0833333331</v>
      </c>
      <c r="BC19" s="237" t="n">
        <v>1874966.73594381</v>
      </c>
      <c r="BD19" s="160" t="n">
        <v>37438</v>
      </c>
    </row>
    <row r="20" customFormat="false" ht="9" hidden="false" customHeight="false" outlineLevel="0" collapsed="false">
      <c r="B20" s="222" t="n">
        <v>37469</v>
      </c>
      <c r="C20" s="223" t="n">
        <v>57.75</v>
      </c>
      <c r="D20" s="224" t="n">
        <f aca="false">D19</f>
        <v>44.05</v>
      </c>
      <c r="E20" s="225" t="n">
        <f aca="false">D20-C20</f>
        <v>-13.7</v>
      </c>
      <c r="F20" s="223" t="n">
        <v>60.63</v>
      </c>
      <c r="G20" s="224" t="n">
        <f aca="false">G19</f>
        <v>49.8</v>
      </c>
      <c r="H20" s="225" t="n">
        <f aca="false">G20-F20</f>
        <v>-10.83</v>
      </c>
      <c r="I20" s="226" t="n">
        <f aca="false">C20-F20</f>
        <v>-2.88</v>
      </c>
      <c r="J20" s="225" t="n">
        <f aca="false">D20-G20</f>
        <v>-5.75</v>
      </c>
      <c r="K20" s="227" t="n">
        <v>75.5</v>
      </c>
      <c r="L20" s="227"/>
      <c r="M20" s="229" t="e">
        <f aca="false">#REF!</f>
        <v>#REF!</v>
      </c>
      <c r="N20" s="229" t="e">
        <f aca="false">#REF!</f>
        <v>#REF!</v>
      </c>
      <c r="O20" s="229"/>
      <c r="P20" s="230" t="n">
        <v>352</v>
      </c>
      <c r="Q20" s="230"/>
      <c r="R20" s="232" t="e">
        <f aca="false">P20*M20</f>
        <v>#REF!</v>
      </c>
      <c r="S20" s="232" t="e">
        <f aca="false">P20*N20</f>
        <v>#REF!</v>
      </c>
      <c r="T20" s="232"/>
      <c r="U20" s="233" t="n">
        <f aca="false">[1]Interest!Y22</f>
        <v>0</v>
      </c>
      <c r="V20" s="233" t="n">
        <f aca="false">1/(1+U20/12)^(12*(B20-$A$2)/365.25)</f>
        <v>1</v>
      </c>
      <c r="W20" s="222" t="n">
        <v>37469</v>
      </c>
      <c r="X20" s="234"/>
      <c r="Y20" s="234" t="e">
        <f aca="false">V20*R20</f>
        <v>#REF!</v>
      </c>
      <c r="Z20" s="234" t="e">
        <f aca="false">V20*S20</f>
        <v>#REF!</v>
      </c>
      <c r="AA20" s="234" t="e">
        <f aca="false">AB20/10000</f>
        <v>#REF!</v>
      </c>
      <c r="AB20" s="234" t="e">
        <f aca="false">AB19</f>
        <v>#REF!</v>
      </c>
      <c r="AC20" s="235" t="e">
        <f aca="false">SUM(X20:AA20)+((AB20/150000)*15000)</f>
        <v>#REF!</v>
      </c>
      <c r="AD20" s="222" t="n">
        <v>37469</v>
      </c>
      <c r="AE20" s="239" t="n">
        <f aca="false">AL20-AX20</f>
        <v>0</v>
      </c>
      <c r="AF20" s="239" t="e">
        <f aca="false">AM20-AY20</f>
        <v>#REF!</v>
      </c>
      <c r="AG20" s="239" t="e">
        <f aca="false">AN20-AZ20</f>
        <v>#REF!</v>
      </c>
      <c r="AH20" s="239" t="n">
        <f aca="false">AO20-BA20</f>
        <v>0</v>
      </c>
      <c r="AI20" s="239" t="e">
        <f aca="false">AP20-BB20</f>
        <v>#REF!</v>
      </c>
      <c r="AJ20" s="239" t="e">
        <f aca="false">SUM(AE20:AI20)</f>
        <v>#REF!</v>
      </c>
      <c r="AK20" s="222" t="n">
        <v>37469</v>
      </c>
      <c r="AL20" s="239"/>
      <c r="AM20" s="237" t="e">
        <f aca="false">#REF!/2</f>
        <v>#REF!</v>
      </c>
      <c r="AN20" s="237" t="e">
        <f aca="false">#REF!/2</f>
        <v>#REF!</v>
      </c>
      <c r="AO20" s="237"/>
      <c r="AP20" s="237" t="e">
        <f aca="false">#REF!/12</f>
        <v>#REF!</v>
      </c>
      <c r="AQ20" s="237" t="e">
        <f aca="false">SUM(AM20:AP20)</f>
        <v>#REF!</v>
      </c>
      <c r="AR20" s="222" t="n">
        <v>37469</v>
      </c>
      <c r="AX20" s="239"/>
      <c r="AY20" s="237" t="n">
        <v>1224966.38412451</v>
      </c>
      <c r="AZ20" s="237" t="n">
        <v>697602.435152637</v>
      </c>
      <c r="BA20" s="237"/>
      <c r="BB20" s="237" t="n">
        <v>-47602.0833333331</v>
      </c>
      <c r="BC20" s="237" t="n">
        <v>1874966.73594381</v>
      </c>
      <c r="BD20" s="160" t="n">
        <v>37469</v>
      </c>
    </row>
    <row r="21" customFormat="false" ht="9" hidden="false" customHeight="false" outlineLevel="0" collapsed="false">
      <c r="B21" s="222" t="n">
        <v>37500</v>
      </c>
      <c r="C21" s="223" t="n">
        <v>29.5</v>
      </c>
      <c r="D21" s="224" t="n">
        <f aca="false">'EOL LINKS'!H33</f>
        <v>24.05</v>
      </c>
      <c r="E21" s="225" t="n">
        <f aca="false">D21-C21</f>
        <v>-5.45</v>
      </c>
      <c r="F21" s="223" t="n">
        <v>29.25</v>
      </c>
      <c r="G21" s="224" t="n">
        <f aca="false">'EOL LINKS'!H16</f>
        <v>26.95</v>
      </c>
      <c r="H21" s="225" t="n">
        <f aca="false">G21-F21</f>
        <v>-2.3</v>
      </c>
      <c r="I21" s="226" t="n">
        <f aca="false">C21-F21</f>
        <v>0.25</v>
      </c>
      <c r="J21" s="225" t="n">
        <f aca="false">D21-G21</f>
        <v>-2.9</v>
      </c>
      <c r="K21" s="227" t="n">
        <v>35.75</v>
      </c>
      <c r="L21" s="227"/>
      <c r="M21" s="229" t="e">
        <f aca="false">#REF!</f>
        <v>#REF!</v>
      </c>
      <c r="N21" s="229" t="e">
        <f aca="false">#REF!</f>
        <v>#REF!</v>
      </c>
      <c r="O21" s="229"/>
      <c r="P21" s="230" t="n">
        <v>320</v>
      </c>
      <c r="Q21" s="230"/>
      <c r="R21" s="232" t="e">
        <f aca="false">P21*M21</f>
        <v>#REF!</v>
      </c>
      <c r="S21" s="232" t="e">
        <f aca="false">P21*N21</f>
        <v>#REF!</v>
      </c>
      <c r="T21" s="232"/>
      <c r="U21" s="233" t="n">
        <f aca="false">[1]Interest!Y23</f>
        <v>0</v>
      </c>
      <c r="V21" s="233" t="n">
        <f aca="false">1/(1+U21/12)^(12*(B21-$A$2)/365.25)</f>
        <v>1</v>
      </c>
      <c r="W21" s="222" t="n">
        <v>37500</v>
      </c>
      <c r="X21" s="234"/>
      <c r="Y21" s="234" t="e">
        <f aca="false">V21*R21</f>
        <v>#REF!</v>
      </c>
      <c r="Z21" s="234" t="e">
        <f aca="false">V21*S21</f>
        <v>#REF!</v>
      </c>
      <c r="AA21" s="234" t="e">
        <f aca="false">AB21/10000</f>
        <v>#REF!</v>
      </c>
      <c r="AB21" s="234" t="e">
        <f aca="false">AB20</f>
        <v>#REF!</v>
      </c>
      <c r="AC21" s="235" t="e">
        <f aca="false">SUM(X21:AA21)+((AB21/150000)*15000)</f>
        <v>#REF!</v>
      </c>
      <c r="AD21" s="222" t="n">
        <v>37500</v>
      </c>
      <c r="AE21" s="239" t="n">
        <f aca="false">AL21-AX21</f>
        <v>0</v>
      </c>
      <c r="AF21" s="239" t="e">
        <f aca="false">AM21-AY21</f>
        <v>#REF!</v>
      </c>
      <c r="AG21" s="239" t="e">
        <f aca="false">AN21-AZ21</f>
        <v>#REF!</v>
      </c>
      <c r="AH21" s="239" t="n">
        <f aca="false">AO21-BA21</f>
        <v>0</v>
      </c>
      <c r="AI21" s="239" t="e">
        <f aca="false">AP21-BB21</f>
        <v>#REF!</v>
      </c>
      <c r="AJ21" s="239" t="e">
        <f aca="false">SUM(AE21:AI21)</f>
        <v>#REF!</v>
      </c>
      <c r="AK21" s="222" t="n">
        <v>37500</v>
      </c>
      <c r="AL21" s="239"/>
      <c r="AM21" s="237" t="e">
        <f aca="false">#REF!</f>
        <v>#REF!</v>
      </c>
      <c r="AN21" s="237" t="e">
        <f aca="false">#REF!</f>
        <v>#REF!</v>
      </c>
      <c r="AO21" s="237"/>
      <c r="AP21" s="237" t="e">
        <f aca="false">#REF!/12</f>
        <v>#REF!</v>
      </c>
      <c r="AQ21" s="237" t="e">
        <f aca="false">SUM(AM21:AP21)</f>
        <v>#REF!</v>
      </c>
      <c r="AR21" s="222" t="n">
        <v>37500</v>
      </c>
      <c r="AX21" s="239"/>
      <c r="AY21" s="237" t="n">
        <v>551637.551601574</v>
      </c>
      <c r="AZ21" s="237" t="n">
        <v>-188546.32580411</v>
      </c>
      <c r="BA21" s="237"/>
      <c r="BB21" s="237" t="n">
        <v>-47602.0833333331</v>
      </c>
      <c r="BC21" s="237" t="n">
        <v>315489.14246413</v>
      </c>
      <c r="BD21" s="160" t="n">
        <v>37500</v>
      </c>
    </row>
    <row r="22" customFormat="false" ht="9" hidden="false" customHeight="false" outlineLevel="0" collapsed="false">
      <c r="A22" s="185" t="s">
        <v>75</v>
      </c>
      <c r="B22" s="222" t="n">
        <v>37530</v>
      </c>
      <c r="C22" s="223" t="n">
        <v>30.75</v>
      </c>
      <c r="D22" s="224" t="n">
        <f aca="false">'EOL LINKS'!H34</f>
        <v>25.55</v>
      </c>
      <c r="E22" s="225" t="n">
        <f aca="false">D22-C22</f>
        <v>-5.2</v>
      </c>
      <c r="F22" s="223" t="n">
        <v>30</v>
      </c>
      <c r="G22" s="224" t="n">
        <f aca="false">'EOL LINKS'!H12</f>
        <v>27.35</v>
      </c>
      <c r="H22" s="225" t="n">
        <f aca="false">G22-F22</f>
        <v>-2.65</v>
      </c>
      <c r="I22" s="226" t="n">
        <f aca="false">C22-F22</f>
        <v>0.75</v>
      </c>
      <c r="J22" s="225" t="n">
        <f aca="false">D22-G22</f>
        <v>-1.8</v>
      </c>
      <c r="K22" s="227" t="n">
        <v>34.5</v>
      </c>
      <c r="L22" s="227"/>
      <c r="M22" s="229" t="e">
        <f aca="false">#REF!</f>
        <v>#REF!</v>
      </c>
      <c r="N22" s="229" t="e">
        <f aca="false">#REF!</f>
        <v>#REF!</v>
      </c>
      <c r="O22" s="229"/>
      <c r="P22" s="230" t="n">
        <v>368</v>
      </c>
      <c r="Q22" s="230"/>
      <c r="R22" s="232" t="e">
        <f aca="false">P22*M22</f>
        <v>#REF!</v>
      </c>
      <c r="S22" s="232" t="e">
        <f aca="false">P22*N22</f>
        <v>#REF!</v>
      </c>
      <c r="T22" s="232"/>
      <c r="U22" s="233" t="n">
        <f aca="false">[1]Interest!Y24</f>
        <v>0</v>
      </c>
      <c r="V22" s="233" t="n">
        <f aca="false">1/(1+U22/12)^(12*(B22-$A$2)/365.25)</f>
        <v>1</v>
      </c>
      <c r="W22" s="222" t="n">
        <v>37530</v>
      </c>
      <c r="X22" s="234"/>
      <c r="Y22" s="234" t="e">
        <f aca="false">V22*R22</f>
        <v>#REF!</v>
      </c>
      <c r="Z22" s="234" t="e">
        <f aca="false">V22*S22</f>
        <v>#REF!</v>
      </c>
      <c r="AA22" s="234" t="e">
        <f aca="false">AB22/10000</f>
        <v>#REF!</v>
      </c>
      <c r="AB22" s="234" t="e">
        <f aca="false">AB21</f>
        <v>#REF!</v>
      </c>
      <c r="AC22" s="235" t="e">
        <f aca="false">SUM(X22:AA22)+((AB22/150000)*15000)</f>
        <v>#REF!</v>
      </c>
      <c r="AD22" s="222" t="n">
        <v>37530</v>
      </c>
      <c r="AE22" s="239" t="n">
        <f aca="false">AL22-AX22</f>
        <v>0</v>
      </c>
      <c r="AF22" s="239" t="e">
        <f aca="false">AM22-AY22</f>
        <v>#REF!</v>
      </c>
      <c r="AG22" s="239" t="e">
        <f aca="false">AN22-AZ22</f>
        <v>#REF!</v>
      </c>
      <c r="AH22" s="239" t="n">
        <f aca="false">AO22-BA22</f>
        <v>0</v>
      </c>
      <c r="AI22" s="239" t="e">
        <f aca="false">AP22-BB22</f>
        <v>#REF!</v>
      </c>
      <c r="AJ22" s="239" t="e">
        <f aca="false">SUM(AE22:AI22)</f>
        <v>#REF!</v>
      </c>
      <c r="AK22" s="222" t="n">
        <v>37530</v>
      </c>
      <c r="AL22" s="239"/>
      <c r="AM22" s="237" t="e">
        <f aca="false">#REF!/3</f>
        <v>#REF!</v>
      </c>
      <c r="AN22" s="237" t="e">
        <f aca="false">#REF!/3</f>
        <v>#REF!</v>
      </c>
      <c r="AO22" s="237"/>
      <c r="AP22" s="237" t="e">
        <f aca="false">#REF!/12</f>
        <v>#REF!</v>
      </c>
      <c r="AQ22" s="237" t="e">
        <f aca="false">SUM(AM22:AP22)</f>
        <v>#REF!</v>
      </c>
      <c r="AR22" s="222" t="n">
        <v>37530</v>
      </c>
      <c r="AX22" s="239"/>
      <c r="AY22" s="237" t="n">
        <v>262710.760544964</v>
      </c>
      <c r="AZ22" s="237" t="n">
        <v>-370617.412513234</v>
      </c>
      <c r="BA22" s="237"/>
      <c r="BB22" s="237" t="n">
        <v>-47602.0833333331</v>
      </c>
      <c r="BC22" s="237" t="n">
        <v>-155508.735301604</v>
      </c>
      <c r="BD22" s="160" t="n">
        <v>37530</v>
      </c>
    </row>
    <row r="23" customFormat="false" ht="9" hidden="false" customHeight="false" outlineLevel="0" collapsed="false">
      <c r="A23" s="185" t="s">
        <v>149</v>
      </c>
      <c r="B23" s="222" t="n">
        <v>37561</v>
      </c>
      <c r="C23" s="223" t="n">
        <v>30.75</v>
      </c>
      <c r="D23" s="224" t="n">
        <f aca="false">D22</f>
        <v>25.55</v>
      </c>
      <c r="E23" s="225" t="n">
        <f aca="false">D23-C23</f>
        <v>-5.2</v>
      </c>
      <c r="F23" s="223" t="n">
        <v>30</v>
      </c>
      <c r="G23" s="224" t="n">
        <f aca="false">G22</f>
        <v>27.35</v>
      </c>
      <c r="H23" s="225" t="n">
        <f aca="false">G23-F23</f>
        <v>-2.65</v>
      </c>
      <c r="I23" s="226" t="n">
        <f aca="false">C23-F23</f>
        <v>0.75</v>
      </c>
      <c r="J23" s="225" t="n">
        <f aca="false">D23-G23</f>
        <v>-1.8</v>
      </c>
      <c r="K23" s="227" t="n">
        <v>34.5</v>
      </c>
      <c r="L23" s="227"/>
      <c r="M23" s="229" t="e">
        <f aca="false">#REF!</f>
        <v>#REF!</v>
      </c>
      <c r="N23" s="229" t="e">
        <f aca="false">N22</f>
        <v>#REF!</v>
      </c>
      <c r="O23" s="229"/>
      <c r="P23" s="230" t="n">
        <v>320</v>
      </c>
      <c r="Q23" s="230"/>
      <c r="R23" s="232" t="e">
        <f aca="false">P23*M23</f>
        <v>#REF!</v>
      </c>
      <c r="S23" s="232" t="e">
        <f aca="false">P23*N23</f>
        <v>#REF!</v>
      </c>
      <c r="T23" s="232"/>
      <c r="U23" s="233" t="n">
        <f aca="false">[1]Interest!Y25</f>
        <v>0</v>
      </c>
      <c r="V23" s="233" t="n">
        <f aca="false">1/(1+U23/12)^(12*(B23-$A$2)/365.25)</f>
        <v>1</v>
      </c>
      <c r="W23" s="222" t="n">
        <v>37561</v>
      </c>
      <c r="X23" s="234"/>
      <c r="Y23" s="234" t="e">
        <f aca="false">V23*R23</f>
        <v>#REF!</v>
      </c>
      <c r="Z23" s="234" t="e">
        <f aca="false">V23*S23</f>
        <v>#REF!</v>
      </c>
      <c r="AA23" s="234" t="e">
        <f aca="false">AB23/10000</f>
        <v>#REF!</v>
      </c>
      <c r="AB23" s="234" t="e">
        <f aca="false">AB22</f>
        <v>#REF!</v>
      </c>
      <c r="AC23" s="235" t="e">
        <f aca="false">SUM(X23:AA23)+((AB23/150000)*15000)</f>
        <v>#REF!</v>
      </c>
      <c r="AD23" s="222" t="n">
        <v>37561</v>
      </c>
      <c r="AE23" s="239" t="n">
        <f aca="false">AL23-AX23</f>
        <v>0</v>
      </c>
      <c r="AF23" s="239" t="e">
        <f aca="false">AM23-AY23</f>
        <v>#REF!</v>
      </c>
      <c r="AG23" s="239" t="e">
        <f aca="false">AN23-AZ23</f>
        <v>#REF!</v>
      </c>
      <c r="AH23" s="239" t="n">
        <f aca="false">AO23-BA23</f>
        <v>0</v>
      </c>
      <c r="AI23" s="239" t="e">
        <f aca="false">AP23-BB23</f>
        <v>#REF!</v>
      </c>
      <c r="AJ23" s="239" t="e">
        <f aca="false">SUM(AE23:AI23)</f>
        <v>#REF!</v>
      </c>
      <c r="AK23" s="222" t="n">
        <v>37561</v>
      </c>
      <c r="AL23" s="239"/>
      <c r="AM23" s="237" t="e">
        <f aca="false">#REF!/3</f>
        <v>#REF!</v>
      </c>
      <c r="AN23" s="237" t="e">
        <f aca="false">AN22</f>
        <v>#REF!</v>
      </c>
      <c r="AO23" s="237"/>
      <c r="AP23" s="237" t="e">
        <f aca="false">#REF!/12</f>
        <v>#REF!</v>
      </c>
      <c r="AQ23" s="237" t="e">
        <f aca="false">SUM(AM23:AP23)</f>
        <v>#REF!</v>
      </c>
      <c r="AR23" s="222" t="n">
        <v>37561</v>
      </c>
      <c r="AX23" s="239"/>
      <c r="AY23" s="237" t="n">
        <v>262710.760544964</v>
      </c>
      <c r="AZ23" s="237" t="n">
        <v>-370617.412513234</v>
      </c>
      <c r="BA23" s="237"/>
      <c r="BB23" s="237" t="n">
        <v>-47602.0833333331</v>
      </c>
      <c r="BC23" s="237" t="n">
        <v>-155508.735301604</v>
      </c>
      <c r="BD23" s="160" t="n">
        <v>37561</v>
      </c>
    </row>
    <row r="24" customFormat="false" ht="9" hidden="false" customHeight="false" outlineLevel="0" collapsed="false">
      <c r="A24" s="166" t="n">
        <f aca="false">((D13*P13)+(D14*P14)+(D15*P15)+(D16*P16)+(D17*P17)+(D18*P18)+(D19*P19)+(D20*P20)+(D21*P21)+(D22*P22)+(D23*P23)+(D24*P24))/(SUM(P13:P24))</f>
        <v>29.3170588235294</v>
      </c>
      <c r="B24" s="222" t="n">
        <v>37591</v>
      </c>
      <c r="C24" s="223" t="n">
        <v>30.75</v>
      </c>
      <c r="D24" s="224" t="n">
        <f aca="false">D23</f>
        <v>25.55</v>
      </c>
      <c r="E24" s="225" t="n">
        <f aca="false">D24-C24</f>
        <v>-5.2</v>
      </c>
      <c r="F24" s="223" t="n">
        <v>30</v>
      </c>
      <c r="G24" s="224" t="n">
        <f aca="false">G23</f>
        <v>27.35</v>
      </c>
      <c r="H24" s="225" t="n">
        <f aca="false">G24-F24</f>
        <v>-2.65</v>
      </c>
      <c r="I24" s="226" t="n">
        <f aca="false">C24-F24</f>
        <v>0.75</v>
      </c>
      <c r="J24" s="225" t="n">
        <f aca="false">D24-G24</f>
        <v>-1.8</v>
      </c>
      <c r="K24" s="227" t="n">
        <v>34.5</v>
      </c>
      <c r="L24" s="227"/>
      <c r="M24" s="229" t="e">
        <f aca="false">#REF!</f>
        <v>#REF!</v>
      </c>
      <c r="N24" s="229" t="e">
        <f aca="false">N23</f>
        <v>#REF!</v>
      </c>
      <c r="O24" s="229"/>
      <c r="P24" s="230" t="n">
        <v>336</v>
      </c>
      <c r="Q24" s="230"/>
      <c r="R24" s="232" t="e">
        <f aca="false">P24*M24</f>
        <v>#REF!</v>
      </c>
      <c r="S24" s="232" t="e">
        <f aca="false">P24*N24</f>
        <v>#REF!</v>
      </c>
      <c r="T24" s="232"/>
      <c r="U24" s="233" t="n">
        <f aca="false">[1]Interest!Y26</f>
        <v>0</v>
      </c>
      <c r="V24" s="233" t="n">
        <f aca="false">1/(1+U24/12)^(12*(B24-$A$2)/365.25)</f>
        <v>1</v>
      </c>
      <c r="W24" s="222" t="n">
        <v>37591</v>
      </c>
      <c r="X24" s="242"/>
      <c r="Y24" s="234" t="e">
        <f aca="false">V24*R24</f>
        <v>#REF!</v>
      </c>
      <c r="Z24" s="234" t="e">
        <f aca="false">V24*S24</f>
        <v>#REF!</v>
      </c>
      <c r="AA24" s="234" t="e">
        <f aca="false">AB24/10000</f>
        <v>#REF!</v>
      </c>
      <c r="AB24" s="234" t="e">
        <f aca="false">AB23</f>
        <v>#REF!</v>
      </c>
      <c r="AC24" s="235" t="e">
        <f aca="false">SUM(X24:AA24)+((AB24/150000)*15000)</f>
        <v>#REF!</v>
      </c>
      <c r="AD24" s="222" t="n">
        <v>37591</v>
      </c>
      <c r="AE24" s="239" t="n">
        <f aca="false">AL24-AX24</f>
        <v>0</v>
      </c>
      <c r="AF24" s="239" t="e">
        <f aca="false">AM24-AY24</f>
        <v>#REF!</v>
      </c>
      <c r="AG24" s="239" t="e">
        <f aca="false">AN24-AZ24</f>
        <v>#REF!</v>
      </c>
      <c r="AH24" s="239" t="n">
        <f aca="false">AO24-BA24</f>
        <v>0</v>
      </c>
      <c r="AI24" s="239" t="e">
        <f aca="false">AP24-BB24</f>
        <v>#REF!</v>
      </c>
      <c r="AJ24" s="239" t="e">
        <f aca="false">SUM(AE24:AI24)</f>
        <v>#REF!</v>
      </c>
      <c r="AK24" s="222" t="n">
        <v>37591</v>
      </c>
      <c r="AL24" s="239"/>
      <c r="AM24" s="237" t="e">
        <f aca="false">#REF!/3</f>
        <v>#REF!</v>
      </c>
      <c r="AN24" s="237" t="e">
        <f aca="false">AN23</f>
        <v>#REF!</v>
      </c>
      <c r="AO24" s="237"/>
      <c r="AP24" s="237" t="e">
        <f aca="false">#REF!/12</f>
        <v>#REF!</v>
      </c>
      <c r="AQ24" s="237" t="e">
        <f aca="false">SUM(AM24:AP24)</f>
        <v>#REF!</v>
      </c>
      <c r="AR24" s="222" t="n">
        <v>37591</v>
      </c>
      <c r="AX24" s="239"/>
      <c r="AY24" s="237" t="n">
        <v>262710.760544964</v>
      </c>
      <c r="AZ24" s="237" t="n">
        <v>-370617.412513234</v>
      </c>
      <c r="BA24" s="237"/>
      <c r="BB24" s="237" t="n">
        <v>-47602.0833333331</v>
      </c>
      <c r="BC24" s="237" t="n">
        <v>-155508.735301604</v>
      </c>
      <c r="BD24" s="160" t="n">
        <v>37591</v>
      </c>
    </row>
    <row r="25" customFormat="false" ht="9.75" hidden="false" customHeight="true" outlineLevel="0" collapsed="false">
      <c r="A25" s="243" t="n">
        <f aca="false">'EOL LINKS'!H47</f>
        <v>0</v>
      </c>
      <c r="B25" s="222" t="n">
        <v>37622</v>
      </c>
      <c r="C25" s="223" t="n">
        <v>32</v>
      </c>
      <c r="D25" s="224" t="n">
        <f aca="false">'EOL LINKS'!H48</f>
        <v>0</v>
      </c>
      <c r="E25" s="223" t="n">
        <f aca="false">D25-C25</f>
        <v>-32</v>
      </c>
      <c r="F25" s="223" t="n">
        <v>31.625</v>
      </c>
      <c r="G25" s="224" t="n">
        <f aca="false">'EOL LINKS'!H55</f>
        <v>29.25</v>
      </c>
      <c r="H25" s="223" t="n">
        <f aca="false">G25-F25</f>
        <v>-2.375</v>
      </c>
      <c r="I25" s="226" t="n">
        <f aca="false">C25-F25</f>
        <v>0.375</v>
      </c>
      <c r="J25" s="226" t="n">
        <f aca="false">D25-G25</f>
        <v>-29.25</v>
      </c>
      <c r="K25" s="244" t="n">
        <v>-0.25</v>
      </c>
      <c r="L25" s="223"/>
      <c r="M25" s="229" t="e">
        <f aca="false">#REF!</f>
        <v>#REF!</v>
      </c>
      <c r="N25" s="229" t="n">
        <v>-100</v>
      </c>
      <c r="O25" s="229"/>
      <c r="P25" s="230" t="n">
        <v>352</v>
      </c>
      <c r="Q25" s="230"/>
      <c r="R25" s="232" t="e">
        <f aca="false">P25*M25</f>
        <v>#REF!</v>
      </c>
      <c r="S25" s="232" t="n">
        <f aca="false">P25*N25</f>
        <v>-35200</v>
      </c>
      <c r="T25" s="232"/>
      <c r="U25" s="233" t="n">
        <f aca="false">[1]Interest!Y27</f>
        <v>0</v>
      </c>
      <c r="V25" s="233" t="n">
        <f aca="false">1/(1+U25/12)^(12*(B25-$A$2)/365.25)</f>
        <v>1</v>
      </c>
      <c r="W25" s="222" t="n">
        <v>37622</v>
      </c>
      <c r="X25" s="234"/>
      <c r="Y25" s="234" t="e">
        <f aca="false">V25*R25</f>
        <v>#REF!</v>
      </c>
      <c r="Z25" s="234" t="n">
        <f aca="false">V25*S25</f>
        <v>-35200</v>
      </c>
      <c r="AA25" s="245" t="e">
        <f aca="false">SUM(AA8:AA24)</f>
        <v>#REF!</v>
      </c>
      <c r="AB25" s="234"/>
      <c r="AC25" s="246" t="e">
        <f aca="false">SUM(X25:AA25)+((AB25/150000)*15000)</f>
        <v>#REF!</v>
      </c>
      <c r="AD25" s="222" t="n">
        <v>37622</v>
      </c>
      <c r="AE25" s="234"/>
      <c r="AF25" s="239" t="e">
        <f aca="false">AM25-AY25</f>
        <v>#REF!</v>
      </c>
      <c r="AG25" s="239"/>
      <c r="AH25" s="239"/>
      <c r="AI25" s="239"/>
      <c r="AJ25" s="239" t="e">
        <f aca="false">SUM(AE25:AI25)</f>
        <v>#REF!</v>
      </c>
      <c r="AK25" s="222" t="n">
        <v>37622</v>
      </c>
      <c r="AL25" s="239"/>
      <c r="AM25" s="247" t="e">
        <f aca="false">#REF!/12</f>
        <v>#REF!</v>
      </c>
      <c r="AN25" s="239"/>
      <c r="AO25" s="239"/>
      <c r="AP25" s="247"/>
      <c r="AQ25" s="237" t="e">
        <f aca="false">SUM(AM25:AP25)</f>
        <v>#REF!</v>
      </c>
      <c r="AR25" s="222" t="n">
        <v>37622</v>
      </c>
      <c r="AX25" s="239"/>
      <c r="AY25" s="247" t="n">
        <v>102458.903241345</v>
      </c>
      <c r="AZ25" s="239"/>
      <c r="BA25" s="239"/>
      <c r="BB25" s="247"/>
      <c r="BC25" s="237" t="n">
        <v>102458.903241345</v>
      </c>
    </row>
    <row r="26" customFormat="false" ht="9" hidden="false" customHeight="false" outlineLevel="0" collapsed="false">
      <c r="A26" s="185" t="s">
        <v>79</v>
      </c>
      <c r="B26" s="222" t="n">
        <v>37653</v>
      </c>
      <c r="C26" s="223" t="n">
        <v>32</v>
      </c>
      <c r="D26" s="224" t="n">
        <f aca="false">D25</f>
        <v>0</v>
      </c>
      <c r="E26" s="223" t="n">
        <f aca="false">D26-C26</f>
        <v>-32</v>
      </c>
      <c r="F26" s="223" t="n">
        <v>31.625</v>
      </c>
      <c r="G26" s="224" t="n">
        <f aca="false">G25</f>
        <v>29.25</v>
      </c>
      <c r="H26" s="223" t="n">
        <f aca="false">G26-F26</f>
        <v>-2.375</v>
      </c>
      <c r="I26" s="226" t="n">
        <f aca="false">C26-F26</f>
        <v>0.375</v>
      </c>
      <c r="J26" s="226" t="n">
        <f aca="false">D26-G26</f>
        <v>-29.25</v>
      </c>
      <c r="K26" s="244" t="n">
        <v>-0.25</v>
      </c>
      <c r="L26" s="223"/>
      <c r="M26" s="229" t="e">
        <f aca="false">M25</f>
        <v>#REF!</v>
      </c>
      <c r="N26" s="229" t="n">
        <f aca="false">N25</f>
        <v>-100</v>
      </c>
      <c r="O26" s="229"/>
      <c r="P26" s="230" t="n">
        <v>320</v>
      </c>
      <c r="Q26" s="230"/>
      <c r="R26" s="232" t="e">
        <f aca="false">P26*M26</f>
        <v>#REF!</v>
      </c>
      <c r="S26" s="232" t="n">
        <f aca="false">P26*N26</f>
        <v>-32000</v>
      </c>
      <c r="T26" s="232"/>
      <c r="U26" s="233" t="n">
        <f aca="false">[1]Interest!Y28</f>
        <v>0</v>
      </c>
      <c r="V26" s="233" t="n">
        <f aca="false">1/(1+U26/12)^(12*(B26-$A$2)/365.25)</f>
        <v>1</v>
      </c>
      <c r="W26" s="222" t="n">
        <v>37653</v>
      </c>
      <c r="X26" s="234"/>
      <c r="Y26" s="234" t="e">
        <f aca="false">V26*R26</f>
        <v>#REF!</v>
      </c>
      <c r="Z26" s="234" t="n">
        <f aca="false">V26*S26</f>
        <v>-32000</v>
      </c>
      <c r="AA26" s="234"/>
      <c r="AB26" s="234"/>
      <c r="AC26" s="246" t="e">
        <f aca="false">SUM(X26:AA26)+((AB26/150000)*15000)</f>
        <v>#REF!</v>
      </c>
      <c r="AD26" s="222" t="n">
        <v>37653</v>
      </c>
      <c r="AE26" s="234"/>
      <c r="AF26" s="239" t="e">
        <f aca="false">AM26-AY26</f>
        <v>#REF!</v>
      </c>
      <c r="AG26" s="239"/>
      <c r="AH26" s="239"/>
      <c r="AI26" s="239"/>
      <c r="AJ26" s="239" t="e">
        <f aca="false">SUM(AE26:AI26)</f>
        <v>#REF!</v>
      </c>
      <c r="AK26" s="222" t="n">
        <v>37653</v>
      </c>
      <c r="AL26" s="239"/>
      <c r="AM26" s="247" t="e">
        <f aca="false">AM25</f>
        <v>#REF!</v>
      </c>
      <c r="AN26" s="239"/>
      <c r="AO26" s="239"/>
      <c r="AP26" s="239"/>
      <c r="AQ26" s="237" t="e">
        <f aca="false">SUM(AM26:AP26)</f>
        <v>#REF!</v>
      </c>
      <c r="AR26" s="222" t="n">
        <v>37653</v>
      </c>
      <c r="AX26" s="239"/>
      <c r="AY26" s="247" t="n">
        <v>102458.903241345</v>
      </c>
      <c r="AZ26" s="239"/>
      <c r="BA26" s="239"/>
      <c r="BB26" s="239"/>
      <c r="BC26" s="237" t="n">
        <v>102458.903241345</v>
      </c>
    </row>
    <row r="27" customFormat="false" ht="9" hidden="false" customHeight="false" outlineLevel="0" collapsed="false">
      <c r="A27" s="185" t="s">
        <v>149</v>
      </c>
      <c r="B27" s="222" t="n">
        <v>37681</v>
      </c>
      <c r="C27" s="223" t="n">
        <v>30.5</v>
      </c>
      <c r="D27" s="224" t="n">
        <f aca="false">'EOL LINKS'!H49</f>
        <v>0</v>
      </c>
      <c r="E27" s="223" t="n">
        <f aca="false">D27-C27</f>
        <v>-30.5</v>
      </c>
      <c r="F27" s="223" t="n">
        <v>30.375</v>
      </c>
      <c r="G27" s="224" t="n">
        <f aca="false">'EOL LINKS'!H56</f>
        <v>28.25</v>
      </c>
      <c r="H27" s="223" t="n">
        <f aca="false">G27-F27</f>
        <v>-2.125</v>
      </c>
      <c r="I27" s="226" t="n">
        <f aca="false">C27-F27</f>
        <v>0.125</v>
      </c>
      <c r="J27" s="226" t="n">
        <f aca="false">D27-G27</f>
        <v>-28.25</v>
      </c>
      <c r="K27" s="244" t="n">
        <v>0</v>
      </c>
      <c r="L27" s="223"/>
      <c r="M27" s="229" t="e">
        <f aca="false">M26</f>
        <v>#REF!</v>
      </c>
      <c r="N27" s="229" t="n">
        <f aca="false">N26</f>
        <v>-100</v>
      </c>
      <c r="O27" s="229"/>
      <c r="P27" s="230" t="n">
        <v>336</v>
      </c>
      <c r="Q27" s="230"/>
      <c r="R27" s="232" t="e">
        <f aca="false">P27*M27</f>
        <v>#REF!</v>
      </c>
      <c r="S27" s="232" t="n">
        <f aca="false">P27*N27</f>
        <v>-33600</v>
      </c>
      <c r="T27" s="232"/>
      <c r="U27" s="233" t="n">
        <f aca="false">[1]Interest!Y29</f>
        <v>0</v>
      </c>
      <c r="V27" s="233" t="n">
        <f aca="false">1/(1+U27/12)^(12*(B27-$A$2)/365.25)</f>
        <v>1</v>
      </c>
      <c r="W27" s="222" t="n">
        <v>37681</v>
      </c>
      <c r="X27" s="234"/>
      <c r="Y27" s="234" t="e">
        <f aca="false">V27*R27</f>
        <v>#REF!</v>
      </c>
      <c r="Z27" s="234" t="n">
        <f aca="false">V27*S27</f>
        <v>-33600</v>
      </c>
      <c r="AA27" s="234"/>
      <c r="AB27" s="234"/>
      <c r="AC27" s="246" t="e">
        <f aca="false">SUM(X27:AA27)+((AB27/150000)*15000)</f>
        <v>#REF!</v>
      </c>
      <c r="AD27" s="222" t="n">
        <v>37681</v>
      </c>
      <c r="AE27" s="234"/>
      <c r="AF27" s="239" t="e">
        <f aca="false">AM27-AY27</f>
        <v>#REF!</v>
      </c>
      <c r="AG27" s="239"/>
      <c r="AH27" s="239"/>
      <c r="AI27" s="239"/>
      <c r="AJ27" s="239" t="e">
        <f aca="false">SUM(AE27:AI27)</f>
        <v>#REF!</v>
      </c>
      <c r="AK27" s="222" t="n">
        <v>37681</v>
      </c>
      <c r="AL27" s="239"/>
      <c r="AM27" s="247" t="e">
        <f aca="false">AM26</f>
        <v>#REF!</v>
      </c>
      <c r="AN27" s="239"/>
      <c r="AO27" s="239"/>
      <c r="AP27" s="239"/>
      <c r="AQ27" s="237" t="e">
        <f aca="false">SUM(AM27:AP27)</f>
        <v>#REF!</v>
      </c>
      <c r="AR27" s="222" t="n">
        <v>37681</v>
      </c>
      <c r="AX27" s="239"/>
      <c r="AY27" s="247" t="n">
        <v>102458.903241345</v>
      </c>
      <c r="AZ27" s="239"/>
      <c r="BA27" s="239"/>
      <c r="BB27" s="239"/>
      <c r="BC27" s="237" t="n">
        <v>102458.903241345</v>
      </c>
    </row>
    <row r="28" customFormat="false" ht="9" hidden="false" customHeight="false" outlineLevel="0" collapsed="false">
      <c r="A28" s="166" t="n">
        <f aca="false">((G13*P13)+(G14*P14)+(G15*P15)+(G16*P16)+(G17*P17)+(G18*P18)+(G19*P19)+(G20*P20)+(G21*P21)+(G22*P22)+(G23*P23)+(G24*P24))/(SUM(P13:P24))</f>
        <v>32.1835294117647</v>
      </c>
      <c r="B28" s="222" t="n">
        <v>37712</v>
      </c>
      <c r="C28" s="223" t="n">
        <v>30.5</v>
      </c>
      <c r="D28" s="224" t="n">
        <f aca="false">D27</f>
        <v>0</v>
      </c>
      <c r="E28" s="223" t="n">
        <f aca="false">D28-C28</f>
        <v>-30.5</v>
      </c>
      <c r="F28" s="223" t="n">
        <v>30.375</v>
      </c>
      <c r="G28" s="224" t="n">
        <f aca="false">G27</f>
        <v>28.25</v>
      </c>
      <c r="H28" s="223" t="n">
        <f aca="false">G28-F28</f>
        <v>-2.125</v>
      </c>
      <c r="I28" s="226" t="n">
        <f aca="false">C28-F28</f>
        <v>0.125</v>
      </c>
      <c r="J28" s="226" t="n">
        <f aca="false">D28-G28</f>
        <v>-28.25</v>
      </c>
      <c r="K28" s="244" t="n">
        <v>0</v>
      </c>
      <c r="L28" s="223"/>
      <c r="M28" s="229" t="e">
        <f aca="false">M27</f>
        <v>#REF!</v>
      </c>
      <c r="N28" s="229" t="n">
        <f aca="false">N27</f>
        <v>-100</v>
      </c>
      <c r="O28" s="229"/>
      <c r="P28" s="230" t="n">
        <v>352</v>
      </c>
      <c r="Q28" s="230"/>
      <c r="R28" s="232" t="e">
        <f aca="false">P28*M28</f>
        <v>#REF!</v>
      </c>
      <c r="S28" s="232" t="n">
        <f aca="false">P28*N28</f>
        <v>-35200</v>
      </c>
      <c r="T28" s="232"/>
      <c r="U28" s="233" t="n">
        <f aca="false">[1]Interest!Y30</f>
        <v>0</v>
      </c>
      <c r="V28" s="233" t="n">
        <f aca="false">1/(1+U28/12)^(12*(B28-$A$2)/365.25)</f>
        <v>1</v>
      </c>
      <c r="W28" s="222" t="n">
        <v>37712</v>
      </c>
      <c r="X28" s="234"/>
      <c r="Y28" s="234" t="e">
        <f aca="false">V28*R28</f>
        <v>#REF!</v>
      </c>
      <c r="Z28" s="234" t="n">
        <f aca="false">V28*S28</f>
        <v>-35200</v>
      </c>
      <c r="AA28" s="234"/>
      <c r="AB28" s="234"/>
      <c r="AC28" s="246" t="e">
        <f aca="false">SUM(X28:AA28)+((AB28/150000)*15000)</f>
        <v>#REF!</v>
      </c>
      <c r="AD28" s="222" t="n">
        <v>37712</v>
      </c>
      <c r="AE28" s="234"/>
      <c r="AF28" s="239" t="e">
        <f aca="false">AM28-AY28</f>
        <v>#REF!</v>
      </c>
      <c r="AG28" s="239"/>
      <c r="AH28" s="239"/>
      <c r="AI28" s="248"/>
      <c r="AJ28" s="239" t="e">
        <f aca="false">SUM(AE28:AI28)</f>
        <v>#REF!</v>
      </c>
      <c r="AK28" s="222" t="n">
        <v>37712</v>
      </c>
      <c r="AL28" s="239"/>
      <c r="AM28" s="247" t="e">
        <f aca="false">AM27</f>
        <v>#REF!</v>
      </c>
      <c r="AN28" s="239"/>
      <c r="AO28" s="239"/>
      <c r="AP28" s="239"/>
      <c r="AQ28" s="237" t="e">
        <f aca="false">SUM(AM28:AP28)</f>
        <v>#REF!</v>
      </c>
      <c r="AR28" s="222" t="n">
        <v>37712</v>
      </c>
      <c r="AX28" s="239"/>
      <c r="AY28" s="247" t="n">
        <v>102458.903241345</v>
      </c>
      <c r="AZ28" s="239"/>
      <c r="BA28" s="239"/>
      <c r="BB28" s="239"/>
      <c r="BC28" s="237" t="n">
        <v>102458.903241345</v>
      </c>
    </row>
    <row r="29" customFormat="false" ht="9" hidden="false" customHeight="false" outlineLevel="0" collapsed="false">
      <c r="A29" s="221" t="n">
        <f aca="false">A24-A28</f>
        <v>-2.86647058823529</v>
      </c>
      <c r="B29" s="222" t="n">
        <v>37742</v>
      </c>
      <c r="C29" s="223" t="n">
        <v>32</v>
      </c>
      <c r="D29" s="224" t="n">
        <f aca="false">'EOL LINKS'!H50</f>
        <v>0</v>
      </c>
      <c r="E29" s="223" t="n">
        <f aca="false">D29-C29</f>
        <v>-32</v>
      </c>
      <c r="F29" s="223" t="n">
        <v>31.75</v>
      </c>
      <c r="G29" s="224" t="n">
        <f aca="false">'EOL LINKS'!H57</f>
        <v>29.95</v>
      </c>
      <c r="H29" s="223" t="n">
        <f aca="false">G29-F29</f>
        <v>-1.8</v>
      </c>
      <c r="I29" s="226" t="n">
        <f aca="false">C29-F29</f>
        <v>0.25</v>
      </c>
      <c r="J29" s="226" t="n">
        <f aca="false">D29-G29</f>
        <v>-29.95</v>
      </c>
      <c r="K29" s="244" t="n">
        <v>0</v>
      </c>
      <c r="L29" s="223"/>
      <c r="M29" s="229" t="e">
        <f aca="false">M28</f>
        <v>#REF!</v>
      </c>
      <c r="N29" s="229" t="n">
        <f aca="false">N28</f>
        <v>-100</v>
      </c>
      <c r="O29" s="229"/>
      <c r="P29" s="230" t="n">
        <v>336</v>
      </c>
      <c r="Q29" s="230"/>
      <c r="R29" s="232" t="e">
        <f aca="false">P29*M29</f>
        <v>#REF!</v>
      </c>
      <c r="S29" s="232" t="n">
        <f aca="false">P29*N29</f>
        <v>-33600</v>
      </c>
      <c r="T29" s="232"/>
      <c r="U29" s="233" t="n">
        <f aca="false">[1]Interest!Y31</f>
        <v>0</v>
      </c>
      <c r="V29" s="233" t="n">
        <f aca="false">1/(1+U29/12)^(12*(B29-$A$2)/365.25)</f>
        <v>1</v>
      </c>
      <c r="W29" s="222" t="n">
        <v>37742</v>
      </c>
      <c r="X29" s="234"/>
      <c r="Y29" s="234" t="e">
        <f aca="false">V29*R29</f>
        <v>#REF!</v>
      </c>
      <c r="Z29" s="234" t="n">
        <f aca="false">V29*S29</f>
        <v>-33600</v>
      </c>
      <c r="AA29" s="234"/>
      <c r="AB29" s="234"/>
      <c r="AC29" s="246" t="e">
        <f aca="false">SUM(X29:AA29)+((AB29/150000)*15000)</f>
        <v>#REF!</v>
      </c>
      <c r="AD29" s="222" t="n">
        <v>37742</v>
      </c>
      <c r="AE29" s="234"/>
      <c r="AF29" s="239" t="e">
        <f aca="false">AM29-AY29</f>
        <v>#REF!</v>
      </c>
      <c r="AG29" s="239"/>
      <c r="AH29" s="239"/>
      <c r="AI29" s="239"/>
      <c r="AJ29" s="239" t="e">
        <f aca="false">SUM(AE29:AI29)</f>
        <v>#REF!</v>
      </c>
      <c r="AK29" s="222" t="n">
        <v>37742</v>
      </c>
      <c r="AL29" s="239"/>
      <c r="AM29" s="247" t="e">
        <f aca="false">AM28</f>
        <v>#REF!</v>
      </c>
      <c r="AN29" s="239"/>
      <c r="AO29" s="239"/>
      <c r="AP29" s="239"/>
      <c r="AQ29" s="237" t="e">
        <f aca="false">SUM(AM29:AP29)</f>
        <v>#REF!</v>
      </c>
      <c r="AR29" s="222" t="n">
        <v>37742</v>
      </c>
      <c r="AX29" s="239"/>
      <c r="AY29" s="247" t="n">
        <v>102458.903241345</v>
      </c>
      <c r="AZ29" s="239"/>
      <c r="BA29" s="239"/>
      <c r="BB29" s="239"/>
      <c r="BC29" s="237" t="n">
        <v>102458.903241345</v>
      </c>
    </row>
    <row r="30" customFormat="false" ht="9" hidden="false" customHeight="false" outlineLevel="0" collapsed="false">
      <c r="B30" s="222" t="n">
        <v>37773</v>
      </c>
      <c r="C30" s="223" t="n">
        <v>41.5</v>
      </c>
      <c r="D30" s="224" t="n">
        <f aca="false">'EOL LINKS'!H51</f>
        <v>0</v>
      </c>
      <c r="E30" s="223" t="n">
        <f aca="false">D30-C30</f>
        <v>-41.5</v>
      </c>
      <c r="F30" s="223" t="n">
        <v>41.125</v>
      </c>
      <c r="G30" s="224" t="n">
        <f aca="false">'EOL LINKS'!H58</f>
        <v>38.85</v>
      </c>
      <c r="H30" s="223" t="n">
        <f aca="false">G30-F30</f>
        <v>-2.275</v>
      </c>
      <c r="I30" s="226" t="n">
        <f aca="false">C30-F30</f>
        <v>0.375</v>
      </c>
      <c r="J30" s="226" t="n">
        <f aca="false">D30-G30</f>
        <v>-38.85</v>
      </c>
      <c r="K30" s="244" t="n">
        <v>-0.375</v>
      </c>
      <c r="L30" s="223"/>
      <c r="M30" s="229" t="e">
        <f aca="false">M29</f>
        <v>#REF!</v>
      </c>
      <c r="N30" s="229" t="n">
        <f aca="false">N29</f>
        <v>-100</v>
      </c>
      <c r="O30" s="229"/>
      <c r="P30" s="230" t="n">
        <v>336</v>
      </c>
      <c r="Q30" s="230"/>
      <c r="R30" s="232" t="e">
        <f aca="false">P30*M30</f>
        <v>#REF!</v>
      </c>
      <c r="S30" s="232" t="n">
        <f aca="false">P30*N30</f>
        <v>-33600</v>
      </c>
      <c r="T30" s="232"/>
      <c r="U30" s="233" t="n">
        <f aca="false">[1]Interest!Y32</f>
        <v>0</v>
      </c>
      <c r="V30" s="233" t="n">
        <f aca="false">1/(1+U30/12)^(12*(B30-$A$2)/365.25)</f>
        <v>1</v>
      </c>
      <c r="W30" s="222" t="n">
        <v>37773</v>
      </c>
      <c r="X30" s="234"/>
      <c r="Y30" s="234" t="e">
        <f aca="false">V30*R30</f>
        <v>#REF!</v>
      </c>
      <c r="Z30" s="234" t="n">
        <f aca="false">V30*S30</f>
        <v>-33600</v>
      </c>
      <c r="AA30" s="234"/>
      <c r="AB30" s="234"/>
      <c r="AC30" s="246" t="e">
        <f aca="false">SUM(X30:AA30)+((AB30/150000)*15000)</f>
        <v>#REF!</v>
      </c>
      <c r="AD30" s="222" t="n">
        <v>37773</v>
      </c>
      <c r="AE30" s="234"/>
      <c r="AF30" s="239" t="e">
        <f aca="false">AM30-AY30</f>
        <v>#REF!</v>
      </c>
      <c r="AG30" s="239"/>
      <c r="AH30" s="239"/>
      <c r="AI30" s="239"/>
      <c r="AJ30" s="239" t="e">
        <f aca="false">SUM(AE30:AI30)</f>
        <v>#REF!</v>
      </c>
      <c r="AK30" s="222" t="n">
        <v>37773</v>
      </c>
      <c r="AL30" s="239"/>
      <c r="AM30" s="247" t="e">
        <f aca="false">AM29</f>
        <v>#REF!</v>
      </c>
      <c r="AN30" s="239"/>
      <c r="AO30" s="239"/>
      <c r="AP30" s="239"/>
      <c r="AQ30" s="237" t="e">
        <f aca="false">SUM(AM30:AP30)</f>
        <v>#REF!</v>
      </c>
      <c r="AR30" s="222" t="n">
        <v>37773</v>
      </c>
      <c r="AX30" s="239"/>
      <c r="AY30" s="247" t="n">
        <v>102458.903241345</v>
      </c>
      <c r="AZ30" s="239"/>
      <c r="BA30" s="239"/>
      <c r="BB30" s="239"/>
      <c r="BC30" s="237" t="n">
        <v>102458.903241345</v>
      </c>
    </row>
    <row r="31" customFormat="false" ht="9" hidden="false" customHeight="false" outlineLevel="0" collapsed="false">
      <c r="B31" s="222" t="n">
        <v>37803</v>
      </c>
      <c r="C31" s="223" t="n">
        <v>49</v>
      </c>
      <c r="D31" s="224" t="n">
        <f aca="false">'EOL LINKS'!H52</f>
        <v>0</v>
      </c>
      <c r="E31" s="223" t="n">
        <f aca="false">D31-C31</f>
        <v>-49</v>
      </c>
      <c r="F31" s="223" t="n">
        <v>49.5</v>
      </c>
      <c r="G31" s="224" t="n">
        <f aca="false">'EOL LINKS'!H59</f>
        <v>47.45</v>
      </c>
      <c r="H31" s="223" t="n">
        <f aca="false">G31-F31</f>
        <v>-2.05</v>
      </c>
      <c r="I31" s="226" t="n">
        <f aca="false">C31-F31</f>
        <v>-0.5</v>
      </c>
      <c r="J31" s="226" t="n">
        <f aca="false">D31-G31</f>
        <v>-47.45</v>
      </c>
      <c r="K31" s="244" t="n">
        <v>-1</v>
      </c>
      <c r="L31" s="223"/>
      <c r="M31" s="229" t="e">
        <f aca="false">M30</f>
        <v>#REF!</v>
      </c>
      <c r="N31" s="229" t="n">
        <f aca="false">N30</f>
        <v>-100</v>
      </c>
      <c r="O31" s="229"/>
      <c r="P31" s="230" t="n">
        <v>352</v>
      </c>
      <c r="Q31" s="230"/>
      <c r="R31" s="232" t="e">
        <f aca="false">P31*M31</f>
        <v>#REF!</v>
      </c>
      <c r="S31" s="232" t="n">
        <f aca="false">P31*N31</f>
        <v>-35200</v>
      </c>
      <c r="T31" s="232"/>
      <c r="U31" s="233" t="n">
        <f aca="false">[1]Interest!Y33</f>
        <v>0</v>
      </c>
      <c r="V31" s="233" t="n">
        <f aca="false">1/(1+U31/12)^(12*(B31-$A$2)/365.25)</f>
        <v>1</v>
      </c>
      <c r="W31" s="222" t="n">
        <v>37803</v>
      </c>
      <c r="X31" s="234"/>
      <c r="Y31" s="234" t="e">
        <f aca="false">V31*R31</f>
        <v>#REF!</v>
      </c>
      <c r="Z31" s="234" t="n">
        <f aca="false">V31*S31</f>
        <v>-35200</v>
      </c>
      <c r="AA31" s="234"/>
      <c r="AB31" s="234"/>
      <c r="AC31" s="246" t="e">
        <f aca="false">SUM(X31:AA31)+((AB31/150000)*15000)</f>
        <v>#REF!</v>
      </c>
      <c r="AD31" s="222" t="n">
        <v>37803</v>
      </c>
      <c r="AE31" s="234"/>
      <c r="AF31" s="239" t="e">
        <f aca="false">AM31-AY31</f>
        <v>#REF!</v>
      </c>
      <c r="AG31" s="239"/>
      <c r="AH31" s="239"/>
      <c r="AI31" s="239" t="s">
        <v>150</v>
      </c>
      <c r="AJ31" s="239" t="e">
        <f aca="false">SUM(AE31:AI31)</f>
        <v>#REF!</v>
      </c>
      <c r="AK31" s="222" t="n">
        <v>37803</v>
      </c>
      <c r="AL31" s="239"/>
      <c r="AM31" s="247" t="e">
        <f aca="false">AM30</f>
        <v>#REF!</v>
      </c>
      <c r="AN31" s="239"/>
      <c r="AO31" s="239"/>
      <c r="AP31" s="239"/>
      <c r="AQ31" s="237" t="e">
        <f aca="false">SUM(AM31:AP31)</f>
        <v>#REF!</v>
      </c>
      <c r="AR31" s="222" t="n">
        <v>37803</v>
      </c>
      <c r="AX31" s="239"/>
      <c r="AY31" s="247" t="n">
        <v>102458.903241345</v>
      </c>
      <c r="AZ31" s="239"/>
      <c r="BA31" s="239"/>
      <c r="BB31" s="239"/>
      <c r="BC31" s="237" t="n">
        <v>102458.903241345</v>
      </c>
    </row>
    <row r="32" customFormat="false" ht="9" hidden="false" customHeight="false" outlineLevel="0" collapsed="false">
      <c r="B32" s="222" t="n">
        <v>37834</v>
      </c>
      <c r="C32" s="223" t="n">
        <v>49</v>
      </c>
      <c r="D32" s="224" t="n">
        <f aca="false">D31</f>
        <v>0</v>
      </c>
      <c r="E32" s="223" t="n">
        <f aca="false">D32-C32</f>
        <v>-49</v>
      </c>
      <c r="F32" s="223" t="n">
        <v>49.5</v>
      </c>
      <c r="G32" s="224" t="n">
        <f aca="false">G31</f>
        <v>47.45</v>
      </c>
      <c r="H32" s="223" t="n">
        <f aca="false">G32-F32</f>
        <v>-2.05</v>
      </c>
      <c r="I32" s="226" t="n">
        <f aca="false">C32-F32</f>
        <v>-0.5</v>
      </c>
      <c r="J32" s="226" t="n">
        <f aca="false">D32-G32</f>
        <v>-47.45</v>
      </c>
      <c r="K32" s="244" t="n">
        <v>-1</v>
      </c>
      <c r="L32" s="223"/>
      <c r="M32" s="229" t="e">
        <f aca="false">M31</f>
        <v>#REF!</v>
      </c>
      <c r="N32" s="229" t="n">
        <f aca="false">N31</f>
        <v>-100</v>
      </c>
      <c r="O32" s="229"/>
      <c r="P32" s="230" t="n">
        <v>336</v>
      </c>
      <c r="Q32" s="230"/>
      <c r="R32" s="232" t="e">
        <f aca="false">P32*M32</f>
        <v>#REF!</v>
      </c>
      <c r="S32" s="232" t="n">
        <f aca="false">P32*N32</f>
        <v>-33600</v>
      </c>
      <c r="T32" s="232"/>
      <c r="U32" s="233" t="n">
        <f aca="false">[1]Interest!Y34</f>
        <v>0</v>
      </c>
      <c r="V32" s="233" t="n">
        <f aca="false">1/(1+U32/12)^(12*(B32-$A$2)/365.25)</f>
        <v>1</v>
      </c>
      <c r="W32" s="222" t="n">
        <v>37834</v>
      </c>
      <c r="X32" s="234"/>
      <c r="Y32" s="234" t="e">
        <f aca="false">V32*R32</f>
        <v>#REF!</v>
      </c>
      <c r="Z32" s="234" t="n">
        <f aca="false">V32*S32</f>
        <v>-33600</v>
      </c>
      <c r="AA32" s="234"/>
      <c r="AB32" s="234"/>
      <c r="AC32" s="246" t="e">
        <f aca="false">SUM(X32:AA32)+((AB32/150000)*15000)</f>
        <v>#REF!</v>
      </c>
      <c r="AD32" s="222" t="n">
        <v>37834</v>
      </c>
      <c r="AE32" s="234"/>
      <c r="AF32" s="239" t="e">
        <f aca="false">AM32-AY32</f>
        <v>#REF!</v>
      </c>
      <c r="AG32" s="239"/>
      <c r="AH32" s="239"/>
      <c r="AI32" s="239"/>
      <c r="AJ32" s="239" t="e">
        <f aca="false">SUM(AE32:AI32)</f>
        <v>#REF!</v>
      </c>
      <c r="AK32" s="222" t="n">
        <v>37834</v>
      </c>
      <c r="AL32" s="239"/>
      <c r="AM32" s="247" t="e">
        <f aca="false">AM31</f>
        <v>#REF!</v>
      </c>
      <c r="AN32" s="239"/>
      <c r="AO32" s="239"/>
      <c r="AP32" s="239"/>
      <c r="AQ32" s="237" t="e">
        <f aca="false">SUM(AM32:AP32)</f>
        <v>#REF!</v>
      </c>
      <c r="AR32" s="222" t="n">
        <v>37834</v>
      </c>
      <c r="AX32" s="239"/>
      <c r="AY32" s="247" t="n">
        <v>102458.903241345</v>
      </c>
      <c r="AZ32" s="239"/>
      <c r="BA32" s="239"/>
      <c r="BB32" s="239"/>
      <c r="BC32" s="237" t="n">
        <v>102458.903241345</v>
      </c>
    </row>
    <row r="33" customFormat="false" ht="9" hidden="false" customHeight="false" outlineLevel="0" collapsed="false">
      <c r="A33" s="249"/>
      <c r="B33" s="222" t="n">
        <v>37865</v>
      </c>
      <c r="C33" s="223" t="n">
        <v>28.25</v>
      </c>
      <c r="D33" s="224" t="n">
        <f aca="false">'EOL LINKS'!H53</f>
        <v>0</v>
      </c>
      <c r="E33" s="223" t="n">
        <f aca="false">D33-C33</f>
        <v>-28.25</v>
      </c>
      <c r="F33" s="223" t="n">
        <v>28</v>
      </c>
      <c r="G33" s="224" t="n">
        <f aca="false">'EOL LINKS'!H60</f>
        <v>28.05</v>
      </c>
      <c r="H33" s="223" t="n">
        <f aca="false">G33-F33</f>
        <v>0.0500000000000007</v>
      </c>
      <c r="I33" s="226" t="n">
        <f aca="false">C33-F33</f>
        <v>0.25</v>
      </c>
      <c r="J33" s="226" t="n">
        <f aca="false">D33-G33</f>
        <v>-28.05</v>
      </c>
      <c r="K33" s="244" t="n">
        <v>0.25</v>
      </c>
      <c r="L33" s="223"/>
      <c r="M33" s="229" t="e">
        <f aca="false">M32</f>
        <v>#REF!</v>
      </c>
      <c r="N33" s="229" t="n">
        <f aca="false">N32</f>
        <v>-100</v>
      </c>
      <c r="O33" s="229"/>
      <c r="P33" s="230" t="n">
        <v>336</v>
      </c>
      <c r="Q33" s="230"/>
      <c r="R33" s="232" t="e">
        <f aca="false">P33*M33</f>
        <v>#REF!</v>
      </c>
      <c r="S33" s="232" t="n">
        <f aca="false">P33*N33</f>
        <v>-33600</v>
      </c>
      <c r="T33" s="232"/>
      <c r="U33" s="233" t="n">
        <f aca="false">[1]Interest!Y35</f>
        <v>0</v>
      </c>
      <c r="V33" s="233" t="n">
        <f aca="false">1/(1+U33/12)^(12*(B33-$A$2)/365.25)</f>
        <v>1</v>
      </c>
      <c r="W33" s="222" t="n">
        <v>37865</v>
      </c>
      <c r="X33" s="234"/>
      <c r="Y33" s="234" t="e">
        <f aca="false">V33*R33</f>
        <v>#REF!</v>
      </c>
      <c r="Z33" s="234" t="n">
        <f aca="false">V33*S33</f>
        <v>-33600</v>
      </c>
      <c r="AA33" s="234"/>
      <c r="AB33" s="234"/>
      <c r="AC33" s="246" t="e">
        <f aca="false">SUM(X33:AA33)+((AB33/150000)*15000)</f>
        <v>#REF!</v>
      </c>
      <c r="AD33" s="222" t="n">
        <v>37865</v>
      </c>
      <c r="AE33" s="234"/>
      <c r="AF33" s="239" t="e">
        <f aca="false">AM33-AY33</f>
        <v>#REF!</v>
      </c>
      <c r="AG33" s="239"/>
      <c r="AH33" s="239"/>
      <c r="AI33" s="239"/>
      <c r="AJ33" s="239" t="e">
        <f aca="false">SUM(AE33:AI33)</f>
        <v>#REF!</v>
      </c>
      <c r="AK33" s="222" t="n">
        <v>37865</v>
      </c>
      <c r="AL33" s="239"/>
      <c r="AM33" s="247" t="e">
        <f aca="false">AM32</f>
        <v>#REF!</v>
      </c>
      <c r="AN33" s="239"/>
      <c r="AO33" s="239"/>
      <c r="AP33" s="239"/>
      <c r="AQ33" s="237" t="e">
        <f aca="false">SUM(AM33:AP33)</f>
        <v>#REF!</v>
      </c>
      <c r="AR33" s="222" t="n">
        <v>37865</v>
      </c>
      <c r="AX33" s="239"/>
      <c r="AY33" s="247" t="n">
        <v>102458.903241345</v>
      </c>
      <c r="AZ33" s="239"/>
      <c r="BA33" s="239"/>
      <c r="BB33" s="239"/>
      <c r="BC33" s="237" t="n">
        <v>102458.903241345</v>
      </c>
    </row>
    <row r="34" customFormat="false" ht="9" hidden="false" customHeight="false" outlineLevel="0" collapsed="false">
      <c r="A34" s="185" t="s">
        <v>75</v>
      </c>
      <c r="B34" s="222" t="n">
        <v>37895</v>
      </c>
      <c r="C34" s="223" t="n">
        <v>29.25</v>
      </c>
      <c r="D34" s="224" t="n">
        <f aca="false">'EOL LINKS'!H54</f>
        <v>0</v>
      </c>
      <c r="E34" s="223" t="n">
        <f aca="false">D34-C34</f>
        <v>-29.25</v>
      </c>
      <c r="F34" s="223" t="n">
        <v>29</v>
      </c>
      <c r="G34" s="224" t="n">
        <f aca="false">'EOL LINKS'!H61</f>
        <v>28.75</v>
      </c>
      <c r="H34" s="223" t="n">
        <f aca="false">G34-F34</f>
        <v>-0.25</v>
      </c>
      <c r="I34" s="226" t="n">
        <f aca="false">C34-F34</f>
        <v>0.25</v>
      </c>
      <c r="J34" s="226" t="n">
        <f aca="false">D34-G34</f>
        <v>-28.75</v>
      </c>
      <c r="K34" s="244" t="n">
        <v>0.5</v>
      </c>
      <c r="L34" s="223"/>
      <c r="M34" s="229" t="e">
        <f aca="false">M33</f>
        <v>#REF!</v>
      </c>
      <c r="N34" s="229" t="n">
        <f aca="false">N33</f>
        <v>-100</v>
      </c>
      <c r="O34" s="229"/>
      <c r="P34" s="230" t="n">
        <v>368</v>
      </c>
      <c r="Q34" s="230"/>
      <c r="R34" s="232" t="e">
        <f aca="false">P34*M34</f>
        <v>#REF!</v>
      </c>
      <c r="S34" s="232" t="n">
        <f aca="false">P34*N34</f>
        <v>-36800</v>
      </c>
      <c r="T34" s="232"/>
      <c r="U34" s="233" t="n">
        <f aca="false">[1]Interest!Y36</f>
        <v>0</v>
      </c>
      <c r="V34" s="233" t="n">
        <f aca="false">1/(1+U34/12)^(12*(B34-$A$2)/365.25)</f>
        <v>1</v>
      </c>
      <c r="W34" s="222" t="n">
        <v>37895</v>
      </c>
      <c r="X34" s="234"/>
      <c r="Y34" s="234" t="e">
        <f aca="false">V34*R34</f>
        <v>#REF!</v>
      </c>
      <c r="Z34" s="234" t="n">
        <f aca="false">V34*S34</f>
        <v>-36800</v>
      </c>
      <c r="AA34" s="234"/>
      <c r="AB34" s="234"/>
      <c r="AC34" s="246" t="e">
        <f aca="false">SUM(X34:AA34)+((AB34/150000)*15000)</f>
        <v>#REF!</v>
      </c>
      <c r="AD34" s="222" t="n">
        <v>37895</v>
      </c>
      <c r="AE34" s="234"/>
      <c r="AF34" s="239" t="e">
        <f aca="false">AM34-AY34</f>
        <v>#REF!</v>
      </c>
      <c r="AG34" s="239"/>
      <c r="AH34" s="239"/>
      <c r="AI34" s="239"/>
      <c r="AJ34" s="239" t="e">
        <f aca="false">SUM(AE34:AI34)</f>
        <v>#REF!</v>
      </c>
      <c r="AK34" s="222" t="n">
        <v>37895</v>
      </c>
      <c r="AL34" s="239"/>
      <c r="AM34" s="247" t="e">
        <f aca="false">AM33</f>
        <v>#REF!</v>
      </c>
      <c r="AN34" s="239"/>
      <c r="AO34" s="239"/>
      <c r="AP34" s="239"/>
      <c r="AQ34" s="237" t="e">
        <f aca="false">SUM(AM34:AP34)</f>
        <v>#REF!</v>
      </c>
      <c r="AR34" s="222" t="n">
        <v>37895</v>
      </c>
      <c r="AX34" s="239"/>
      <c r="AY34" s="247" t="n">
        <v>102458.903241345</v>
      </c>
      <c r="AZ34" s="239"/>
      <c r="BA34" s="239"/>
      <c r="BB34" s="239"/>
      <c r="BC34" s="237" t="n">
        <v>102458.903241345</v>
      </c>
    </row>
    <row r="35" customFormat="false" ht="9" hidden="false" customHeight="false" outlineLevel="0" collapsed="false">
      <c r="A35" s="185" t="s">
        <v>151</v>
      </c>
      <c r="B35" s="222" t="n">
        <v>37926</v>
      </c>
      <c r="C35" s="223" t="n">
        <v>29.25</v>
      </c>
      <c r="D35" s="224" t="n">
        <f aca="false">D34</f>
        <v>0</v>
      </c>
      <c r="E35" s="223" t="n">
        <f aca="false">D35-C35</f>
        <v>-29.25</v>
      </c>
      <c r="F35" s="223" t="n">
        <v>29</v>
      </c>
      <c r="G35" s="224" t="n">
        <f aca="false">G34</f>
        <v>28.75</v>
      </c>
      <c r="H35" s="223" t="n">
        <f aca="false">G35-F35</f>
        <v>-0.25</v>
      </c>
      <c r="I35" s="226" t="n">
        <f aca="false">C35-F35</f>
        <v>0.25</v>
      </c>
      <c r="J35" s="226" t="n">
        <f aca="false">D35-G35</f>
        <v>-28.75</v>
      </c>
      <c r="K35" s="244" t="n">
        <v>0.5</v>
      </c>
      <c r="L35" s="223"/>
      <c r="M35" s="229" t="e">
        <f aca="false">M34</f>
        <v>#REF!</v>
      </c>
      <c r="N35" s="229" t="n">
        <f aca="false">N34</f>
        <v>-100</v>
      </c>
      <c r="O35" s="229"/>
      <c r="P35" s="230" t="n">
        <v>304</v>
      </c>
      <c r="Q35" s="230"/>
      <c r="R35" s="232" t="e">
        <f aca="false">P35*M35</f>
        <v>#REF!</v>
      </c>
      <c r="S35" s="232" t="n">
        <f aca="false">P35*N35</f>
        <v>-30400</v>
      </c>
      <c r="T35" s="232"/>
      <c r="U35" s="233" t="n">
        <f aca="false">[1]Interest!Y37</f>
        <v>0</v>
      </c>
      <c r="V35" s="233" t="n">
        <f aca="false">1/(1+U35/12)^(12*(B35-$A$2)/365.25)</f>
        <v>1</v>
      </c>
      <c r="W35" s="222" t="n">
        <v>37926</v>
      </c>
      <c r="X35" s="234"/>
      <c r="Y35" s="234" t="e">
        <f aca="false">V35*R35</f>
        <v>#REF!</v>
      </c>
      <c r="Z35" s="234" t="n">
        <f aca="false">V35*S35</f>
        <v>-30400</v>
      </c>
      <c r="AA35" s="234"/>
      <c r="AB35" s="234"/>
      <c r="AC35" s="246" t="e">
        <f aca="false">SUM(X35:AA35)+((AB35/150000)*15000)</f>
        <v>#REF!</v>
      </c>
      <c r="AD35" s="222" t="n">
        <v>37926</v>
      </c>
      <c r="AE35" s="234"/>
      <c r="AF35" s="239" t="e">
        <f aca="false">AM35-AY35</f>
        <v>#REF!</v>
      </c>
      <c r="AG35" s="239"/>
      <c r="AH35" s="239"/>
      <c r="AI35" s="239"/>
      <c r="AJ35" s="239" t="e">
        <f aca="false">SUM(AE35:AI35)</f>
        <v>#REF!</v>
      </c>
      <c r="AK35" s="222" t="n">
        <v>37926</v>
      </c>
      <c r="AL35" s="239"/>
      <c r="AM35" s="247" t="e">
        <f aca="false">AM34</f>
        <v>#REF!</v>
      </c>
      <c r="AN35" s="239"/>
      <c r="AO35" s="239"/>
      <c r="AP35" s="239"/>
      <c r="AQ35" s="237" t="e">
        <f aca="false">SUM(AM35:AP35)</f>
        <v>#REF!</v>
      </c>
      <c r="AR35" s="222" t="n">
        <v>37926</v>
      </c>
      <c r="AX35" s="239"/>
      <c r="AY35" s="247" t="n">
        <v>102458.903241345</v>
      </c>
      <c r="AZ35" s="239"/>
      <c r="BA35" s="239"/>
      <c r="BB35" s="239"/>
      <c r="BC35" s="237" t="n">
        <v>102458.903241345</v>
      </c>
    </row>
    <row r="36" customFormat="false" ht="9.75" hidden="false" customHeight="false" outlineLevel="0" collapsed="false">
      <c r="A36" s="166" t="n">
        <f aca="false">((D25*P25)+(D26*P26)+(D27*P27)+(D28*P28)+(D29*P29)+(D30*P30)+(D31*P31)+(D32*P32)+(D33*P33)+(D34*P34)+(D35*P35)+(D36*P36))/(SUM(P25:P36))</f>
        <v>0</v>
      </c>
      <c r="B36" s="222" t="n">
        <v>37956</v>
      </c>
      <c r="C36" s="223" t="n">
        <v>29.25</v>
      </c>
      <c r="D36" s="224" t="n">
        <f aca="false">D35</f>
        <v>0</v>
      </c>
      <c r="E36" s="223" t="n">
        <f aca="false">D36-C36</f>
        <v>-29.25</v>
      </c>
      <c r="F36" s="223" t="n">
        <v>29</v>
      </c>
      <c r="G36" s="224" t="n">
        <f aca="false">G35</f>
        <v>28.75</v>
      </c>
      <c r="H36" s="223" t="n">
        <f aca="false">G36-F36</f>
        <v>-0.25</v>
      </c>
      <c r="I36" s="226" t="n">
        <f aca="false">C36-F36</f>
        <v>0.25</v>
      </c>
      <c r="J36" s="226" t="n">
        <f aca="false">D36-G36</f>
        <v>-28.75</v>
      </c>
      <c r="K36" s="244" t="n">
        <v>0.5</v>
      </c>
      <c r="L36" s="223"/>
      <c r="M36" s="229" t="e">
        <f aca="false">M35</f>
        <v>#REF!</v>
      </c>
      <c r="N36" s="229" t="n">
        <f aca="false">N35</f>
        <v>-100</v>
      </c>
      <c r="O36" s="229"/>
      <c r="P36" s="230" t="n">
        <v>352</v>
      </c>
      <c r="Q36" s="230"/>
      <c r="R36" s="232" t="e">
        <f aca="false">P36*M36</f>
        <v>#REF!</v>
      </c>
      <c r="S36" s="232" t="n">
        <f aca="false">P36*N36</f>
        <v>-35200</v>
      </c>
      <c r="T36" s="232"/>
      <c r="U36" s="233" t="n">
        <f aca="false">[1]Interest!Y38</f>
        <v>0</v>
      </c>
      <c r="V36" s="233" t="n">
        <f aca="false">1/(1+U36/12)^(12*(B36-$A$2)/365.25)</f>
        <v>1</v>
      </c>
      <c r="W36" s="222" t="n">
        <v>37956</v>
      </c>
      <c r="X36" s="242"/>
      <c r="Y36" s="234" t="e">
        <f aca="false">V36*R36</f>
        <v>#REF!</v>
      </c>
      <c r="Z36" s="234" t="n">
        <f aca="false">V36*S36</f>
        <v>-35200</v>
      </c>
      <c r="AA36" s="234"/>
      <c r="AB36" s="234"/>
      <c r="AC36" s="250" t="e">
        <f aca="false">SUM(X36:AA36)+((AB36/150000)*15000)</f>
        <v>#REF!</v>
      </c>
      <c r="AD36" s="222" t="n">
        <v>37956</v>
      </c>
      <c r="AE36" s="234"/>
      <c r="AF36" s="239" t="e">
        <f aca="false">(AM36-AY36)</f>
        <v>#REF!</v>
      </c>
      <c r="AG36" s="239"/>
      <c r="AH36" s="239"/>
      <c r="AI36" s="239"/>
      <c r="AJ36" s="251" t="e">
        <f aca="false">SUM(AE36:AI36)</f>
        <v>#REF!</v>
      </c>
      <c r="AK36" s="222" t="n">
        <v>37956</v>
      </c>
      <c r="AL36" s="239"/>
      <c r="AM36" s="247" t="e">
        <f aca="false">AM35</f>
        <v>#REF!</v>
      </c>
      <c r="AN36" s="239"/>
      <c r="AO36" s="239"/>
      <c r="AP36" s="239"/>
      <c r="AQ36" s="237" t="e">
        <f aca="false">SUM(AM36:AP36)</f>
        <v>#REF!</v>
      </c>
      <c r="AR36" s="222" t="n">
        <v>37956</v>
      </c>
      <c r="AX36" s="239"/>
      <c r="AY36" s="247" t="n">
        <v>102458.903241345</v>
      </c>
      <c r="AZ36" s="239"/>
      <c r="BA36" s="239"/>
      <c r="BB36" s="239"/>
      <c r="BC36" s="237" t="n">
        <v>102458.903241345</v>
      </c>
    </row>
    <row r="37" customFormat="false" ht="12" hidden="false" customHeight="false" outlineLevel="0" collapsed="false">
      <c r="A37" s="243" t="n">
        <f aca="false">'EOL LINKS'!H45</f>
        <v>0</v>
      </c>
      <c r="B37" s="222" t="n">
        <v>37987</v>
      </c>
      <c r="C37" s="223"/>
      <c r="D37" s="224"/>
      <c r="E37" s="223"/>
      <c r="F37" s="223"/>
      <c r="G37" s="224"/>
      <c r="H37" s="223"/>
      <c r="I37" s="223" t="s">
        <v>152</v>
      </c>
      <c r="J37" s="223"/>
      <c r="K37" s="223"/>
      <c r="L37" s="223"/>
      <c r="M37" s="229" t="s">
        <v>153</v>
      </c>
      <c r="N37" s="229"/>
      <c r="O37" s="229"/>
      <c r="P37" s="230" t="n">
        <v>336</v>
      </c>
      <c r="Q37" s="230"/>
      <c r="R37" s="232" t="e">
        <f aca="false">P37*M37</f>
        <v>#VALUE!</v>
      </c>
      <c r="S37" s="232"/>
      <c r="T37" s="232"/>
      <c r="U37" s="233" t="n">
        <f aca="false">[1]Interest!Y39</f>
        <v>0</v>
      </c>
      <c r="V37" s="233" t="n">
        <f aca="false">1/(1+U37/12)^(12*(B37-$A$2)/365.25)</f>
        <v>1</v>
      </c>
      <c r="W37" s="222" t="n">
        <v>37987</v>
      </c>
      <c r="X37" s="234"/>
      <c r="Y37" s="234" t="e">
        <f aca="false">V37*R37</f>
        <v>#VALUE!</v>
      </c>
      <c r="Z37" s="234"/>
      <c r="AA37" s="234"/>
      <c r="AB37" s="252" t="s">
        <v>148</v>
      </c>
      <c r="AC37" s="253" t="e">
        <f aca="false">SUM(AC6:AC12)</f>
        <v>#REF!</v>
      </c>
      <c r="AD37" s="254" t="n">
        <v>37987</v>
      </c>
      <c r="AE37" s="234"/>
      <c r="AF37" s="239"/>
      <c r="AG37" s="239"/>
      <c r="AH37" s="239"/>
      <c r="AI37" s="255"/>
      <c r="AJ37" s="239" t="e">
        <f aca="false">SUM(AJ6:AJ36)</f>
        <v>#REF!</v>
      </c>
      <c r="AK37" s="254" t="n">
        <v>37987</v>
      </c>
      <c r="AL37" s="239"/>
      <c r="AM37" s="239"/>
      <c r="AN37" s="239"/>
      <c r="AO37" s="239"/>
      <c r="AP37" s="239"/>
      <c r="AQ37" s="237" t="e">
        <f aca="false">SUM(AQ6:AQ36)</f>
        <v>#REF!</v>
      </c>
      <c r="AR37" s="222" t="n">
        <v>37987</v>
      </c>
      <c r="AX37" s="239"/>
      <c r="AY37" s="239"/>
      <c r="AZ37" s="239"/>
      <c r="BA37" s="239"/>
      <c r="BB37" s="239"/>
      <c r="BC37" s="239" t="n">
        <v>-239111.846974936</v>
      </c>
    </row>
    <row r="38" customFormat="false" ht="12" hidden="false" customHeight="false" outlineLevel="0" collapsed="false">
      <c r="A38" s="185" t="s">
        <v>79</v>
      </c>
      <c r="B38" s="222" t="n">
        <v>38018</v>
      </c>
      <c r="C38" s="223"/>
      <c r="D38" s="224"/>
      <c r="E38" s="223"/>
      <c r="F38" s="223"/>
      <c r="G38" s="224"/>
      <c r="H38" s="223"/>
      <c r="I38" s="223"/>
      <c r="J38" s="223"/>
      <c r="K38" s="223"/>
      <c r="L38" s="223"/>
      <c r="M38" s="229"/>
      <c r="N38" s="229"/>
      <c r="O38" s="229"/>
      <c r="P38" s="230" t="n">
        <v>320</v>
      </c>
      <c r="Q38" s="230"/>
      <c r="R38" s="232" t="n">
        <f aca="false">P38*M38</f>
        <v>0</v>
      </c>
      <c r="S38" s="232"/>
      <c r="T38" s="232"/>
      <c r="U38" s="233" t="n">
        <f aca="false">[1]Interest!Y40</f>
        <v>0</v>
      </c>
      <c r="V38" s="233" t="n">
        <f aca="false">1/(1+U38/12)^(12*(B38-$A$2)/365.25)</f>
        <v>1</v>
      </c>
      <c r="W38" s="222" t="n">
        <v>38018</v>
      </c>
      <c r="X38" s="234"/>
      <c r="Y38" s="234" t="n">
        <f aca="false">V38*R38</f>
        <v>0</v>
      </c>
      <c r="Z38" s="234" t="e">
        <f aca="false">SUM(Y25:Y36)</f>
        <v>#REF!</v>
      </c>
      <c r="AA38" s="234"/>
      <c r="AB38" s="252" t="s">
        <v>149</v>
      </c>
      <c r="AC38" s="256" t="e">
        <f aca="false">SUM(AC13:AC24)</f>
        <v>#REF!</v>
      </c>
      <c r="AD38" s="254" t="n">
        <v>38018</v>
      </c>
      <c r="AE38" s="234"/>
      <c r="AF38" s="239"/>
      <c r="AG38" s="239"/>
      <c r="AH38" s="239"/>
      <c r="AI38" s="239" t="e">
        <f aca="false">AI7</f>
        <v>#REF!</v>
      </c>
      <c r="AJ38" s="257" t="n">
        <f aca="false">SUM(M41:M42)</f>
        <v>1342274.50980392</v>
      </c>
      <c r="AK38" s="222" t="n">
        <v>38018</v>
      </c>
      <c r="AL38" s="239"/>
      <c r="AM38" s="239"/>
      <c r="AN38" s="239"/>
      <c r="AO38" s="239"/>
      <c r="AP38" s="239"/>
      <c r="AQ38" s="239"/>
      <c r="AR38" s="222" t="n">
        <v>38018</v>
      </c>
      <c r="AX38" s="239"/>
      <c r="AY38" s="239"/>
      <c r="AZ38" s="239"/>
      <c r="BA38" s="239"/>
      <c r="BB38" s="239"/>
      <c r="BC38" s="239"/>
    </row>
    <row r="39" customFormat="false" ht="12" hidden="false" customHeight="false" outlineLevel="0" collapsed="false">
      <c r="A39" s="185" t="s">
        <v>151</v>
      </c>
      <c r="B39" s="222" t="n">
        <v>38047</v>
      </c>
      <c r="C39" s="223"/>
      <c r="D39" s="224"/>
      <c r="E39" s="223"/>
      <c r="F39" s="223"/>
      <c r="G39" s="224"/>
      <c r="H39" s="223"/>
      <c r="I39" s="223"/>
      <c r="J39" s="223"/>
      <c r="K39" s="223"/>
      <c r="L39" s="258"/>
      <c r="M39" s="229"/>
      <c r="N39" s="229"/>
      <c r="O39" s="229"/>
      <c r="P39" s="230" t="n">
        <v>368</v>
      </c>
      <c r="Q39" s="230"/>
      <c r="R39" s="232" t="n">
        <f aca="false">P39*M39</f>
        <v>0</v>
      </c>
      <c r="S39" s="232"/>
      <c r="T39" s="232"/>
      <c r="U39" s="233" t="n">
        <f aca="false">[1]Interest!Y41</f>
        <v>0</v>
      </c>
      <c r="V39" s="233" t="n">
        <f aca="false">1/(1+U39/12)^(12*(B39-$A$2)/365.25)</f>
        <v>1</v>
      </c>
      <c r="W39" s="222" t="n">
        <v>38047</v>
      </c>
      <c r="X39" s="234"/>
      <c r="Y39" s="234" t="n">
        <f aca="false">V39*R39</f>
        <v>0</v>
      </c>
      <c r="Z39" s="234"/>
      <c r="AA39" s="234"/>
      <c r="AB39" s="252" t="s">
        <v>151</v>
      </c>
      <c r="AC39" s="259" t="e">
        <f aca="false">SUM(AC25:AC36)</f>
        <v>#REF!</v>
      </c>
      <c r="AD39" s="254" t="n">
        <v>38047</v>
      </c>
      <c r="AE39" s="234"/>
      <c r="AF39" s="260"/>
      <c r="AG39" s="261"/>
      <c r="AH39" s="239"/>
      <c r="AI39" s="262"/>
      <c r="AJ39" s="263" t="e">
        <f aca="false">SUM(AJ9:AJ36)+AJ38</f>
        <v>#REF!</v>
      </c>
      <c r="AK39" s="254" t="n">
        <v>38047</v>
      </c>
      <c r="AL39" s="239"/>
      <c r="AM39" s="239"/>
      <c r="AN39" s="239"/>
      <c r="AO39" s="239"/>
      <c r="AP39" s="239"/>
      <c r="AQ39" s="239"/>
      <c r="AR39" s="222" t="n">
        <v>38047</v>
      </c>
      <c r="AX39" s="239"/>
      <c r="AY39" s="239"/>
      <c r="AZ39" s="239"/>
      <c r="BA39" s="239"/>
      <c r="BB39" s="239"/>
      <c r="BC39" s="239"/>
    </row>
    <row r="40" customFormat="false" ht="10.5" hidden="false" customHeight="true" outlineLevel="0" collapsed="false">
      <c r="A40" s="166" t="n">
        <f aca="false">((G25*P25)+(G26*P26)+(G27*P27)+(G28*P28)+(G29*P29)+(G30*P30)+(G31*P31)+(G32*P32)+(G33*P33)+(G34*P34)+(G35*P35)+(G36*P36))/(SUM(P25:P36))</f>
        <v>32.7743137254902</v>
      </c>
      <c r="B40" s="222" t="n">
        <v>38078</v>
      </c>
      <c r="C40" s="223"/>
      <c r="D40" s="224"/>
      <c r="E40" s="264"/>
      <c r="F40" s="264"/>
      <c r="G40" s="265"/>
      <c r="H40" s="223"/>
      <c r="I40" s="223"/>
      <c r="J40" s="223"/>
      <c r="K40" s="223"/>
      <c r="L40" s="266" t="n">
        <v>35.86</v>
      </c>
      <c r="M40" s="229"/>
      <c r="N40" s="229"/>
      <c r="O40" s="229"/>
      <c r="P40" s="230" t="n">
        <v>352</v>
      </c>
      <c r="Q40" s="230"/>
      <c r="R40" s="232" t="n">
        <f aca="false">P40*M40</f>
        <v>0</v>
      </c>
      <c r="S40" s="232"/>
      <c r="T40" s="232"/>
      <c r="U40" s="233" t="n">
        <f aca="false">[1]Interest!Y42</f>
        <v>0</v>
      </c>
      <c r="V40" s="233" t="n">
        <f aca="false">1/(1+U40/12)^(12*(B40-$A$2)/365.25)</f>
        <v>1</v>
      </c>
      <c r="W40" s="222" t="n">
        <v>38078</v>
      </c>
      <c r="X40" s="234"/>
      <c r="Y40" s="234" t="n">
        <f aca="false">V40*R40</f>
        <v>0</v>
      </c>
      <c r="Z40" s="234"/>
      <c r="AA40" s="234"/>
      <c r="AB40" s="234"/>
      <c r="AC40" s="267" t="e">
        <f aca="false">SUM(AC37:AC39)</f>
        <v>#REF!</v>
      </c>
      <c r="AD40" s="222" t="n">
        <v>38078</v>
      </c>
      <c r="AE40" s="234"/>
      <c r="AF40" s="260"/>
      <c r="AG40" s="261"/>
      <c r="AH40" s="239"/>
      <c r="AI40" s="248" t="e">
        <f aca="false">SUM(AI13:AI24)</f>
        <v>#REF!</v>
      </c>
      <c r="AJ40" s="268"/>
      <c r="AK40" s="222" t="n">
        <v>38078</v>
      </c>
      <c r="AL40" s="239"/>
      <c r="AM40" s="239"/>
      <c r="AN40" s="239"/>
      <c r="AO40" s="239"/>
      <c r="AP40" s="239"/>
      <c r="AQ40" s="239"/>
      <c r="AR40" s="222" t="n">
        <v>38078</v>
      </c>
      <c r="AX40" s="239"/>
      <c r="AY40" s="239"/>
      <c r="AZ40" s="239"/>
      <c r="BA40" s="239"/>
      <c r="BB40" s="239"/>
      <c r="BC40" s="239"/>
    </row>
    <row r="41" customFormat="false" ht="9" hidden="false" customHeight="false" outlineLevel="0" collapsed="false">
      <c r="A41" s="243" t="n">
        <f aca="false">'EOL LINKS'!H44</f>
        <v>32.85</v>
      </c>
      <c r="B41" s="222" t="n">
        <v>38108</v>
      </c>
      <c r="C41" s="223"/>
      <c r="D41" s="224"/>
      <c r="E41" s="264"/>
      <c r="F41" s="269"/>
      <c r="G41" s="224"/>
      <c r="H41" s="223"/>
      <c r="I41" s="236" t="n">
        <v>-100</v>
      </c>
      <c r="J41" s="236" t="n">
        <v>400000</v>
      </c>
      <c r="K41" s="223" t="n">
        <v>36.13</v>
      </c>
      <c r="L41" s="224" t="n">
        <f aca="false">A40</f>
        <v>32.7743137254902</v>
      </c>
      <c r="M41" s="229" t="n">
        <f aca="false">(K41-L41)*J41</f>
        <v>1342274.50980392</v>
      </c>
      <c r="N41" s="229"/>
      <c r="O41" s="229"/>
      <c r="P41" s="230" t="n">
        <v>320</v>
      </c>
      <c r="Q41" s="230"/>
      <c r="R41" s="232" t="n">
        <f aca="false">P41*M41</f>
        <v>429527843.137254</v>
      </c>
      <c r="S41" s="232"/>
      <c r="T41" s="232"/>
      <c r="U41" s="233" t="n">
        <f aca="false">[1]Interest!Y43</f>
        <v>0</v>
      </c>
      <c r="V41" s="233" t="n">
        <f aca="false">1/(1+U41/12)^(12*(B41-$A$2)/365.25)</f>
        <v>1</v>
      </c>
      <c r="W41" s="222" t="n">
        <v>38108</v>
      </c>
      <c r="X41" s="234"/>
      <c r="Y41" s="234" t="n">
        <f aca="false">V41*R41</f>
        <v>429527843.137254</v>
      </c>
      <c r="Z41" s="234"/>
      <c r="AA41" s="234"/>
      <c r="AB41" s="234"/>
      <c r="AC41" s="234"/>
      <c r="AD41" s="222" t="n">
        <v>38108</v>
      </c>
      <c r="AE41" s="234"/>
      <c r="AF41" s="260"/>
      <c r="AG41" s="261"/>
      <c r="AH41" s="239"/>
      <c r="AI41" s="248"/>
      <c r="AJ41" s="239"/>
      <c r="AK41" s="222" t="n">
        <v>38108</v>
      </c>
      <c r="AL41" s="239"/>
      <c r="AM41" s="239"/>
      <c r="AN41" s="239"/>
      <c r="AO41" s="239"/>
      <c r="AP41" s="239"/>
      <c r="AQ41" s="239"/>
      <c r="AR41" s="222" t="n">
        <v>38108</v>
      </c>
      <c r="AX41" s="239"/>
      <c r="AY41" s="239"/>
      <c r="AZ41" s="239"/>
      <c r="BA41" s="239"/>
      <c r="BB41" s="239"/>
      <c r="BC41" s="239"/>
    </row>
    <row r="42" customFormat="false" ht="9" hidden="false" customHeight="false" outlineLevel="0" collapsed="false">
      <c r="A42" s="270" t="s">
        <v>154</v>
      </c>
      <c r="B42" s="222" t="n">
        <v>38139</v>
      </c>
      <c r="C42" s="223"/>
      <c r="D42" s="224"/>
      <c r="E42" s="264"/>
      <c r="F42" s="269"/>
      <c r="G42" s="224"/>
      <c r="H42" s="224"/>
      <c r="I42" s="236"/>
      <c r="J42" s="236"/>
      <c r="K42" s="223"/>
      <c r="L42" s="224"/>
      <c r="M42" s="229"/>
      <c r="N42" s="229"/>
      <c r="O42" s="229"/>
      <c r="P42" s="230" t="n">
        <v>352</v>
      </c>
      <c r="Q42" s="230"/>
      <c r="R42" s="232" t="n">
        <f aca="false">P42*M42</f>
        <v>0</v>
      </c>
      <c r="S42" s="232"/>
      <c r="T42" s="232"/>
      <c r="U42" s="233" t="n">
        <f aca="false">[1]Interest!Y44</f>
        <v>0</v>
      </c>
      <c r="V42" s="233" t="n">
        <f aca="false">1/(1+U42/12)^(12*(B42-$A$2)/365.25)</f>
        <v>1</v>
      </c>
      <c r="W42" s="222" t="n">
        <v>38139</v>
      </c>
      <c r="X42" s="234"/>
      <c r="Y42" s="234" t="n">
        <f aca="false">V42*R42</f>
        <v>0</v>
      </c>
      <c r="Z42" s="234"/>
      <c r="AA42" s="234"/>
      <c r="AB42" s="234"/>
      <c r="AC42" s="234"/>
      <c r="AD42" s="222" t="n">
        <v>38139</v>
      </c>
      <c r="AE42" s="234"/>
      <c r="AF42" s="236"/>
      <c r="AG42" s="261"/>
      <c r="AH42" s="271"/>
      <c r="AI42" s="239"/>
      <c r="AJ42" s="239" t="e">
        <f aca="false">SUM(AJ25:AJ38)</f>
        <v>#REF!</v>
      </c>
      <c r="AK42" s="222" t="n">
        <v>38139</v>
      </c>
      <c r="AL42" s="239"/>
      <c r="AM42" s="239"/>
      <c r="AN42" s="239"/>
      <c r="AO42" s="239"/>
      <c r="AP42" s="239"/>
      <c r="AQ42" s="239"/>
      <c r="AR42" s="222" t="n">
        <v>38139</v>
      </c>
      <c r="AX42" s="239"/>
      <c r="AY42" s="239"/>
      <c r="AZ42" s="239"/>
      <c r="BA42" s="239"/>
      <c r="BB42" s="239"/>
      <c r="BC42" s="239"/>
    </row>
    <row r="43" customFormat="false" ht="9" hidden="false" customHeight="false" outlineLevel="0" collapsed="false">
      <c r="A43" s="272" t="n">
        <f aca="false">A37-A40</f>
        <v>-32.7743137254902</v>
      </c>
      <c r="B43" s="222" t="n">
        <v>38169</v>
      </c>
      <c r="C43" s="223" t="n">
        <v>0.24</v>
      </c>
      <c r="D43" s="224"/>
      <c r="E43" s="264"/>
      <c r="F43" s="264"/>
      <c r="G43" s="264"/>
      <c r="H43" s="223"/>
      <c r="I43" s="223"/>
      <c r="J43" s="223"/>
      <c r="K43" s="223"/>
      <c r="L43" s="223"/>
      <c r="M43" s="229"/>
      <c r="N43" s="229"/>
      <c r="O43" s="229"/>
      <c r="P43" s="230" t="n">
        <v>336</v>
      </c>
      <c r="Q43" s="230"/>
      <c r="R43" s="232" t="n">
        <f aca="false">P43*M43</f>
        <v>0</v>
      </c>
      <c r="S43" s="232"/>
      <c r="T43" s="232"/>
      <c r="U43" s="233" t="n">
        <f aca="false">[1]Interest!Y45</f>
        <v>0</v>
      </c>
      <c r="V43" s="233" t="n">
        <f aca="false">1/(1+U43/12)^(12*(B43-$A$2)/365.25)</f>
        <v>1</v>
      </c>
      <c r="W43" s="222" t="n">
        <v>38169</v>
      </c>
      <c r="X43" s="234"/>
      <c r="Y43" s="234" t="n">
        <f aca="false">V43*R43</f>
        <v>0</v>
      </c>
      <c r="Z43" s="234"/>
      <c r="AA43" s="234"/>
      <c r="AB43" s="234"/>
      <c r="AC43" s="234"/>
      <c r="AD43" s="222" t="n">
        <v>38169</v>
      </c>
      <c r="AE43" s="234"/>
      <c r="AF43" s="239"/>
      <c r="AG43" s="261"/>
      <c r="AH43" s="271"/>
      <c r="AI43" s="239"/>
      <c r="AJ43" s="239"/>
      <c r="AK43" s="222" t="n">
        <v>38169</v>
      </c>
      <c r="AL43" s="239"/>
      <c r="AM43" s="239"/>
      <c r="AN43" s="239"/>
      <c r="AO43" s="239"/>
      <c r="AP43" s="239"/>
      <c r="AQ43" s="239"/>
      <c r="AR43" s="222" t="n">
        <v>38169</v>
      </c>
      <c r="AX43" s="239"/>
      <c r="AY43" s="239"/>
      <c r="AZ43" s="239"/>
      <c r="BA43" s="239"/>
      <c r="BB43" s="239"/>
      <c r="BC43" s="239"/>
    </row>
    <row r="44" customFormat="false" ht="9" hidden="false" customHeight="false" outlineLevel="0" collapsed="false">
      <c r="A44" s="270" t="s">
        <v>155</v>
      </c>
      <c r="B44" s="222" t="n">
        <v>38200</v>
      </c>
      <c r="C44" s="223"/>
      <c r="D44" s="224"/>
      <c r="E44" s="264"/>
      <c r="F44" s="264"/>
      <c r="G44" s="264"/>
      <c r="H44" s="223"/>
      <c r="I44" s="223"/>
      <c r="J44" s="223"/>
      <c r="K44" s="223"/>
      <c r="L44" s="223"/>
      <c r="M44" s="229"/>
      <c r="N44" s="229"/>
      <c r="O44" s="229"/>
      <c r="P44" s="230" t="n">
        <v>352</v>
      </c>
      <c r="Q44" s="230"/>
      <c r="R44" s="232" t="n">
        <f aca="false">P44*M44</f>
        <v>0</v>
      </c>
      <c r="S44" s="232"/>
      <c r="T44" s="232"/>
      <c r="U44" s="233" t="n">
        <f aca="false">[1]Interest!Y46</f>
        <v>0</v>
      </c>
      <c r="V44" s="233" t="n">
        <f aca="false">1/(1+U44/12)^(12*(B44-$A$2)/365.25)</f>
        <v>1</v>
      </c>
      <c r="W44" s="222" t="n">
        <v>38200</v>
      </c>
      <c r="X44" s="234"/>
      <c r="Y44" s="234" t="n">
        <f aca="false">V44*R44</f>
        <v>0</v>
      </c>
      <c r="Z44" s="234"/>
      <c r="AA44" s="234"/>
      <c r="AB44" s="234"/>
      <c r="AC44" s="234"/>
      <c r="AD44" s="222" t="n">
        <v>38200</v>
      </c>
      <c r="AE44" s="234"/>
      <c r="AF44" s="239"/>
      <c r="AG44" s="261"/>
      <c r="AH44" s="271"/>
      <c r="AI44" s="239"/>
      <c r="AJ44" s="239"/>
      <c r="AK44" s="222" t="n">
        <v>38200</v>
      </c>
      <c r="AL44" s="239"/>
      <c r="AM44" s="239"/>
      <c r="AN44" s="239"/>
      <c r="AO44" s="239"/>
      <c r="AP44" s="239"/>
      <c r="AQ44" s="239"/>
      <c r="AR44" s="222" t="n">
        <v>38200</v>
      </c>
      <c r="AX44" s="239"/>
      <c r="AY44" s="239"/>
      <c r="AZ44" s="239"/>
      <c r="BA44" s="239"/>
      <c r="BB44" s="239"/>
      <c r="BC44" s="239"/>
    </row>
    <row r="45" customFormat="false" ht="9" hidden="false" customHeight="false" outlineLevel="0" collapsed="false">
      <c r="A45" s="273" t="n">
        <f aca="false">A24-A37</f>
        <v>29.3170588235294</v>
      </c>
      <c r="B45" s="222" t="n">
        <v>38231</v>
      </c>
      <c r="C45" s="223"/>
      <c r="D45" s="224"/>
      <c r="E45" s="264" t="n">
        <v>28.85</v>
      </c>
      <c r="F45" s="236" t="n">
        <v>368</v>
      </c>
      <c r="G45" s="264" t="n">
        <f aca="false">F45*E45</f>
        <v>10616.8</v>
      </c>
      <c r="H45" s="223"/>
      <c r="I45" s="236"/>
      <c r="J45" s="258"/>
      <c r="K45" s="223"/>
      <c r="L45" s="236"/>
      <c r="M45" s="258"/>
      <c r="N45" s="229"/>
      <c r="O45" s="229"/>
      <c r="P45" s="230" t="n">
        <v>336</v>
      </c>
      <c r="Q45" s="230"/>
      <c r="R45" s="232" t="n">
        <f aca="false">P45*M45</f>
        <v>0</v>
      </c>
      <c r="S45" s="232"/>
      <c r="T45" s="232"/>
      <c r="U45" s="233" t="n">
        <f aca="false">[1]Interest!Y47</f>
        <v>0</v>
      </c>
      <c r="V45" s="233" t="n">
        <f aca="false">1/(1+U45/12)^(12*(B45-$A$2)/365.25)</f>
        <v>1</v>
      </c>
      <c r="W45" s="222" t="n">
        <v>38231</v>
      </c>
      <c r="X45" s="234"/>
      <c r="Y45" s="234" t="n">
        <f aca="false">V45*R45</f>
        <v>0</v>
      </c>
      <c r="Z45" s="234"/>
      <c r="AA45" s="234"/>
      <c r="AB45" s="234"/>
      <c r="AC45" s="234"/>
      <c r="AD45" s="222" t="n">
        <v>38231</v>
      </c>
      <c r="AE45" s="234"/>
      <c r="AF45" s="239"/>
      <c r="AG45" s="248"/>
      <c r="AH45" s="271"/>
      <c r="AI45" s="239"/>
      <c r="AJ45" s="239"/>
      <c r="AK45" s="222" t="n">
        <v>38231</v>
      </c>
      <c r="AL45" s="239"/>
      <c r="AM45" s="239"/>
      <c r="AN45" s="239"/>
      <c r="AO45" s="239"/>
      <c r="AP45" s="239"/>
      <c r="AQ45" s="239"/>
      <c r="AR45" s="222" t="n">
        <v>38231</v>
      </c>
      <c r="AX45" s="239"/>
      <c r="AY45" s="239"/>
      <c r="AZ45" s="239"/>
      <c r="BA45" s="239"/>
      <c r="BB45" s="239"/>
      <c r="BC45" s="239"/>
    </row>
    <row r="46" customFormat="false" ht="9" hidden="false" customHeight="false" outlineLevel="0" collapsed="false">
      <c r="A46" s="185" t="s">
        <v>75</v>
      </c>
      <c r="B46" s="222" t="n">
        <v>38261</v>
      </c>
      <c r="C46" s="223"/>
      <c r="D46" s="224"/>
      <c r="E46" s="264" t="n">
        <v>28.25</v>
      </c>
      <c r="F46" s="236" t="n">
        <v>336</v>
      </c>
      <c r="G46" s="264" t="n">
        <f aca="false">F46*E46</f>
        <v>9492</v>
      </c>
      <c r="H46" s="264"/>
      <c r="I46" s="236"/>
      <c r="J46" s="258"/>
      <c r="K46" s="223"/>
      <c r="L46" s="223"/>
      <c r="M46" s="229"/>
      <c r="N46" s="229"/>
      <c r="O46" s="229"/>
      <c r="P46" s="230" t="n">
        <v>336</v>
      </c>
      <c r="Q46" s="230"/>
      <c r="R46" s="232" t="n">
        <f aca="false">P46*M46</f>
        <v>0</v>
      </c>
      <c r="S46" s="232"/>
      <c r="T46" s="232"/>
      <c r="U46" s="233" t="n">
        <f aca="false">[1]Interest!Y48</f>
        <v>0</v>
      </c>
      <c r="V46" s="233" t="n">
        <f aca="false">1/(1+U46/12)^(12*(B46-$A$2)/365.25)</f>
        <v>1</v>
      </c>
      <c r="W46" s="222" t="n">
        <v>38261</v>
      </c>
      <c r="X46" s="234"/>
      <c r="Y46" s="234" t="n">
        <f aca="false">V46*R46</f>
        <v>0</v>
      </c>
      <c r="Z46" s="234"/>
      <c r="AA46" s="234"/>
      <c r="AB46" s="234"/>
      <c r="AC46" s="234"/>
      <c r="AD46" s="222" t="n">
        <v>38261</v>
      </c>
      <c r="AE46" s="234"/>
      <c r="AF46" s="239"/>
      <c r="AG46" s="239"/>
      <c r="AH46" s="264"/>
      <c r="AI46" s="235"/>
      <c r="AJ46" s="239"/>
      <c r="AK46" s="222" t="n">
        <v>38261</v>
      </c>
      <c r="AL46" s="239"/>
      <c r="AM46" s="239"/>
      <c r="AN46" s="239"/>
      <c r="AO46" s="239"/>
      <c r="AP46" s="239"/>
      <c r="AQ46" s="239"/>
      <c r="AR46" s="222" t="n">
        <v>38261</v>
      </c>
      <c r="AX46" s="239"/>
      <c r="AY46" s="239"/>
      <c r="AZ46" s="239"/>
      <c r="BA46" s="239"/>
      <c r="BB46" s="239"/>
      <c r="BC46" s="239"/>
    </row>
    <row r="47" customFormat="false" ht="9" hidden="false" customHeight="false" outlineLevel="0" collapsed="false">
      <c r="A47" s="185" t="s">
        <v>156</v>
      </c>
      <c r="B47" s="222" t="n">
        <v>38292</v>
      </c>
      <c r="C47" s="223"/>
      <c r="D47" s="224"/>
      <c r="E47" s="264" t="n">
        <v>30.45</v>
      </c>
      <c r="F47" s="236" t="n">
        <v>320</v>
      </c>
      <c r="G47" s="264" t="n">
        <f aca="false">F47*E47</f>
        <v>9744</v>
      </c>
      <c r="H47" s="223"/>
      <c r="I47" s="236"/>
      <c r="J47" s="223"/>
      <c r="K47" s="223"/>
      <c r="L47" s="223"/>
      <c r="M47" s="229"/>
      <c r="N47" s="229"/>
      <c r="O47" s="229"/>
      <c r="P47" s="230" t="n">
        <v>336</v>
      </c>
      <c r="Q47" s="230"/>
      <c r="R47" s="232" t="n">
        <f aca="false">P47*M47</f>
        <v>0</v>
      </c>
      <c r="S47" s="232"/>
      <c r="T47" s="232"/>
      <c r="U47" s="233" t="n">
        <f aca="false">[1]Interest!Y49</f>
        <v>0</v>
      </c>
      <c r="V47" s="233" t="n">
        <f aca="false">1/(1+U47/12)^(12*(B47-$A$2)/365.25)</f>
        <v>1</v>
      </c>
      <c r="W47" s="222" t="n">
        <v>38292</v>
      </c>
      <c r="X47" s="234"/>
      <c r="Y47" s="234" t="n">
        <f aca="false">V47*R47</f>
        <v>0</v>
      </c>
      <c r="Z47" s="234"/>
      <c r="AA47" s="234"/>
      <c r="AB47" s="234"/>
      <c r="AC47" s="234"/>
      <c r="AD47" s="222" t="n">
        <v>38292</v>
      </c>
      <c r="AE47" s="234"/>
      <c r="AF47" s="239"/>
      <c r="AG47" s="236"/>
      <c r="AH47" s="274"/>
      <c r="AI47" s="275"/>
      <c r="AJ47" s="239"/>
      <c r="AK47" s="222" t="n">
        <v>38292</v>
      </c>
      <c r="AL47" s="239"/>
      <c r="AM47" s="239"/>
      <c r="AN47" s="239"/>
      <c r="AO47" s="239"/>
      <c r="AP47" s="239"/>
      <c r="AQ47" s="239"/>
      <c r="AR47" s="222" t="n">
        <v>38292</v>
      </c>
      <c r="AX47" s="239"/>
      <c r="AY47" s="239"/>
      <c r="AZ47" s="239"/>
      <c r="BA47" s="239"/>
      <c r="BB47" s="239"/>
      <c r="BC47" s="239"/>
    </row>
    <row r="48" customFormat="false" ht="9" hidden="false" customHeight="false" outlineLevel="0" collapsed="false">
      <c r="A48" s="166" t="n">
        <f aca="false">((D37*P37)+(D38*P38)+(D39*P39)+(D40*P40)+(D41*P41)+(D42*P42)+(D43*P43)+(D44*P44)+(D45*P45)+(D46*P46)+(D47*P47)+(D48*P48))/(SUM(P37:P48))</f>
        <v>0</v>
      </c>
      <c r="B48" s="222" t="n">
        <v>38322</v>
      </c>
      <c r="C48" s="223"/>
      <c r="D48" s="224"/>
      <c r="E48" s="223"/>
      <c r="F48" s="223" t="n">
        <f aca="false">SUM(F45:F47)</f>
        <v>1024</v>
      </c>
      <c r="G48" s="224" t="n">
        <f aca="false">SUM(G45:G47)</f>
        <v>29852.8</v>
      </c>
      <c r="H48" s="223"/>
      <c r="I48" s="236"/>
      <c r="J48" s="223"/>
      <c r="K48" s="223"/>
      <c r="L48" s="223"/>
      <c r="M48" s="229"/>
      <c r="N48" s="229"/>
      <c r="O48" s="229"/>
      <c r="P48" s="230" t="n">
        <v>368</v>
      </c>
      <c r="Q48" s="230"/>
      <c r="R48" s="232" t="n">
        <f aca="false">P48*M48</f>
        <v>0</v>
      </c>
      <c r="S48" s="232"/>
      <c r="T48" s="232"/>
      <c r="U48" s="233" t="n">
        <f aca="false">[1]Interest!Y50</f>
        <v>0</v>
      </c>
      <c r="V48" s="233" t="n">
        <f aca="false">1/(1+U48/12)^(12*(B48-$A$2)/365.25)</f>
        <v>1</v>
      </c>
      <c r="W48" s="222" t="n">
        <v>38322</v>
      </c>
      <c r="X48" s="234"/>
      <c r="Y48" s="234" t="n">
        <f aca="false">V48*R48</f>
        <v>0</v>
      </c>
      <c r="Z48" s="234"/>
      <c r="AA48" s="234"/>
      <c r="AB48" s="234"/>
      <c r="AC48" s="234"/>
      <c r="AD48" s="222" t="n">
        <v>38322</v>
      </c>
      <c r="AE48" s="234"/>
      <c r="AF48" s="239"/>
      <c r="AG48" s="236"/>
      <c r="AH48" s="274"/>
      <c r="AI48" s="275"/>
      <c r="AJ48" s="239"/>
      <c r="AK48" s="222" t="n">
        <v>38322</v>
      </c>
      <c r="AL48" s="239"/>
      <c r="AM48" s="239"/>
      <c r="AN48" s="239"/>
      <c r="AO48" s="239"/>
      <c r="AP48" s="239"/>
      <c r="AQ48" s="239"/>
      <c r="AR48" s="222" t="n">
        <v>38322</v>
      </c>
      <c r="AX48" s="239"/>
      <c r="AY48" s="239"/>
      <c r="AZ48" s="239"/>
      <c r="BA48" s="239"/>
      <c r="BB48" s="239"/>
      <c r="BC48" s="239"/>
    </row>
    <row r="49" customFormat="false" ht="9" hidden="false" customHeight="false" outlineLevel="0" collapsed="false">
      <c r="A49" s="160" t="n">
        <v>40.43</v>
      </c>
      <c r="B49" s="222" t="n">
        <v>38353</v>
      </c>
      <c r="C49" s="223"/>
      <c r="D49" s="223"/>
      <c r="E49" s="223"/>
      <c r="F49" s="223"/>
      <c r="G49" s="264" t="n">
        <f aca="false">G48/F48</f>
        <v>29.153125</v>
      </c>
      <c r="H49" s="223"/>
      <c r="I49" s="223"/>
      <c r="J49" s="223"/>
      <c r="K49" s="223"/>
      <c r="L49" s="223"/>
      <c r="M49" s="229"/>
      <c r="N49" s="229"/>
      <c r="O49" s="229"/>
      <c r="P49" s="230" t="n">
        <v>336</v>
      </c>
      <c r="Q49" s="230"/>
      <c r="R49" s="232"/>
      <c r="S49" s="232"/>
      <c r="T49" s="232"/>
      <c r="U49" s="233" t="n">
        <f aca="false">[1]Interest!Y51</f>
        <v>0</v>
      </c>
      <c r="V49" s="233" t="n">
        <f aca="false">1/(1+U49/12)^(12*(B49-$A$2)/365.25)</f>
        <v>1</v>
      </c>
      <c r="W49" s="222" t="n">
        <v>38353</v>
      </c>
      <c r="X49" s="234"/>
      <c r="Y49" s="234" t="n">
        <f aca="false">V49*R49</f>
        <v>0</v>
      </c>
      <c r="Z49" s="234"/>
      <c r="AA49" s="234"/>
      <c r="AB49" s="234"/>
      <c r="AC49" s="234"/>
      <c r="AD49" s="222" t="n">
        <v>38353</v>
      </c>
      <c r="AE49" s="234"/>
      <c r="AF49" s="239"/>
      <c r="AG49" s="239"/>
      <c r="AH49" s="274"/>
      <c r="AI49" s="275"/>
      <c r="AJ49" s="239"/>
      <c r="AK49" s="222" t="n">
        <v>38353</v>
      </c>
      <c r="AL49" s="239"/>
      <c r="AM49" s="239"/>
      <c r="AN49" s="239"/>
      <c r="AO49" s="239"/>
      <c r="AP49" s="239"/>
      <c r="AQ49" s="239"/>
      <c r="AR49" s="222" t="n">
        <v>38353</v>
      </c>
      <c r="AX49" s="239"/>
      <c r="AY49" s="239"/>
      <c r="AZ49" s="239"/>
      <c r="BA49" s="239"/>
      <c r="BB49" s="239"/>
      <c r="BC49" s="239"/>
    </row>
    <row r="50" customFormat="false" ht="9" hidden="false" customHeight="false" outlineLevel="0" collapsed="false">
      <c r="A50" s="221"/>
      <c r="B50" s="222" t="n">
        <v>38384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9"/>
      <c r="N50" s="229"/>
      <c r="O50" s="229"/>
      <c r="P50" s="230" t="n">
        <v>320</v>
      </c>
      <c r="Q50" s="230"/>
      <c r="R50" s="232"/>
      <c r="S50" s="232"/>
      <c r="T50" s="232"/>
      <c r="U50" s="233" t="n">
        <f aca="false">[1]Interest!Y52</f>
        <v>0</v>
      </c>
      <c r="V50" s="233" t="n">
        <f aca="false">1/(1+U50/12)^(12*(B50-$A$2)/365.25)</f>
        <v>1</v>
      </c>
      <c r="W50" s="222" t="n">
        <v>38384</v>
      </c>
      <c r="X50" s="234"/>
      <c r="Y50" s="234" t="n">
        <f aca="false">V50*R50</f>
        <v>0</v>
      </c>
      <c r="Z50" s="234"/>
      <c r="AA50" s="234"/>
      <c r="AB50" s="234"/>
      <c r="AC50" s="234"/>
      <c r="AD50" s="222" t="n">
        <v>38384</v>
      </c>
      <c r="AE50" s="234"/>
      <c r="AF50" s="239"/>
      <c r="AG50" s="239"/>
      <c r="AH50" s="239"/>
      <c r="AI50" s="248"/>
      <c r="AJ50" s="248"/>
      <c r="AK50" s="222" t="n">
        <v>38384</v>
      </c>
      <c r="AL50" s="239"/>
      <c r="AM50" s="239"/>
      <c r="AN50" s="239"/>
      <c r="AO50" s="239"/>
      <c r="AP50" s="239"/>
      <c r="AQ50" s="239"/>
      <c r="AR50" s="222" t="n">
        <v>38384</v>
      </c>
      <c r="AX50" s="239"/>
      <c r="AY50" s="239"/>
      <c r="AZ50" s="239"/>
      <c r="BA50" s="239"/>
      <c r="BB50" s="239"/>
      <c r="BC50" s="239"/>
    </row>
    <row r="51" customFormat="false" ht="9" hidden="false" customHeight="false" outlineLevel="0" collapsed="false">
      <c r="B51" s="222" t="n">
        <v>38412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9"/>
      <c r="N51" s="229"/>
      <c r="O51" s="229"/>
      <c r="P51" s="230" t="n">
        <v>368</v>
      </c>
      <c r="Q51" s="230"/>
      <c r="R51" s="232"/>
      <c r="S51" s="232"/>
      <c r="T51" s="232"/>
      <c r="U51" s="233" t="n">
        <f aca="false">[1]Interest!Y53</f>
        <v>0</v>
      </c>
      <c r="V51" s="233" t="n">
        <f aca="false">1/(1+U51/12)^(12*(B51-$A$2)/365.25)</f>
        <v>1</v>
      </c>
      <c r="W51" s="222" t="n">
        <v>38412</v>
      </c>
      <c r="X51" s="234"/>
      <c r="Y51" s="234" t="n">
        <f aca="false">V51*R51</f>
        <v>0</v>
      </c>
      <c r="Z51" s="234"/>
      <c r="AA51" s="234"/>
      <c r="AB51" s="234"/>
      <c r="AC51" s="234"/>
      <c r="AD51" s="222" t="n">
        <v>38412</v>
      </c>
      <c r="AE51" s="234"/>
      <c r="AF51" s="239"/>
      <c r="AG51" s="239"/>
      <c r="AH51" s="239"/>
      <c r="AI51" s="239"/>
      <c r="AJ51" s="239"/>
      <c r="AK51" s="222" t="n">
        <v>38412</v>
      </c>
      <c r="AL51" s="239"/>
      <c r="AM51" s="239"/>
      <c r="AN51" s="239"/>
      <c r="AO51" s="239"/>
      <c r="AP51" s="239"/>
      <c r="AQ51" s="239"/>
      <c r="AR51" s="222" t="n">
        <v>38412</v>
      </c>
      <c r="AX51" s="239"/>
      <c r="AY51" s="239"/>
      <c r="AZ51" s="239"/>
      <c r="BA51" s="239"/>
      <c r="BB51" s="239"/>
      <c r="BC51" s="239"/>
    </row>
    <row r="52" customFormat="false" ht="9" hidden="false" customHeight="false" outlineLevel="0" collapsed="false">
      <c r="B52" s="222" t="n">
        <v>38443</v>
      </c>
      <c r="C52" s="223"/>
      <c r="D52" s="223"/>
      <c r="E52" s="223"/>
      <c r="F52" s="223" t="n">
        <v>1</v>
      </c>
      <c r="G52" s="223" t="n">
        <v>37.5</v>
      </c>
      <c r="H52" s="223" t="n">
        <f aca="false">G52*F52</f>
        <v>37.5</v>
      </c>
      <c r="I52" s="223"/>
      <c r="J52" s="223"/>
      <c r="K52" s="223"/>
      <c r="L52" s="223"/>
      <c r="M52" s="229"/>
      <c r="N52" s="229"/>
      <c r="O52" s="229"/>
      <c r="P52" s="230" t="n">
        <v>336</v>
      </c>
      <c r="Q52" s="230"/>
      <c r="R52" s="232"/>
      <c r="S52" s="232"/>
      <c r="T52" s="232"/>
      <c r="U52" s="233" t="n">
        <f aca="false">[1]Interest!Y54</f>
        <v>0</v>
      </c>
      <c r="V52" s="233" t="n">
        <f aca="false">1/(1+U52/12)^(12*(B52-$A$2)/365.25)</f>
        <v>1</v>
      </c>
      <c r="W52" s="222" t="n">
        <v>38443</v>
      </c>
      <c r="X52" s="234"/>
      <c r="Y52" s="234" t="n">
        <f aca="false">V52*R52</f>
        <v>0</v>
      </c>
      <c r="Z52" s="234"/>
      <c r="AA52" s="234"/>
      <c r="AB52" s="234"/>
      <c r="AC52" s="234"/>
      <c r="AD52" s="222" t="n">
        <v>38443</v>
      </c>
      <c r="AE52" s="234"/>
      <c r="AF52" s="239"/>
      <c r="AG52" s="239"/>
      <c r="AH52" s="239"/>
      <c r="AI52" s="239"/>
      <c r="AJ52" s="239"/>
      <c r="AK52" s="222" t="n">
        <v>38443</v>
      </c>
      <c r="AL52" s="239"/>
      <c r="AM52" s="239"/>
      <c r="AN52" s="239"/>
      <c r="AO52" s="239"/>
      <c r="AP52" s="239"/>
      <c r="AQ52" s="239"/>
      <c r="AR52" s="222" t="n">
        <v>38443</v>
      </c>
      <c r="AX52" s="239"/>
      <c r="AY52" s="239"/>
      <c r="AZ52" s="239"/>
      <c r="BA52" s="239"/>
      <c r="BB52" s="239"/>
      <c r="BC52" s="239"/>
    </row>
    <row r="53" customFormat="false" ht="9" hidden="false" customHeight="false" outlineLevel="0" collapsed="false">
      <c r="B53" s="222" t="n">
        <v>38473</v>
      </c>
      <c r="C53" s="223"/>
      <c r="D53" s="223"/>
      <c r="E53" s="223"/>
      <c r="F53" s="223" t="n">
        <v>20</v>
      </c>
      <c r="G53" s="223" t="n">
        <v>70</v>
      </c>
      <c r="H53" s="223" t="n">
        <f aca="false">G53*F53</f>
        <v>1400</v>
      </c>
      <c r="I53" s="223"/>
      <c r="J53" s="223"/>
      <c r="K53" s="223"/>
      <c r="L53" s="223"/>
      <c r="M53" s="229"/>
      <c r="N53" s="229"/>
      <c r="O53" s="229"/>
      <c r="P53" s="230" t="n">
        <v>336</v>
      </c>
      <c r="Q53" s="230"/>
      <c r="R53" s="232"/>
      <c r="S53" s="232"/>
      <c r="T53" s="232"/>
      <c r="U53" s="233" t="n">
        <f aca="false">[1]Interest!Y55</f>
        <v>0</v>
      </c>
      <c r="V53" s="233" t="n">
        <f aca="false">1/(1+U53/12)^(12*(B53-$A$2)/365.25)</f>
        <v>1</v>
      </c>
      <c r="W53" s="222" t="n">
        <v>38473</v>
      </c>
      <c r="X53" s="234"/>
      <c r="Y53" s="234" t="n">
        <f aca="false">V53*R53</f>
        <v>0</v>
      </c>
      <c r="Z53" s="234"/>
      <c r="AA53" s="234"/>
      <c r="AB53" s="234"/>
      <c r="AC53" s="234"/>
      <c r="AD53" s="222" t="n">
        <v>38473</v>
      </c>
      <c r="AE53" s="234"/>
      <c r="AF53" s="239"/>
      <c r="AG53" s="239"/>
      <c r="AH53" s="239"/>
      <c r="AI53" s="239"/>
      <c r="AJ53" s="239"/>
      <c r="AK53" s="222" t="n">
        <v>38473</v>
      </c>
      <c r="AL53" s="239"/>
      <c r="AM53" s="239"/>
      <c r="AN53" s="239"/>
      <c r="AO53" s="239"/>
      <c r="AP53" s="239"/>
      <c r="AQ53" s="239"/>
      <c r="AR53" s="222" t="n">
        <v>38473</v>
      </c>
      <c r="AX53" s="239"/>
      <c r="AY53" s="239"/>
      <c r="AZ53" s="239"/>
      <c r="BA53" s="239"/>
      <c r="BB53" s="239"/>
      <c r="BC53" s="239"/>
    </row>
    <row r="54" customFormat="false" ht="9" hidden="false" customHeight="false" outlineLevel="0" collapsed="false">
      <c r="B54" s="222" t="n">
        <v>38504</v>
      </c>
      <c r="C54" s="223"/>
      <c r="D54" s="223"/>
      <c r="E54" s="223"/>
      <c r="F54" s="223" t="n">
        <f aca="false">SUM(F52:F53)</f>
        <v>21</v>
      </c>
      <c r="G54" s="223"/>
      <c r="H54" s="223" t="n">
        <f aca="false">SUM(H52:H53)</f>
        <v>1437.5</v>
      </c>
      <c r="I54" s="223"/>
      <c r="J54" s="223"/>
      <c r="K54" s="223"/>
      <c r="L54" s="223"/>
      <c r="M54" s="229"/>
      <c r="N54" s="229"/>
      <c r="O54" s="229"/>
      <c r="P54" s="230" t="n">
        <v>352</v>
      </c>
      <c r="Q54" s="230"/>
      <c r="R54" s="232"/>
      <c r="S54" s="232"/>
      <c r="T54" s="232"/>
      <c r="U54" s="233" t="n">
        <f aca="false">[1]Interest!Y56</f>
        <v>0</v>
      </c>
      <c r="V54" s="233" t="n">
        <f aca="false">1/(1+U54/12)^(12*(B54-$A$2)/365.25)</f>
        <v>1</v>
      </c>
      <c r="W54" s="222" t="n">
        <v>38504</v>
      </c>
      <c r="X54" s="234"/>
      <c r="Y54" s="234" t="n">
        <f aca="false">V54*R54</f>
        <v>0</v>
      </c>
      <c r="Z54" s="234"/>
      <c r="AA54" s="234"/>
      <c r="AB54" s="234"/>
      <c r="AC54" s="234"/>
      <c r="AD54" s="222" t="n">
        <v>38504</v>
      </c>
      <c r="AE54" s="234"/>
      <c r="AF54" s="239"/>
      <c r="AG54" s="239"/>
      <c r="AH54" s="239"/>
      <c r="AI54" s="239"/>
      <c r="AJ54" s="239"/>
      <c r="AK54" s="222" t="n">
        <v>38504</v>
      </c>
      <c r="AL54" s="239"/>
      <c r="AM54" s="239"/>
      <c r="AN54" s="239"/>
      <c r="AO54" s="239"/>
      <c r="AP54" s="239"/>
      <c r="AQ54" s="239"/>
      <c r="AR54" s="222" t="n">
        <v>38504</v>
      </c>
      <c r="AX54" s="239"/>
      <c r="AY54" s="239"/>
      <c r="AZ54" s="239"/>
      <c r="BA54" s="239"/>
      <c r="BB54" s="239"/>
      <c r="BC54" s="239"/>
    </row>
    <row r="55" customFormat="false" ht="9" hidden="false" customHeight="false" outlineLevel="0" collapsed="false">
      <c r="B55" s="222" t="n">
        <v>38534</v>
      </c>
      <c r="C55" s="223"/>
      <c r="D55" s="223"/>
      <c r="E55" s="223"/>
      <c r="F55" s="223"/>
      <c r="G55" s="223"/>
      <c r="H55" s="223" t="n">
        <f aca="false">H54/F54</f>
        <v>68.452380952381</v>
      </c>
      <c r="I55" s="223"/>
      <c r="J55" s="223"/>
      <c r="K55" s="223"/>
      <c r="L55" s="223"/>
      <c r="M55" s="229"/>
      <c r="N55" s="229"/>
      <c r="O55" s="229"/>
      <c r="P55" s="230" t="n">
        <v>320</v>
      </c>
      <c r="Q55" s="230"/>
      <c r="R55" s="232"/>
      <c r="S55" s="232"/>
      <c r="T55" s="232"/>
      <c r="U55" s="233" t="n">
        <f aca="false">[1]Interest!Y57</f>
        <v>0</v>
      </c>
      <c r="V55" s="233" t="n">
        <f aca="false">1/(1+U55/12)^(12*(B55-$A$2)/365.25)</f>
        <v>1</v>
      </c>
      <c r="W55" s="222" t="n">
        <v>38534</v>
      </c>
      <c r="X55" s="234"/>
      <c r="Y55" s="234" t="n">
        <f aca="false">V55*R55</f>
        <v>0</v>
      </c>
      <c r="Z55" s="234"/>
      <c r="AA55" s="234"/>
      <c r="AB55" s="234"/>
      <c r="AC55" s="234"/>
      <c r="AD55" s="222" t="n">
        <v>38534</v>
      </c>
      <c r="AE55" s="234"/>
      <c r="AF55" s="239"/>
      <c r="AG55" s="239"/>
      <c r="AH55" s="239"/>
      <c r="AI55" s="239"/>
      <c r="AJ55" s="239"/>
      <c r="AK55" s="222" t="n">
        <v>38534</v>
      </c>
      <c r="AL55" s="239"/>
      <c r="AM55" s="239"/>
      <c r="AN55" s="239"/>
      <c r="AO55" s="239"/>
      <c r="AP55" s="239"/>
      <c r="AQ55" s="239"/>
      <c r="AR55" s="222" t="n">
        <v>38534</v>
      </c>
      <c r="AX55" s="239"/>
      <c r="AY55" s="239"/>
      <c r="AZ55" s="239"/>
      <c r="BA55" s="239"/>
      <c r="BB55" s="239"/>
      <c r="BC55" s="239"/>
    </row>
    <row r="56" customFormat="false" ht="9" hidden="false" customHeight="false" outlineLevel="0" collapsed="false">
      <c r="B56" s="222" t="n">
        <v>38565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9"/>
      <c r="N56" s="229"/>
      <c r="O56" s="229"/>
      <c r="P56" s="230" t="n">
        <v>368</v>
      </c>
      <c r="Q56" s="230"/>
      <c r="R56" s="232"/>
      <c r="S56" s="232"/>
      <c r="T56" s="232"/>
      <c r="U56" s="233" t="n">
        <f aca="false">[1]Interest!Y58</f>
        <v>0</v>
      </c>
      <c r="V56" s="233" t="n">
        <f aca="false">1/(1+U56/12)^(12*(B56-$A$2)/365.25)</f>
        <v>1</v>
      </c>
      <c r="W56" s="222" t="n">
        <v>38565</v>
      </c>
      <c r="X56" s="234"/>
      <c r="Y56" s="234" t="n">
        <f aca="false">V56*R56</f>
        <v>0</v>
      </c>
      <c r="Z56" s="234"/>
      <c r="AA56" s="234"/>
      <c r="AB56" s="234"/>
      <c r="AC56" s="234"/>
      <c r="AD56" s="222" t="n">
        <v>38565</v>
      </c>
      <c r="AE56" s="234"/>
      <c r="AF56" s="239"/>
      <c r="AG56" s="239"/>
      <c r="AH56" s="239"/>
      <c r="AI56" s="239"/>
      <c r="AJ56" s="239"/>
      <c r="AK56" s="222" t="n">
        <v>38565</v>
      </c>
      <c r="AL56" s="239"/>
      <c r="AM56" s="239"/>
      <c r="AN56" s="239"/>
      <c r="AO56" s="239"/>
      <c r="AP56" s="239"/>
      <c r="AQ56" s="239"/>
      <c r="AR56" s="222" t="n">
        <v>38565</v>
      </c>
      <c r="AX56" s="239"/>
      <c r="AY56" s="239"/>
      <c r="AZ56" s="239"/>
      <c r="BA56" s="239"/>
      <c r="BB56" s="239"/>
      <c r="BC56" s="239"/>
    </row>
    <row r="57" customFormat="false" ht="9" hidden="false" customHeight="false" outlineLevel="0" collapsed="false">
      <c r="B57" s="222" t="n">
        <v>38596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9"/>
      <c r="N57" s="229"/>
      <c r="O57" s="229"/>
      <c r="P57" s="230" t="n">
        <v>336</v>
      </c>
      <c r="Q57" s="230"/>
      <c r="R57" s="232"/>
      <c r="S57" s="232"/>
      <c r="T57" s="232"/>
      <c r="U57" s="233" t="n">
        <f aca="false">[1]Interest!Y59</f>
        <v>0</v>
      </c>
      <c r="V57" s="233" t="n">
        <f aca="false">1/(1+U57/12)^(12*(B57-$A$2)/365.25)</f>
        <v>1</v>
      </c>
      <c r="W57" s="222" t="n">
        <v>38596</v>
      </c>
      <c r="X57" s="234"/>
      <c r="Y57" s="234" t="n">
        <f aca="false">V57*R57</f>
        <v>0</v>
      </c>
      <c r="Z57" s="234"/>
      <c r="AA57" s="234"/>
      <c r="AB57" s="234"/>
      <c r="AC57" s="234"/>
      <c r="AD57" s="222" t="n">
        <v>38596</v>
      </c>
      <c r="AE57" s="234"/>
      <c r="AF57" s="239"/>
      <c r="AG57" s="239"/>
      <c r="AH57" s="239"/>
      <c r="AI57" s="239"/>
      <c r="AJ57" s="239"/>
      <c r="AK57" s="222" t="n">
        <v>38596</v>
      </c>
      <c r="AL57" s="239"/>
      <c r="AM57" s="239"/>
      <c r="AN57" s="239"/>
      <c r="AO57" s="239"/>
      <c r="AP57" s="239"/>
      <c r="AQ57" s="239"/>
      <c r="AR57" s="222" t="n">
        <v>38596</v>
      </c>
      <c r="AX57" s="239"/>
      <c r="AY57" s="239"/>
      <c r="AZ57" s="239"/>
      <c r="BA57" s="239"/>
      <c r="BB57" s="239"/>
      <c r="BC57" s="239"/>
    </row>
    <row r="58" customFormat="false" ht="9" hidden="false" customHeight="false" outlineLevel="0" collapsed="false">
      <c r="B58" s="222" t="n">
        <v>38626</v>
      </c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9"/>
      <c r="N58" s="229"/>
      <c r="O58" s="229"/>
      <c r="P58" s="230" t="n">
        <v>336</v>
      </c>
      <c r="Q58" s="230"/>
      <c r="R58" s="232"/>
      <c r="S58" s="232"/>
      <c r="T58" s="232"/>
      <c r="U58" s="233" t="n">
        <f aca="false">[1]Interest!Y60</f>
        <v>0</v>
      </c>
      <c r="V58" s="233" t="n">
        <f aca="false">1/(1+U58/12)^(12*(B58-$A$2)/365.25)</f>
        <v>1</v>
      </c>
      <c r="W58" s="222" t="n">
        <v>38626</v>
      </c>
      <c r="X58" s="234"/>
      <c r="Y58" s="234" t="n">
        <f aca="false">V58*R58</f>
        <v>0</v>
      </c>
      <c r="Z58" s="234"/>
      <c r="AA58" s="234"/>
      <c r="AB58" s="234"/>
      <c r="AC58" s="234"/>
      <c r="AD58" s="222" t="n">
        <v>38626</v>
      </c>
      <c r="AE58" s="234"/>
      <c r="AF58" s="239"/>
      <c r="AG58" s="239"/>
      <c r="AH58" s="239"/>
      <c r="AI58" s="239"/>
      <c r="AJ58" s="239"/>
      <c r="AK58" s="222" t="n">
        <v>38626</v>
      </c>
      <c r="AL58" s="239"/>
      <c r="AM58" s="239"/>
      <c r="AN58" s="239"/>
      <c r="AO58" s="239"/>
      <c r="AP58" s="239"/>
      <c r="AQ58" s="239"/>
      <c r="AR58" s="222" t="n">
        <v>38626</v>
      </c>
      <c r="AX58" s="239"/>
      <c r="AY58" s="239"/>
      <c r="AZ58" s="239"/>
      <c r="BA58" s="239"/>
      <c r="BB58" s="239"/>
      <c r="BC58" s="239"/>
    </row>
    <row r="59" customFormat="false" ht="9" hidden="false" customHeight="false" outlineLevel="0" collapsed="false">
      <c r="B59" s="222" t="n">
        <v>38657</v>
      </c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9"/>
      <c r="N59" s="229"/>
      <c r="O59" s="229"/>
      <c r="P59" s="230" t="n">
        <v>336</v>
      </c>
      <c r="Q59" s="230"/>
      <c r="R59" s="232"/>
      <c r="S59" s="232"/>
      <c r="T59" s="232"/>
      <c r="U59" s="233" t="n">
        <f aca="false">[1]Interest!Y61</f>
        <v>0</v>
      </c>
      <c r="V59" s="233" t="n">
        <f aca="false">1/(1+U59/12)^(12*(B59-$A$2)/365.25)</f>
        <v>1</v>
      </c>
      <c r="W59" s="222" t="n">
        <v>38657</v>
      </c>
      <c r="X59" s="234"/>
      <c r="Y59" s="234" t="n">
        <f aca="false">V59*R59</f>
        <v>0</v>
      </c>
      <c r="Z59" s="234"/>
      <c r="AA59" s="234"/>
      <c r="AB59" s="234"/>
      <c r="AC59" s="234"/>
      <c r="AD59" s="222" t="n">
        <v>38657</v>
      </c>
      <c r="AE59" s="234"/>
      <c r="AF59" s="239"/>
      <c r="AG59" s="239"/>
      <c r="AH59" s="239"/>
      <c r="AI59" s="239"/>
      <c r="AJ59" s="239"/>
      <c r="AK59" s="222" t="n">
        <v>38657</v>
      </c>
      <c r="AL59" s="239"/>
      <c r="AM59" s="239"/>
      <c r="AN59" s="239"/>
      <c r="AO59" s="239"/>
      <c r="AP59" s="239"/>
      <c r="AQ59" s="239"/>
      <c r="AR59" s="222" t="n">
        <v>38657</v>
      </c>
      <c r="AX59" s="239"/>
      <c r="AY59" s="239"/>
      <c r="AZ59" s="239"/>
      <c r="BA59" s="239"/>
      <c r="BB59" s="239"/>
      <c r="BC59" s="239"/>
    </row>
    <row r="60" customFormat="false" ht="9" hidden="false" customHeight="false" outlineLevel="0" collapsed="false">
      <c r="B60" s="222" t="n">
        <v>38687</v>
      </c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9"/>
      <c r="N60" s="229"/>
      <c r="O60" s="229"/>
      <c r="P60" s="230" t="n">
        <v>336</v>
      </c>
      <c r="Q60" s="230"/>
      <c r="R60" s="232"/>
      <c r="S60" s="232"/>
      <c r="T60" s="232"/>
      <c r="U60" s="233" t="n">
        <f aca="false">[1]Interest!Y62</f>
        <v>0</v>
      </c>
      <c r="V60" s="233" t="n">
        <f aca="false">1/(1+U60/12)^(12*(B60-$A$2)/365.25)</f>
        <v>1</v>
      </c>
      <c r="W60" s="222" t="n">
        <v>38687</v>
      </c>
      <c r="X60" s="234"/>
      <c r="Y60" s="234" t="n">
        <f aca="false">V60*R60</f>
        <v>0</v>
      </c>
      <c r="Z60" s="234"/>
      <c r="AA60" s="234"/>
      <c r="AB60" s="234"/>
      <c r="AC60" s="234"/>
      <c r="AD60" s="222" t="n">
        <v>38687</v>
      </c>
      <c r="AE60" s="234"/>
      <c r="AF60" s="239"/>
      <c r="AG60" s="239"/>
      <c r="AH60" s="239"/>
      <c r="AI60" s="239"/>
      <c r="AJ60" s="239"/>
      <c r="AK60" s="222" t="n">
        <v>38687</v>
      </c>
      <c r="AL60" s="239"/>
      <c r="AM60" s="239"/>
      <c r="AN60" s="239"/>
      <c r="AO60" s="239"/>
      <c r="AP60" s="239"/>
      <c r="AQ60" s="239"/>
      <c r="AR60" s="222" t="n">
        <v>38687</v>
      </c>
      <c r="AX60" s="239"/>
      <c r="AY60" s="239"/>
      <c r="AZ60" s="239"/>
      <c r="BA60" s="239"/>
      <c r="BB60" s="239"/>
      <c r="BC60" s="239"/>
    </row>
    <row r="61" customFormat="false" ht="9" hidden="false" customHeight="false" outlineLevel="0" collapsed="false">
      <c r="B61" s="222" t="n">
        <v>38718</v>
      </c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9"/>
      <c r="N61" s="229"/>
      <c r="O61" s="229"/>
      <c r="P61" s="230" t="n">
        <v>336</v>
      </c>
      <c r="Q61" s="230"/>
      <c r="R61" s="232"/>
      <c r="S61" s="232"/>
      <c r="T61" s="232"/>
      <c r="U61" s="233" t="n">
        <f aca="false">[1]Interest!Y63</f>
        <v>0</v>
      </c>
      <c r="V61" s="233" t="n">
        <f aca="false">1/(1+U61/12)^(12*(B61-$A$2)/365.25)</f>
        <v>1</v>
      </c>
      <c r="W61" s="222" t="n">
        <v>38718</v>
      </c>
      <c r="X61" s="234"/>
      <c r="Y61" s="234" t="n">
        <f aca="false">V61*R61</f>
        <v>0</v>
      </c>
      <c r="Z61" s="234"/>
      <c r="AA61" s="234"/>
      <c r="AB61" s="234"/>
      <c r="AC61" s="234"/>
      <c r="AD61" s="222" t="n">
        <v>38718</v>
      </c>
      <c r="AE61" s="234"/>
      <c r="AF61" s="239"/>
      <c r="AG61" s="239"/>
      <c r="AH61" s="239"/>
      <c r="AI61" s="239"/>
      <c r="AJ61" s="239"/>
      <c r="AK61" s="222" t="n">
        <v>38718</v>
      </c>
      <c r="AL61" s="239"/>
      <c r="AM61" s="239"/>
      <c r="AN61" s="239"/>
      <c r="AO61" s="239"/>
      <c r="AP61" s="239"/>
      <c r="AQ61" s="239"/>
      <c r="AR61" s="222" t="n">
        <v>38718</v>
      </c>
      <c r="AX61" s="239"/>
      <c r="AY61" s="239"/>
      <c r="AZ61" s="239"/>
      <c r="BA61" s="239"/>
      <c r="BB61" s="239"/>
      <c r="BC61" s="239"/>
    </row>
    <row r="62" customFormat="false" ht="9" hidden="false" customHeight="false" outlineLevel="0" collapsed="false">
      <c r="B62" s="222" t="n">
        <v>38749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9"/>
      <c r="N62" s="229"/>
      <c r="O62" s="229"/>
      <c r="P62" s="230" t="n">
        <v>320</v>
      </c>
      <c r="Q62" s="230"/>
      <c r="R62" s="232"/>
      <c r="S62" s="232"/>
      <c r="T62" s="232"/>
      <c r="U62" s="233" t="n">
        <f aca="false">[1]Interest!Y64</f>
        <v>0</v>
      </c>
      <c r="V62" s="233" t="n">
        <f aca="false">1/(1+U62/12)^(12*(B62-$A$2)/365.25)</f>
        <v>1</v>
      </c>
      <c r="W62" s="222" t="n">
        <v>38749</v>
      </c>
      <c r="X62" s="234"/>
      <c r="Y62" s="234" t="n">
        <f aca="false">V62*R62</f>
        <v>0</v>
      </c>
      <c r="Z62" s="234"/>
      <c r="AA62" s="234"/>
      <c r="AB62" s="234"/>
      <c r="AC62" s="234"/>
      <c r="AD62" s="222" t="n">
        <v>38749</v>
      </c>
      <c r="AE62" s="234"/>
      <c r="AF62" s="239"/>
      <c r="AG62" s="239"/>
      <c r="AH62" s="239"/>
      <c r="AI62" s="239"/>
      <c r="AJ62" s="239"/>
      <c r="AK62" s="222" t="n">
        <v>38749</v>
      </c>
      <c r="AL62" s="239"/>
      <c r="AM62" s="239"/>
      <c r="AN62" s="239"/>
      <c r="AO62" s="239"/>
      <c r="AP62" s="239"/>
      <c r="AQ62" s="239"/>
      <c r="AR62" s="222" t="n">
        <v>38749</v>
      </c>
      <c r="AX62" s="239"/>
      <c r="AY62" s="239"/>
      <c r="AZ62" s="239"/>
      <c r="BA62" s="239"/>
      <c r="BB62" s="239"/>
      <c r="BC62" s="239"/>
    </row>
    <row r="63" customFormat="false" ht="9" hidden="false" customHeight="false" outlineLevel="0" collapsed="false">
      <c r="B63" s="222" t="n">
        <v>38777</v>
      </c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9"/>
      <c r="N63" s="229"/>
      <c r="O63" s="229"/>
      <c r="P63" s="230" t="n">
        <v>368</v>
      </c>
      <c r="Q63" s="230"/>
      <c r="R63" s="232"/>
      <c r="S63" s="232"/>
      <c r="T63" s="232"/>
      <c r="U63" s="233" t="n">
        <f aca="false">[1]Interest!Y65</f>
        <v>0</v>
      </c>
      <c r="V63" s="233" t="n">
        <f aca="false">1/(1+U63/12)^(12*(B63-$A$2)/365.25)</f>
        <v>1</v>
      </c>
      <c r="W63" s="222" t="n">
        <v>38777</v>
      </c>
      <c r="X63" s="234"/>
      <c r="Y63" s="234" t="n">
        <f aca="false">V63*R63</f>
        <v>0</v>
      </c>
      <c r="Z63" s="234"/>
      <c r="AA63" s="234"/>
      <c r="AB63" s="234"/>
      <c r="AC63" s="234"/>
      <c r="AD63" s="222" t="n">
        <v>38777</v>
      </c>
      <c r="AE63" s="234"/>
      <c r="AF63" s="239"/>
      <c r="AG63" s="239"/>
      <c r="AH63" s="239"/>
      <c r="AI63" s="239"/>
      <c r="AJ63" s="239"/>
      <c r="AK63" s="222" t="n">
        <v>38777</v>
      </c>
      <c r="AL63" s="239"/>
      <c r="AM63" s="239"/>
      <c r="AN63" s="239"/>
      <c r="AO63" s="239"/>
      <c r="AP63" s="239"/>
      <c r="AQ63" s="239"/>
      <c r="AR63" s="222" t="n">
        <v>38777</v>
      </c>
      <c r="AX63" s="239"/>
      <c r="AY63" s="239"/>
      <c r="AZ63" s="239"/>
      <c r="BA63" s="239"/>
      <c r="BB63" s="239"/>
      <c r="BC63" s="239"/>
    </row>
    <row r="64" customFormat="false" ht="9" hidden="false" customHeight="false" outlineLevel="0" collapsed="false">
      <c r="B64" s="222" t="n">
        <v>38808</v>
      </c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9"/>
      <c r="N64" s="229"/>
      <c r="O64" s="229"/>
      <c r="P64" s="230" t="n">
        <v>320</v>
      </c>
      <c r="Q64" s="230"/>
      <c r="R64" s="232"/>
      <c r="S64" s="232"/>
      <c r="T64" s="232"/>
      <c r="U64" s="233" t="n">
        <f aca="false">[1]Interest!Y66</f>
        <v>0</v>
      </c>
      <c r="V64" s="233" t="n">
        <f aca="false">1/(1+U64/12)^(12*(B64-$A$2)/365.25)</f>
        <v>1</v>
      </c>
      <c r="W64" s="222" t="n">
        <v>38808</v>
      </c>
      <c r="X64" s="234"/>
      <c r="Y64" s="234" t="n">
        <f aca="false">V64*R64</f>
        <v>0</v>
      </c>
      <c r="Z64" s="234"/>
      <c r="AA64" s="234"/>
      <c r="AB64" s="234"/>
      <c r="AC64" s="234"/>
      <c r="AD64" s="222" t="n">
        <v>38808</v>
      </c>
      <c r="AE64" s="234"/>
      <c r="AF64" s="239"/>
      <c r="AG64" s="239"/>
      <c r="AH64" s="239"/>
      <c r="AI64" s="239"/>
      <c r="AJ64" s="239"/>
      <c r="AK64" s="222" t="n">
        <v>38808</v>
      </c>
      <c r="AL64" s="239"/>
      <c r="AM64" s="239"/>
      <c r="AN64" s="239"/>
      <c r="AO64" s="239"/>
      <c r="AP64" s="239"/>
      <c r="AQ64" s="239"/>
      <c r="AR64" s="222" t="n">
        <v>38808</v>
      </c>
      <c r="AX64" s="239"/>
      <c r="AY64" s="239"/>
      <c r="AZ64" s="239"/>
      <c r="BA64" s="239"/>
      <c r="BB64" s="239"/>
      <c r="BC64" s="239"/>
    </row>
    <row r="65" customFormat="false" ht="9" hidden="false" customHeight="false" outlineLevel="0" collapsed="false">
      <c r="B65" s="222" t="n">
        <v>38838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9"/>
      <c r="N65" s="229"/>
      <c r="O65" s="229"/>
      <c r="P65" s="230" t="n">
        <v>352</v>
      </c>
      <c r="Q65" s="230"/>
      <c r="R65" s="232"/>
      <c r="S65" s="232"/>
      <c r="T65" s="232"/>
      <c r="U65" s="233" t="n">
        <f aca="false">[1]Interest!Y67</f>
        <v>0</v>
      </c>
      <c r="V65" s="233" t="n">
        <f aca="false">1/(1+U65/12)^(12*(B65-$A$2)/365.25)</f>
        <v>1</v>
      </c>
      <c r="W65" s="222" t="n">
        <v>38838</v>
      </c>
      <c r="X65" s="234"/>
      <c r="Y65" s="234" t="n">
        <f aca="false">V65*R65</f>
        <v>0</v>
      </c>
      <c r="Z65" s="234"/>
      <c r="AA65" s="234"/>
      <c r="AB65" s="234"/>
      <c r="AC65" s="234"/>
      <c r="AD65" s="222" t="n">
        <v>38838</v>
      </c>
      <c r="AE65" s="234"/>
      <c r="AF65" s="239"/>
      <c r="AG65" s="239"/>
      <c r="AH65" s="239"/>
      <c r="AI65" s="239"/>
      <c r="AJ65" s="239"/>
      <c r="AK65" s="222" t="n">
        <v>38838</v>
      </c>
      <c r="AL65" s="239"/>
      <c r="AM65" s="239"/>
      <c r="AN65" s="239"/>
      <c r="AO65" s="239"/>
      <c r="AP65" s="239"/>
      <c r="AQ65" s="239"/>
      <c r="AR65" s="222" t="n">
        <v>38838</v>
      </c>
      <c r="AX65" s="239"/>
      <c r="AY65" s="239"/>
      <c r="AZ65" s="239"/>
      <c r="BA65" s="239"/>
      <c r="BB65" s="239"/>
      <c r="BC65" s="239"/>
    </row>
    <row r="66" customFormat="false" ht="9" hidden="false" customHeight="false" outlineLevel="0" collapsed="false">
      <c r="B66" s="222" t="n">
        <v>38869</v>
      </c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9"/>
      <c r="N66" s="229"/>
      <c r="O66" s="229"/>
      <c r="P66" s="230" t="n">
        <v>352</v>
      </c>
      <c r="Q66" s="230"/>
      <c r="R66" s="232"/>
      <c r="S66" s="232"/>
      <c r="T66" s="232"/>
      <c r="U66" s="233" t="n">
        <f aca="false">[1]Interest!Y68</f>
        <v>0</v>
      </c>
      <c r="V66" s="233" t="n">
        <f aca="false">1/(1+U66/12)^(12*(B66-$A$2)/365.25)</f>
        <v>1</v>
      </c>
      <c r="W66" s="222" t="n">
        <v>38869</v>
      </c>
      <c r="X66" s="234"/>
      <c r="Y66" s="234" t="n">
        <f aca="false">V66*R66</f>
        <v>0</v>
      </c>
      <c r="Z66" s="234"/>
      <c r="AA66" s="234"/>
      <c r="AB66" s="234"/>
      <c r="AC66" s="234"/>
      <c r="AD66" s="222" t="n">
        <v>38869</v>
      </c>
      <c r="AE66" s="234"/>
      <c r="AF66" s="239"/>
      <c r="AG66" s="239"/>
      <c r="AH66" s="239"/>
      <c r="AI66" s="239"/>
      <c r="AJ66" s="239"/>
      <c r="AK66" s="222" t="n">
        <v>38869</v>
      </c>
      <c r="AL66" s="239"/>
      <c r="AM66" s="239"/>
      <c r="AN66" s="239"/>
      <c r="AO66" s="239"/>
      <c r="AP66" s="239"/>
      <c r="AQ66" s="239"/>
      <c r="AR66" s="222" t="n">
        <v>38869</v>
      </c>
      <c r="AX66" s="239"/>
      <c r="AY66" s="239"/>
      <c r="AZ66" s="239"/>
      <c r="BA66" s="239"/>
      <c r="BB66" s="239"/>
      <c r="BC66" s="239"/>
    </row>
    <row r="67" customFormat="false" ht="9" hidden="false" customHeight="false" outlineLevel="0" collapsed="false">
      <c r="B67" s="222" t="n">
        <v>38899</v>
      </c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9"/>
      <c r="N67" s="229"/>
      <c r="O67" s="229"/>
      <c r="P67" s="230" t="n">
        <v>320</v>
      </c>
      <c r="Q67" s="230"/>
      <c r="R67" s="232"/>
      <c r="S67" s="232"/>
      <c r="T67" s="232"/>
      <c r="U67" s="233" t="n">
        <f aca="false">[1]Interest!Y69</f>
        <v>0</v>
      </c>
      <c r="V67" s="233" t="n">
        <f aca="false">1/(1+U67/12)^(12*(B67-$A$2)/365.25)</f>
        <v>1</v>
      </c>
      <c r="W67" s="222" t="n">
        <v>38899</v>
      </c>
      <c r="X67" s="234"/>
      <c r="Y67" s="234" t="n">
        <f aca="false">V67*R67</f>
        <v>0</v>
      </c>
      <c r="Z67" s="234"/>
      <c r="AA67" s="234"/>
      <c r="AB67" s="234"/>
      <c r="AC67" s="234"/>
      <c r="AD67" s="222" t="n">
        <v>38899</v>
      </c>
      <c r="AE67" s="234"/>
      <c r="AF67" s="239"/>
      <c r="AG67" s="239"/>
      <c r="AH67" s="239"/>
      <c r="AI67" s="239"/>
      <c r="AJ67" s="239"/>
      <c r="AK67" s="222" t="n">
        <v>38899</v>
      </c>
      <c r="AL67" s="239"/>
      <c r="AM67" s="239"/>
      <c r="AN67" s="239"/>
      <c r="AO67" s="239"/>
      <c r="AP67" s="239"/>
      <c r="AQ67" s="239"/>
      <c r="AR67" s="222" t="n">
        <v>38899</v>
      </c>
      <c r="AX67" s="239"/>
      <c r="AY67" s="239"/>
      <c r="AZ67" s="239"/>
      <c r="BA67" s="239"/>
      <c r="BB67" s="239"/>
      <c r="BC67" s="239"/>
    </row>
    <row r="68" customFormat="false" ht="9" hidden="false" customHeight="false" outlineLevel="0" collapsed="false">
      <c r="B68" s="222" t="n">
        <v>38930</v>
      </c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9"/>
      <c r="N68" s="229"/>
      <c r="O68" s="229"/>
      <c r="P68" s="230" t="n">
        <v>368</v>
      </c>
      <c r="Q68" s="230"/>
      <c r="R68" s="232"/>
      <c r="S68" s="232"/>
      <c r="T68" s="232"/>
      <c r="U68" s="233" t="n">
        <f aca="false">[1]Interest!Y70</f>
        <v>0</v>
      </c>
      <c r="V68" s="233" t="n">
        <f aca="false">1/(1+U68/12)^(12*(B68-$A$2)/365.25)</f>
        <v>1</v>
      </c>
      <c r="W68" s="222" t="n">
        <v>38930</v>
      </c>
      <c r="X68" s="234"/>
      <c r="Y68" s="234" t="n">
        <f aca="false">V68*R68</f>
        <v>0</v>
      </c>
      <c r="Z68" s="234"/>
      <c r="AA68" s="234"/>
      <c r="AB68" s="234"/>
      <c r="AC68" s="234"/>
      <c r="AD68" s="222" t="n">
        <v>38930</v>
      </c>
      <c r="AE68" s="234"/>
      <c r="AF68" s="239"/>
      <c r="AG68" s="239"/>
      <c r="AH68" s="239"/>
      <c r="AI68" s="239"/>
      <c r="AJ68" s="239"/>
      <c r="AK68" s="222" t="n">
        <v>38930</v>
      </c>
      <c r="AL68" s="239"/>
      <c r="AM68" s="239"/>
      <c r="AN68" s="239"/>
      <c r="AO68" s="239"/>
      <c r="AP68" s="239"/>
      <c r="AQ68" s="239"/>
      <c r="AR68" s="222" t="n">
        <v>38930</v>
      </c>
      <c r="AX68" s="239"/>
      <c r="AY68" s="239"/>
      <c r="AZ68" s="239"/>
      <c r="BA68" s="239"/>
      <c r="BB68" s="239"/>
      <c r="BC68" s="239"/>
    </row>
    <row r="69" customFormat="false" ht="9" hidden="false" customHeight="false" outlineLevel="0" collapsed="false">
      <c r="B69" s="222" t="n">
        <v>38961</v>
      </c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9"/>
      <c r="N69" s="229"/>
      <c r="O69" s="229"/>
      <c r="P69" s="230" t="n">
        <v>320</v>
      </c>
      <c r="Q69" s="230"/>
      <c r="R69" s="232"/>
      <c r="S69" s="232"/>
      <c r="T69" s="232"/>
      <c r="U69" s="233" t="n">
        <f aca="false">[1]Interest!Y71</f>
        <v>0</v>
      </c>
      <c r="V69" s="233" t="n">
        <f aca="false">1/(1+U69/12)^(12*(B69-$A$2)/365.25)</f>
        <v>1</v>
      </c>
      <c r="W69" s="222" t="n">
        <v>38961</v>
      </c>
      <c r="X69" s="234"/>
      <c r="Y69" s="234" t="n">
        <f aca="false">V69*R69</f>
        <v>0</v>
      </c>
      <c r="Z69" s="234"/>
      <c r="AA69" s="234"/>
      <c r="AB69" s="234"/>
      <c r="AC69" s="234"/>
      <c r="AD69" s="222" t="n">
        <v>38961</v>
      </c>
      <c r="AE69" s="234"/>
      <c r="AF69" s="239"/>
      <c r="AG69" s="239"/>
      <c r="AH69" s="239"/>
      <c r="AI69" s="239"/>
      <c r="AJ69" s="239"/>
      <c r="AK69" s="222" t="n">
        <v>38961</v>
      </c>
      <c r="AL69" s="239"/>
      <c r="AM69" s="239"/>
      <c r="AN69" s="239"/>
      <c r="AO69" s="239"/>
      <c r="AP69" s="239"/>
      <c r="AQ69" s="239"/>
      <c r="AR69" s="222" t="n">
        <v>38961</v>
      </c>
      <c r="AX69" s="239"/>
      <c r="AY69" s="239"/>
      <c r="AZ69" s="239"/>
      <c r="BA69" s="239"/>
      <c r="BB69" s="239"/>
      <c r="BC69" s="239"/>
    </row>
    <row r="70" customFormat="false" ht="9" hidden="false" customHeight="false" outlineLevel="0" collapsed="false">
      <c r="B70" s="222" t="n">
        <v>38991</v>
      </c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9"/>
      <c r="N70" s="229"/>
      <c r="O70" s="229"/>
      <c r="P70" s="230" t="n">
        <v>352</v>
      </c>
      <c r="Q70" s="230"/>
      <c r="R70" s="232"/>
      <c r="S70" s="232"/>
      <c r="T70" s="232"/>
      <c r="U70" s="233" t="n">
        <f aca="false">[1]Interest!Y72</f>
        <v>0</v>
      </c>
      <c r="V70" s="233" t="n">
        <f aca="false">1/(1+U70/12)^(12*(B70-$A$2)/365.25)</f>
        <v>1</v>
      </c>
      <c r="W70" s="222" t="n">
        <v>38991</v>
      </c>
      <c r="X70" s="234"/>
      <c r="Y70" s="234" t="n">
        <f aca="false">V70*R70</f>
        <v>0</v>
      </c>
      <c r="Z70" s="234"/>
      <c r="AA70" s="234"/>
      <c r="AB70" s="234"/>
      <c r="AC70" s="234"/>
      <c r="AD70" s="222" t="n">
        <v>38991</v>
      </c>
      <c r="AE70" s="234"/>
      <c r="AF70" s="239"/>
      <c r="AG70" s="239"/>
      <c r="AH70" s="239"/>
      <c r="AI70" s="239"/>
      <c r="AJ70" s="239"/>
      <c r="AK70" s="222" t="n">
        <v>38991</v>
      </c>
      <c r="AL70" s="239"/>
      <c r="AM70" s="239"/>
      <c r="AN70" s="239"/>
      <c r="AO70" s="239"/>
      <c r="AP70" s="239"/>
      <c r="AQ70" s="239"/>
      <c r="AR70" s="222" t="n">
        <v>38991</v>
      </c>
      <c r="AX70" s="239"/>
      <c r="AY70" s="239"/>
      <c r="AZ70" s="239"/>
      <c r="BA70" s="239"/>
      <c r="BB70" s="239"/>
      <c r="BC70" s="239"/>
    </row>
    <row r="71" customFormat="false" ht="9" hidden="false" customHeight="false" outlineLevel="0" collapsed="false">
      <c r="B71" s="222" t="n">
        <v>39022</v>
      </c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9"/>
      <c r="N71" s="229"/>
      <c r="O71" s="229"/>
      <c r="P71" s="230" t="n">
        <v>336</v>
      </c>
      <c r="Q71" s="230"/>
      <c r="R71" s="232"/>
      <c r="S71" s="232"/>
      <c r="T71" s="232"/>
      <c r="U71" s="233" t="n">
        <f aca="false">[1]Interest!Y73</f>
        <v>0</v>
      </c>
      <c r="V71" s="233" t="n">
        <f aca="false">1/(1+U71/12)^(12*(B71-$A$2)/365.25)</f>
        <v>1</v>
      </c>
      <c r="W71" s="222" t="n">
        <v>39022</v>
      </c>
      <c r="X71" s="234"/>
      <c r="Y71" s="234" t="n">
        <f aca="false">V71*R71</f>
        <v>0</v>
      </c>
      <c r="Z71" s="234"/>
      <c r="AA71" s="234"/>
      <c r="AB71" s="234"/>
      <c r="AC71" s="234"/>
      <c r="AD71" s="222" t="n">
        <v>39022</v>
      </c>
      <c r="AE71" s="234"/>
      <c r="AF71" s="239"/>
      <c r="AG71" s="239"/>
      <c r="AH71" s="239"/>
      <c r="AI71" s="239"/>
      <c r="AJ71" s="239"/>
      <c r="AK71" s="222" t="n">
        <v>39022</v>
      </c>
      <c r="AL71" s="239"/>
      <c r="AM71" s="239"/>
      <c r="AN71" s="239"/>
      <c r="AO71" s="239"/>
      <c r="AP71" s="239"/>
      <c r="AQ71" s="239"/>
      <c r="AR71" s="222" t="n">
        <v>39022</v>
      </c>
      <c r="AX71" s="239"/>
      <c r="AY71" s="239"/>
      <c r="AZ71" s="239"/>
      <c r="BA71" s="239"/>
      <c r="BB71" s="239"/>
      <c r="BC71" s="239"/>
    </row>
    <row r="72" customFormat="false" ht="9" hidden="false" customHeight="false" outlineLevel="0" collapsed="false">
      <c r="B72" s="222" t="n">
        <v>39052</v>
      </c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9"/>
      <c r="N72" s="229"/>
      <c r="O72" s="229"/>
      <c r="P72" s="230" t="n">
        <v>320</v>
      </c>
      <c r="Q72" s="230"/>
      <c r="R72" s="232"/>
      <c r="S72" s="232"/>
      <c r="T72" s="232"/>
      <c r="U72" s="233" t="n">
        <f aca="false">[1]Interest!Y74</f>
        <v>0</v>
      </c>
      <c r="V72" s="233" t="n">
        <f aca="false">1/(1+U72/12)^(12*(B72-$A$2)/365.25)</f>
        <v>1</v>
      </c>
      <c r="W72" s="222" t="n">
        <v>39052</v>
      </c>
      <c r="X72" s="234"/>
      <c r="Y72" s="234" t="n">
        <f aca="false">V72*R72</f>
        <v>0</v>
      </c>
      <c r="Z72" s="234"/>
      <c r="AA72" s="234"/>
      <c r="AB72" s="234"/>
      <c r="AC72" s="234"/>
      <c r="AD72" s="222" t="n">
        <v>39052</v>
      </c>
      <c r="AE72" s="234"/>
      <c r="AF72" s="239"/>
      <c r="AG72" s="239"/>
      <c r="AH72" s="239"/>
      <c r="AI72" s="239"/>
      <c r="AJ72" s="239"/>
      <c r="AK72" s="222" t="n">
        <v>39052</v>
      </c>
      <c r="AL72" s="239"/>
      <c r="AM72" s="239"/>
      <c r="AN72" s="239"/>
      <c r="AO72" s="239"/>
      <c r="AP72" s="239"/>
      <c r="AQ72" s="239"/>
      <c r="AR72" s="222" t="n">
        <v>39052</v>
      </c>
      <c r="AX72" s="239"/>
      <c r="AY72" s="239"/>
      <c r="AZ72" s="239"/>
      <c r="BA72" s="239"/>
      <c r="BB72" s="239"/>
      <c r="BC72" s="239"/>
    </row>
    <row r="73" customFormat="false" ht="9" hidden="false" customHeight="false" outlineLevel="0" collapsed="false">
      <c r="B73" s="222" t="n">
        <v>39083</v>
      </c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9"/>
      <c r="N73" s="229"/>
      <c r="O73" s="229"/>
      <c r="P73" s="230" t="n">
        <v>352</v>
      </c>
      <c r="Q73" s="230"/>
      <c r="R73" s="232"/>
      <c r="S73" s="232"/>
      <c r="T73" s="232"/>
      <c r="U73" s="233" t="n">
        <f aca="false">[1]Interest!Y75</f>
        <v>0</v>
      </c>
      <c r="V73" s="233" t="n">
        <f aca="false">1/(1+U73/12)^(12*(B73-$A$2)/365.25)</f>
        <v>1</v>
      </c>
      <c r="W73" s="222" t="n">
        <v>39083</v>
      </c>
      <c r="X73" s="234"/>
      <c r="Y73" s="234" t="n">
        <f aca="false">V73*R73</f>
        <v>0</v>
      </c>
      <c r="Z73" s="234"/>
      <c r="AA73" s="234"/>
      <c r="AB73" s="234"/>
      <c r="AC73" s="234"/>
      <c r="AD73" s="222" t="n">
        <v>39083</v>
      </c>
      <c r="AE73" s="234"/>
      <c r="AF73" s="239"/>
      <c r="AG73" s="239"/>
      <c r="AH73" s="239"/>
      <c r="AI73" s="239"/>
      <c r="AJ73" s="239"/>
      <c r="AK73" s="222" t="n">
        <v>39083</v>
      </c>
      <c r="AL73" s="239"/>
      <c r="AM73" s="239"/>
      <c r="AN73" s="239"/>
      <c r="AO73" s="239"/>
      <c r="AP73" s="239"/>
      <c r="AQ73" s="239"/>
      <c r="AR73" s="222" t="n">
        <v>39083</v>
      </c>
      <c r="AX73" s="239"/>
      <c r="AY73" s="239"/>
      <c r="AZ73" s="239"/>
      <c r="BA73" s="239"/>
      <c r="BB73" s="239"/>
      <c r="BC73" s="239"/>
    </row>
    <row r="74" customFormat="false" ht="9" hidden="false" customHeight="false" outlineLevel="0" collapsed="false">
      <c r="B74" s="222" t="n">
        <v>39114</v>
      </c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9"/>
      <c r="N74" s="229"/>
      <c r="O74" s="229"/>
      <c r="P74" s="230" t="n">
        <v>320</v>
      </c>
      <c r="Q74" s="230"/>
      <c r="R74" s="232"/>
      <c r="S74" s="232"/>
      <c r="T74" s="232"/>
      <c r="U74" s="233" t="n">
        <f aca="false">[1]Interest!Y76</f>
        <v>0</v>
      </c>
      <c r="V74" s="233" t="n">
        <f aca="false">1/(1+U74/12)^(12*(B74-$A$2)/365.25)</f>
        <v>1</v>
      </c>
      <c r="W74" s="222" t="n">
        <v>39114</v>
      </c>
      <c r="X74" s="234"/>
      <c r="Y74" s="234" t="n">
        <f aca="false">V74*R74</f>
        <v>0</v>
      </c>
      <c r="Z74" s="234"/>
      <c r="AA74" s="234"/>
      <c r="AB74" s="234"/>
      <c r="AC74" s="234"/>
      <c r="AD74" s="222" t="n">
        <v>39114</v>
      </c>
      <c r="AE74" s="234"/>
      <c r="AF74" s="239"/>
      <c r="AG74" s="239"/>
      <c r="AH74" s="239"/>
      <c r="AI74" s="239"/>
      <c r="AJ74" s="239"/>
      <c r="AK74" s="222" t="n">
        <v>39114</v>
      </c>
      <c r="AL74" s="239"/>
      <c r="AM74" s="239"/>
      <c r="AN74" s="239"/>
      <c r="AO74" s="239"/>
      <c r="AP74" s="239"/>
      <c r="AQ74" s="239"/>
      <c r="AR74" s="222" t="n">
        <v>39114</v>
      </c>
      <c r="AX74" s="239"/>
      <c r="AY74" s="239"/>
      <c r="AZ74" s="239"/>
      <c r="BA74" s="239"/>
      <c r="BB74" s="239"/>
      <c r="BC74" s="239"/>
    </row>
    <row r="75" customFormat="false" ht="9" hidden="false" customHeight="false" outlineLevel="0" collapsed="false">
      <c r="B75" s="222" t="n">
        <v>39142</v>
      </c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9"/>
      <c r="N75" s="229"/>
      <c r="O75" s="229"/>
      <c r="P75" s="230" t="n">
        <v>352</v>
      </c>
      <c r="Q75" s="230"/>
      <c r="R75" s="232"/>
      <c r="S75" s="232"/>
      <c r="T75" s="232"/>
      <c r="U75" s="233" t="n">
        <f aca="false">[1]Interest!Y77</f>
        <v>0</v>
      </c>
      <c r="V75" s="233" t="n">
        <f aca="false">1/(1+U75/12)^(12*(B75-$A$2)/365.25)</f>
        <v>1</v>
      </c>
      <c r="W75" s="222" t="n">
        <v>39142</v>
      </c>
      <c r="X75" s="234"/>
      <c r="Y75" s="234" t="n">
        <f aca="false">V75*R75</f>
        <v>0</v>
      </c>
      <c r="Z75" s="234"/>
      <c r="AA75" s="234"/>
      <c r="AB75" s="234"/>
      <c r="AC75" s="234"/>
      <c r="AD75" s="222" t="n">
        <v>39142</v>
      </c>
      <c r="AE75" s="234"/>
      <c r="AF75" s="239"/>
      <c r="AG75" s="239"/>
      <c r="AH75" s="239"/>
      <c r="AI75" s="239"/>
      <c r="AJ75" s="239"/>
      <c r="AK75" s="222" t="n">
        <v>39142</v>
      </c>
      <c r="AL75" s="239"/>
      <c r="AM75" s="239"/>
      <c r="AN75" s="239"/>
      <c r="AO75" s="239"/>
      <c r="AP75" s="239"/>
      <c r="AQ75" s="239"/>
      <c r="AR75" s="222" t="n">
        <v>39142</v>
      </c>
      <c r="AX75" s="239"/>
      <c r="AY75" s="239"/>
      <c r="AZ75" s="239"/>
      <c r="BA75" s="239"/>
      <c r="BB75" s="239"/>
      <c r="BC75" s="239"/>
    </row>
    <row r="76" customFormat="false" ht="9" hidden="false" customHeight="false" outlineLevel="0" collapsed="false">
      <c r="B76" s="222" t="n">
        <v>39173</v>
      </c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9"/>
      <c r="N76" s="229"/>
      <c r="O76" s="229"/>
      <c r="P76" s="230" t="n">
        <v>336</v>
      </c>
      <c r="Q76" s="230"/>
      <c r="R76" s="232"/>
      <c r="S76" s="232"/>
      <c r="T76" s="232"/>
      <c r="U76" s="233" t="n">
        <f aca="false">[1]Interest!Y78</f>
        <v>0</v>
      </c>
      <c r="V76" s="233" t="n">
        <f aca="false">1/(1+U76/12)^(12*(B76-$A$2)/365.25)</f>
        <v>1</v>
      </c>
      <c r="W76" s="222" t="n">
        <v>39173</v>
      </c>
      <c r="X76" s="234"/>
      <c r="Y76" s="234" t="n">
        <f aca="false">V76*R76</f>
        <v>0</v>
      </c>
      <c r="Z76" s="234"/>
      <c r="AA76" s="234"/>
      <c r="AB76" s="234"/>
      <c r="AC76" s="234"/>
      <c r="AD76" s="222" t="n">
        <v>39173</v>
      </c>
      <c r="AE76" s="234"/>
      <c r="AF76" s="239"/>
      <c r="AG76" s="239"/>
      <c r="AH76" s="239"/>
      <c r="AI76" s="239"/>
      <c r="AJ76" s="239"/>
      <c r="AK76" s="222" t="n">
        <v>39173</v>
      </c>
      <c r="AL76" s="239"/>
      <c r="AM76" s="239"/>
      <c r="AN76" s="239"/>
      <c r="AO76" s="239"/>
      <c r="AP76" s="239"/>
      <c r="AQ76" s="239"/>
      <c r="AR76" s="222" t="n">
        <v>39173</v>
      </c>
      <c r="AX76" s="239"/>
      <c r="AY76" s="239"/>
      <c r="AZ76" s="239"/>
      <c r="BA76" s="239"/>
      <c r="BB76" s="239"/>
      <c r="BC76" s="239"/>
    </row>
    <row r="77" customFormat="false" ht="9" hidden="false" customHeight="false" outlineLevel="0" collapsed="false">
      <c r="B77" s="222" t="n">
        <v>39203</v>
      </c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9"/>
      <c r="N77" s="229"/>
      <c r="O77" s="229"/>
      <c r="P77" s="230" t="n">
        <v>352</v>
      </c>
      <c r="Q77" s="230"/>
      <c r="R77" s="232"/>
      <c r="S77" s="232"/>
      <c r="T77" s="232"/>
      <c r="U77" s="233" t="n">
        <f aca="false">[1]Interest!Y79</f>
        <v>0</v>
      </c>
      <c r="V77" s="233" t="n">
        <f aca="false">1/(1+U77/12)^(12*(B77-$A$2)/365.25)</f>
        <v>1</v>
      </c>
      <c r="W77" s="222" t="n">
        <v>39203</v>
      </c>
      <c r="X77" s="234"/>
      <c r="Y77" s="234" t="n">
        <f aca="false">V77*R77</f>
        <v>0</v>
      </c>
      <c r="Z77" s="234"/>
      <c r="AA77" s="234"/>
      <c r="AB77" s="234"/>
      <c r="AC77" s="234"/>
      <c r="AD77" s="222" t="n">
        <v>39203</v>
      </c>
      <c r="AE77" s="234"/>
      <c r="AF77" s="239"/>
      <c r="AG77" s="239"/>
      <c r="AH77" s="239"/>
      <c r="AI77" s="239"/>
      <c r="AJ77" s="239"/>
      <c r="AK77" s="222" t="n">
        <v>39203</v>
      </c>
      <c r="AL77" s="239"/>
      <c r="AM77" s="239"/>
      <c r="AN77" s="239"/>
      <c r="AO77" s="239"/>
      <c r="AP77" s="239"/>
      <c r="AQ77" s="239"/>
      <c r="AR77" s="222" t="n">
        <v>39203</v>
      </c>
      <c r="AX77" s="239"/>
      <c r="AY77" s="239"/>
      <c r="AZ77" s="239"/>
      <c r="BA77" s="239"/>
      <c r="BB77" s="239"/>
      <c r="BC77" s="239"/>
    </row>
    <row r="78" customFormat="false" ht="9" hidden="false" customHeight="false" outlineLevel="0" collapsed="false">
      <c r="B78" s="222" t="n">
        <v>39234</v>
      </c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9"/>
      <c r="N78" s="229"/>
      <c r="O78" s="229"/>
      <c r="P78" s="230" t="n">
        <v>336</v>
      </c>
      <c r="Q78" s="230"/>
      <c r="R78" s="232"/>
      <c r="S78" s="232"/>
      <c r="T78" s="232"/>
      <c r="U78" s="233" t="n">
        <f aca="false">[1]Interest!Y80</f>
        <v>0</v>
      </c>
      <c r="V78" s="233" t="n">
        <f aca="false">1/(1+U78/12)^(12*(B78-$A$2)/365.25)</f>
        <v>1</v>
      </c>
      <c r="W78" s="222" t="n">
        <v>39234</v>
      </c>
      <c r="X78" s="234"/>
      <c r="Y78" s="234" t="n">
        <f aca="false">V78*R78</f>
        <v>0</v>
      </c>
      <c r="Z78" s="234"/>
      <c r="AA78" s="234"/>
      <c r="AB78" s="234"/>
      <c r="AC78" s="234"/>
      <c r="AD78" s="222" t="n">
        <v>39234</v>
      </c>
      <c r="AE78" s="234"/>
      <c r="AF78" s="239"/>
      <c r="AG78" s="239"/>
      <c r="AH78" s="239"/>
      <c r="AI78" s="239"/>
      <c r="AJ78" s="239"/>
      <c r="AK78" s="222" t="n">
        <v>39234</v>
      </c>
      <c r="AL78" s="239"/>
      <c r="AM78" s="239"/>
      <c r="AN78" s="239"/>
      <c r="AO78" s="239"/>
      <c r="AP78" s="239"/>
      <c r="AQ78" s="239"/>
      <c r="AR78" s="222" t="n">
        <v>39234</v>
      </c>
      <c r="AX78" s="239"/>
      <c r="AY78" s="239"/>
      <c r="AZ78" s="239"/>
      <c r="BA78" s="239"/>
      <c r="BB78" s="239"/>
      <c r="BC78" s="239"/>
    </row>
    <row r="79" customFormat="false" ht="9" hidden="false" customHeight="false" outlineLevel="0" collapsed="false">
      <c r="B79" s="222" t="n">
        <v>39264</v>
      </c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9"/>
      <c r="N79" s="229"/>
      <c r="O79" s="229"/>
      <c r="P79" s="230" t="n">
        <v>336</v>
      </c>
      <c r="Q79" s="230"/>
      <c r="R79" s="232"/>
      <c r="S79" s="232"/>
      <c r="T79" s="232"/>
      <c r="U79" s="233" t="n">
        <f aca="false">[1]Interest!Y81</f>
        <v>0</v>
      </c>
      <c r="V79" s="233" t="n">
        <f aca="false">1/(1+U79/12)^(12*(B79-$A$2)/365.25)</f>
        <v>1</v>
      </c>
      <c r="W79" s="222" t="n">
        <v>39264</v>
      </c>
      <c r="X79" s="234"/>
      <c r="Y79" s="234" t="n">
        <f aca="false">V79*R79</f>
        <v>0</v>
      </c>
      <c r="Z79" s="234"/>
      <c r="AA79" s="234"/>
      <c r="AB79" s="234"/>
      <c r="AC79" s="234"/>
      <c r="AD79" s="222" t="n">
        <v>39264</v>
      </c>
      <c r="AE79" s="234"/>
      <c r="AF79" s="239"/>
      <c r="AG79" s="239"/>
      <c r="AH79" s="239"/>
      <c r="AI79" s="239"/>
      <c r="AJ79" s="239"/>
      <c r="AK79" s="222" t="n">
        <v>39264</v>
      </c>
      <c r="AL79" s="239"/>
      <c r="AM79" s="239"/>
      <c r="AN79" s="239"/>
      <c r="AO79" s="239"/>
      <c r="AP79" s="239"/>
      <c r="AQ79" s="239"/>
      <c r="AR79" s="222" t="n">
        <v>39264</v>
      </c>
      <c r="AX79" s="239"/>
      <c r="AY79" s="239"/>
      <c r="AZ79" s="239"/>
      <c r="BA79" s="239"/>
      <c r="BB79" s="239"/>
      <c r="BC79" s="239"/>
    </row>
    <row r="80" customFormat="false" ht="9" hidden="false" customHeight="false" outlineLevel="0" collapsed="false">
      <c r="B80" s="222" t="n">
        <v>39295</v>
      </c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9"/>
      <c r="N80" s="229"/>
      <c r="O80" s="229"/>
      <c r="P80" s="230" t="n">
        <v>368</v>
      </c>
      <c r="Q80" s="230"/>
      <c r="R80" s="232"/>
      <c r="S80" s="232"/>
      <c r="T80" s="232"/>
      <c r="U80" s="233" t="n">
        <f aca="false">[1]Interest!Y82</f>
        <v>0</v>
      </c>
      <c r="V80" s="233" t="n">
        <f aca="false">1/(1+U80/12)^(12*(B80-$A$2)/365.25)</f>
        <v>1</v>
      </c>
      <c r="W80" s="222" t="n">
        <v>39295</v>
      </c>
      <c r="X80" s="234"/>
      <c r="Y80" s="234" t="n">
        <f aca="false">V80*R80</f>
        <v>0</v>
      </c>
      <c r="Z80" s="234"/>
      <c r="AA80" s="234"/>
      <c r="AB80" s="234"/>
      <c r="AC80" s="234"/>
      <c r="AD80" s="222" t="n">
        <v>39295</v>
      </c>
      <c r="AE80" s="234"/>
      <c r="AF80" s="239"/>
      <c r="AG80" s="239"/>
      <c r="AH80" s="239"/>
      <c r="AI80" s="239"/>
      <c r="AJ80" s="239"/>
      <c r="AK80" s="222" t="n">
        <v>39295</v>
      </c>
      <c r="AL80" s="239"/>
      <c r="AM80" s="239"/>
      <c r="AN80" s="239"/>
      <c r="AO80" s="239"/>
      <c r="AP80" s="239"/>
      <c r="AQ80" s="239"/>
      <c r="AR80" s="222" t="n">
        <v>39295</v>
      </c>
      <c r="AX80" s="239"/>
      <c r="AY80" s="239"/>
      <c r="AZ80" s="239"/>
      <c r="BA80" s="239"/>
      <c r="BB80" s="239"/>
      <c r="BC80" s="239"/>
    </row>
    <row r="81" customFormat="false" ht="9" hidden="false" customHeight="false" outlineLevel="0" collapsed="false">
      <c r="B81" s="222" t="n">
        <v>39326</v>
      </c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9"/>
      <c r="N81" s="229"/>
      <c r="O81" s="229"/>
      <c r="P81" s="230" t="n">
        <v>304</v>
      </c>
      <c r="Q81" s="230"/>
      <c r="R81" s="232"/>
      <c r="S81" s="232"/>
      <c r="T81" s="232"/>
      <c r="U81" s="233" t="n">
        <f aca="false">[1]Interest!Y83</f>
        <v>0</v>
      </c>
      <c r="V81" s="233" t="n">
        <f aca="false">1/(1+U81/12)^(12*(B81-$A$2)/365.25)</f>
        <v>1</v>
      </c>
      <c r="W81" s="222" t="n">
        <v>39326</v>
      </c>
      <c r="X81" s="234"/>
      <c r="Y81" s="234" t="n">
        <f aca="false">V81*R81</f>
        <v>0</v>
      </c>
      <c r="Z81" s="234"/>
      <c r="AA81" s="234"/>
      <c r="AB81" s="234"/>
      <c r="AC81" s="234"/>
      <c r="AD81" s="222" t="n">
        <v>39326</v>
      </c>
      <c r="AE81" s="234"/>
      <c r="AF81" s="239"/>
      <c r="AG81" s="239"/>
      <c r="AH81" s="239"/>
      <c r="AI81" s="239"/>
      <c r="AJ81" s="239"/>
      <c r="AK81" s="222" t="n">
        <v>39326</v>
      </c>
      <c r="AL81" s="239"/>
      <c r="AM81" s="239"/>
      <c r="AN81" s="239"/>
      <c r="AO81" s="239"/>
      <c r="AP81" s="239"/>
      <c r="AQ81" s="239"/>
      <c r="AR81" s="222" t="n">
        <v>39326</v>
      </c>
      <c r="AX81" s="239"/>
      <c r="AY81" s="239"/>
      <c r="AZ81" s="239"/>
      <c r="BA81" s="239"/>
      <c r="BB81" s="239"/>
      <c r="BC81" s="239"/>
    </row>
    <row r="82" customFormat="false" ht="9" hidden="false" customHeight="false" outlineLevel="0" collapsed="false">
      <c r="B82" s="222" t="n">
        <v>39356</v>
      </c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9"/>
      <c r="N82" s="229"/>
      <c r="O82" s="229"/>
      <c r="P82" s="230" t="n">
        <v>368</v>
      </c>
      <c r="Q82" s="230"/>
      <c r="R82" s="232"/>
      <c r="S82" s="232"/>
      <c r="T82" s="232"/>
      <c r="U82" s="233" t="n">
        <f aca="false">[1]Interest!Y84</f>
        <v>0</v>
      </c>
      <c r="V82" s="233" t="n">
        <f aca="false">1/(1+U82/12)^(12*(B82-$A$2)/365.25)</f>
        <v>1</v>
      </c>
      <c r="W82" s="222" t="n">
        <v>39356</v>
      </c>
      <c r="X82" s="234"/>
      <c r="Y82" s="234" t="n">
        <f aca="false">V82*R82</f>
        <v>0</v>
      </c>
      <c r="Z82" s="234"/>
      <c r="AA82" s="234"/>
      <c r="AB82" s="234"/>
      <c r="AC82" s="234"/>
      <c r="AD82" s="222" t="n">
        <v>39356</v>
      </c>
      <c r="AE82" s="234"/>
      <c r="AF82" s="239"/>
      <c r="AG82" s="239"/>
      <c r="AH82" s="239"/>
      <c r="AI82" s="239"/>
      <c r="AJ82" s="239"/>
      <c r="AK82" s="222" t="n">
        <v>39356</v>
      </c>
      <c r="AL82" s="239"/>
      <c r="AM82" s="239"/>
      <c r="AN82" s="239"/>
      <c r="AO82" s="239"/>
      <c r="AP82" s="239"/>
      <c r="AQ82" s="239"/>
      <c r="AR82" s="222" t="n">
        <v>39356</v>
      </c>
      <c r="AX82" s="239"/>
      <c r="AY82" s="239"/>
      <c r="AZ82" s="239"/>
      <c r="BA82" s="239"/>
      <c r="BB82" s="239"/>
      <c r="BC82" s="239"/>
    </row>
    <row r="83" customFormat="false" ht="9" hidden="false" customHeight="false" outlineLevel="0" collapsed="false">
      <c r="B83" s="222" t="n">
        <v>39387</v>
      </c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9"/>
      <c r="N83" s="229"/>
      <c r="O83" s="229"/>
      <c r="P83" s="230" t="n">
        <v>336</v>
      </c>
      <c r="Q83" s="230"/>
      <c r="R83" s="232"/>
      <c r="S83" s="232"/>
      <c r="T83" s="232"/>
      <c r="U83" s="233" t="n">
        <f aca="false">[1]Interest!Y85</f>
        <v>0</v>
      </c>
      <c r="V83" s="233" t="n">
        <f aca="false">1/(1+U83/12)^(12*(B83-$A$2)/365.25)</f>
        <v>1</v>
      </c>
      <c r="W83" s="222" t="n">
        <v>39387</v>
      </c>
      <c r="X83" s="234"/>
      <c r="Y83" s="234" t="n">
        <f aca="false">V83*R83</f>
        <v>0</v>
      </c>
      <c r="Z83" s="234"/>
      <c r="AA83" s="234"/>
      <c r="AB83" s="234"/>
      <c r="AC83" s="234"/>
      <c r="AD83" s="222" t="n">
        <v>39387</v>
      </c>
      <c r="AE83" s="234"/>
      <c r="AF83" s="239"/>
      <c r="AG83" s="239"/>
      <c r="AH83" s="239"/>
      <c r="AI83" s="239"/>
      <c r="AJ83" s="239"/>
      <c r="AK83" s="222" t="n">
        <v>39387</v>
      </c>
      <c r="AL83" s="239"/>
      <c r="AM83" s="239"/>
      <c r="AN83" s="239"/>
      <c r="AO83" s="239"/>
      <c r="AP83" s="239"/>
      <c r="AQ83" s="239"/>
      <c r="AR83" s="222" t="n">
        <v>39387</v>
      </c>
      <c r="AX83" s="239"/>
      <c r="AY83" s="239"/>
      <c r="AZ83" s="239"/>
      <c r="BA83" s="239"/>
      <c r="BB83" s="239"/>
      <c r="BC83" s="239"/>
    </row>
    <row r="84" customFormat="false" ht="9" hidden="false" customHeight="false" outlineLevel="0" collapsed="false">
      <c r="B84" s="222" t="n">
        <v>39417</v>
      </c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9"/>
      <c r="N84" s="229"/>
      <c r="O84" s="229"/>
      <c r="P84" s="230" t="n">
        <v>320</v>
      </c>
      <c r="Q84" s="230"/>
      <c r="R84" s="232"/>
      <c r="S84" s="232"/>
      <c r="T84" s="232"/>
      <c r="U84" s="233" t="n">
        <f aca="false">[1]Interest!Y86</f>
        <v>0</v>
      </c>
      <c r="V84" s="233" t="n">
        <f aca="false">1/(1+U84/12)^(12*(B84-$A$2)/365.25)</f>
        <v>1</v>
      </c>
      <c r="W84" s="222" t="n">
        <v>39417</v>
      </c>
      <c r="X84" s="234"/>
      <c r="Y84" s="234" t="n">
        <f aca="false">V84*R84</f>
        <v>0</v>
      </c>
      <c r="Z84" s="234"/>
      <c r="AA84" s="234"/>
      <c r="AB84" s="234"/>
      <c r="AC84" s="234"/>
      <c r="AD84" s="222" t="n">
        <v>39417</v>
      </c>
      <c r="AE84" s="234"/>
      <c r="AF84" s="239"/>
      <c r="AG84" s="239"/>
      <c r="AH84" s="239"/>
      <c r="AI84" s="239"/>
      <c r="AJ84" s="239"/>
      <c r="AK84" s="222" t="n">
        <v>39417</v>
      </c>
      <c r="AL84" s="239"/>
      <c r="AM84" s="239"/>
      <c r="AN84" s="239"/>
      <c r="AO84" s="239"/>
      <c r="AP84" s="239"/>
      <c r="AQ84" s="239"/>
      <c r="AR84" s="222" t="n">
        <v>39417</v>
      </c>
      <c r="AX84" s="239"/>
      <c r="AY84" s="239"/>
      <c r="AZ84" s="239"/>
      <c r="BA84" s="239"/>
      <c r="BB84" s="239"/>
      <c r="BC84" s="239"/>
    </row>
    <row r="85" customFormat="false" ht="9" hidden="false" customHeight="false" outlineLevel="0" collapsed="false">
      <c r="B85" s="222" t="n">
        <v>39448</v>
      </c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9"/>
      <c r="N85" s="229"/>
      <c r="O85" s="229"/>
      <c r="P85" s="230" t="n">
        <v>352</v>
      </c>
      <c r="Q85" s="230"/>
      <c r="R85" s="232"/>
      <c r="S85" s="232"/>
      <c r="T85" s="232"/>
      <c r="U85" s="233" t="n">
        <f aca="false">[1]Interest!Y87</f>
        <v>0</v>
      </c>
      <c r="V85" s="233" t="n">
        <f aca="false">1/(1+U85/12)^(12*(B85-$A$2)/365.25)</f>
        <v>1</v>
      </c>
      <c r="W85" s="222" t="n">
        <v>39448</v>
      </c>
      <c r="X85" s="234"/>
      <c r="Y85" s="234" t="n">
        <f aca="false">V85*R85</f>
        <v>0</v>
      </c>
      <c r="Z85" s="234"/>
      <c r="AA85" s="234"/>
      <c r="AB85" s="234"/>
      <c r="AC85" s="234"/>
      <c r="AD85" s="222" t="n">
        <v>39448</v>
      </c>
      <c r="AE85" s="234"/>
      <c r="AF85" s="239"/>
      <c r="AG85" s="239"/>
      <c r="AH85" s="239"/>
      <c r="AI85" s="239"/>
      <c r="AJ85" s="239"/>
      <c r="AK85" s="222" t="n">
        <v>39448</v>
      </c>
      <c r="AL85" s="239"/>
      <c r="AM85" s="239"/>
      <c r="AN85" s="239"/>
      <c r="AO85" s="239"/>
      <c r="AP85" s="239"/>
      <c r="AQ85" s="239"/>
      <c r="AR85" s="222" t="n">
        <v>39448</v>
      </c>
      <c r="AX85" s="239"/>
      <c r="AY85" s="239"/>
      <c r="AZ85" s="239"/>
      <c r="BA85" s="239"/>
      <c r="BB85" s="239"/>
      <c r="BC85" s="239"/>
    </row>
    <row r="86" customFormat="false" ht="9" hidden="false" customHeight="false" outlineLevel="0" collapsed="false">
      <c r="B86" s="222" t="n">
        <v>39479</v>
      </c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9"/>
      <c r="N86" s="229"/>
      <c r="O86" s="229"/>
      <c r="P86" s="230" t="n">
        <v>336</v>
      </c>
      <c r="Q86" s="230"/>
      <c r="R86" s="232"/>
      <c r="S86" s="232"/>
      <c r="T86" s="232"/>
      <c r="U86" s="233" t="n">
        <f aca="false">[1]Interest!Y88</f>
        <v>0</v>
      </c>
      <c r="V86" s="233" t="n">
        <f aca="false">1/(1+U86/12)^(12*(B86-$A$2)/365.25)</f>
        <v>1</v>
      </c>
      <c r="W86" s="222" t="n">
        <v>39479</v>
      </c>
      <c r="X86" s="234"/>
      <c r="Y86" s="234" t="n">
        <f aca="false">V86*R86</f>
        <v>0</v>
      </c>
      <c r="Z86" s="234"/>
      <c r="AA86" s="234"/>
      <c r="AB86" s="234"/>
      <c r="AC86" s="234"/>
      <c r="AD86" s="222" t="n">
        <v>39479</v>
      </c>
      <c r="AE86" s="234"/>
      <c r="AF86" s="239"/>
      <c r="AG86" s="239"/>
      <c r="AH86" s="239"/>
      <c r="AI86" s="239"/>
      <c r="AJ86" s="239"/>
      <c r="AK86" s="222" t="n">
        <v>39479</v>
      </c>
      <c r="AL86" s="239"/>
      <c r="AM86" s="239"/>
      <c r="AN86" s="239"/>
      <c r="AO86" s="239"/>
      <c r="AP86" s="239"/>
      <c r="AQ86" s="239"/>
      <c r="AR86" s="222" t="n">
        <v>39479</v>
      </c>
      <c r="AX86" s="239"/>
      <c r="AY86" s="239"/>
      <c r="AZ86" s="239"/>
      <c r="BA86" s="239"/>
      <c r="BB86" s="239"/>
      <c r="BC86" s="239"/>
    </row>
    <row r="87" customFormat="false" ht="9" hidden="false" customHeight="false" outlineLevel="0" collapsed="false">
      <c r="B87" s="222" t="n">
        <v>39508</v>
      </c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9"/>
      <c r="N87" s="229"/>
      <c r="O87" s="229"/>
      <c r="P87" s="230" t="n">
        <v>336</v>
      </c>
      <c r="Q87" s="230"/>
      <c r="R87" s="232"/>
      <c r="S87" s="232"/>
      <c r="T87" s="232"/>
      <c r="U87" s="233" t="n">
        <f aca="false">[1]Interest!Y89</f>
        <v>0</v>
      </c>
      <c r="V87" s="233" t="n">
        <f aca="false">1/(1+U87/12)^(12*(B87-$A$2)/365.25)</f>
        <v>1</v>
      </c>
      <c r="W87" s="222" t="n">
        <v>39508</v>
      </c>
      <c r="X87" s="234"/>
      <c r="Y87" s="234" t="n">
        <f aca="false">V87*R87</f>
        <v>0</v>
      </c>
      <c r="Z87" s="234"/>
      <c r="AA87" s="234"/>
      <c r="AB87" s="234"/>
      <c r="AC87" s="234"/>
      <c r="AD87" s="222" t="n">
        <v>39508</v>
      </c>
      <c r="AE87" s="234"/>
      <c r="AF87" s="239"/>
      <c r="AG87" s="239"/>
      <c r="AH87" s="239"/>
      <c r="AI87" s="239"/>
      <c r="AJ87" s="239"/>
      <c r="AK87" s="222" t="n">
        <v>39508</v>
      </c>
      <c r="AL87" s="239"/>
      <c r="AM87" s="239"/>
      <c r="AN87" s="239"/>
      <c r="AO87" s="239"/>
      <c r="AP87" s="239"/>
      <c r="AQ87" s="239"/>
      <c r="AR87" s="222" t="n">
        <v>39508</v>
      </c>
      <c r="AX87" s="239"/>
      <c r="AY87" s="239"/>
      <c r="AZ87" s="239"/>
      <c r="BA87" s="239"/>
      <c r="BB87" s="239"/>
      <c r="BC87" s="239"/>
    </row>
    <row r="88" customFormat="false" ht="9" hidden="false" customHeight="false" outlineLevel="0" collapsed="false">
      <c r="B88" s="222" t="n">
        <v>39539</v>
      </c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9"/>
      <c r="N88" s="229"/>
      <c r="O88" s="229"/>
      <c r="P88" s="230" t="n">
        <v>352</v>
      </c>
      <c r="Q88" s="230"/>
      <c r="R88" s="232"/>
      <c r="S88" s="232"/>
      <c r="T88" s="232"/>
      <c r="U88" s="233" t="n">
        <f aca="false">[1]Interest!Y90</f>
        <v>0</v>
      </c>
      <c r="V88" s="233" t="n">
        <f aca="false">1/(1+U88/12)^(12*(B88-$A$2)/365.25)</f>
        <v>1</v>
      </c>
      <c r="W88" s="222" t="n">
        <v>39539</v>
      </c>
      <c r="X88" s="234"/>
      <c r="Y88" s="234" t="n">
        <f aca="false">V88*R88</f>
        <v>0</v>
      </c>
      <c r="Z88" s="234"/>
      <c r="AA88" s="234"/>
      <c r="AB88" s="234"/>
      <c r="AC88" s="234"/>
      <c r="AD88" s="222" t="n">
        <v>39539</v>
      </c>
      <c r="AE88" s="234"/>
      <c r="AF88" s="239"/>
      <c r="AG88" s="239"/>
      <c r="AH88" s="239"/>
      <c r="AI88" s="239"/>
      <c r="AJ88" s="239"/>
      <c r="AK88" s="222" t="n">
        <v>39539</v>
      </c>
      <c r="AL88" s="239"/>
      <c r="AM88" s="239"/>
      <c r="AN88" s="239"/>
      <c r="AO88" s="239"/>
      <c r="AP88" s="239"/>
      <c r="AQ88" s="239"/>
      <c r="AR88" s="222" t="n">
        <v>39539</v>
      </c>
      <c r="AX88" s="239"/>
      <c r="AY88" s="239"/>
      <c r="AZ88" s="239"/>
      <c r="BA88" s="239"/>
      <c r="BB88" s="239"/>
      <c r="BC88" s="239"/>
    </row>
    <row r="89" customFormat="false" ht="9" hidden="false" customHeight="false" outlineLevel="0" collapsed="false">
      <c r="B89" s="222" t="n">
        <v>39569</v>
      </c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9"/>
      <c r="N89" s="229"/>
      <c r="O89" s="229"/>
      <c r="P89" s="230" t="n">
        <v>336</v>
      </c>
      <c r="Q89" s="230"/>
      <c r="R89" s="232"/>
      <c r="S89" s="232"/>
      <c r="T89" s="232"/>
      <c r="U89" s="233" t="n">
        <f aca="false">[1]Interest!Y91</f>
        <v>0</v>
      </c>
      <c r="V89" s="233" t="n">
        <f aca="false">1/(1+U89/12)^(12*(B89-$A$2)/365.25)</f>
        <v>1</v>
      </c>
      <c r="W89" s="222" t="n">
        <v>39569</v>
      </c>
      <c r="X89" s="234"/>
      <c r="Y89" s="234" t="n">
        <f aca="false">V89*R89</f>
        <v>0</v>
      </c>
      <c r="Z89" s="234"/>
      <c r="AA89" s="234"/>
      <c r="AB89" s="234"/>
      <c r="AC89" s="234"/>
      <c r="AD89" s="222" t="n">
        <v>39569</v>
      </c>
      <c r="AE89" s="234"/>
      <c r="AF89" s="239"/>
      <c r="AG89" s="239"/>
      <c r="AH89" s="239"/>
      <c r="AI89" s="239"/>
      <c r="AJ89" s="239"/>
      <c r="AK89" s="222" t="n">
        <v>39569</v>
      </c>
      <c r="AL89" s="239"/>
      <c r="AM89" s="239"/>
      <c r="AN89" s="239"/>
      <c r="AO89" s="239"/>
      <c r="AP89" s="239"/>
      <c r="AQ89" s="239"/>
      <c r="AR89" s="222" t="n">
        <v>39569</v>
      </c>
      <c r="AX89" s="239"/>
      <c r="AY89" s="239"/>
      <c r="AZ89" s="239"/>
      <c r="BA89" s="239"/>
      <c r="BB89" s="239"/>
      <c r="BC89" s="239"/>
    </row>
    <row r="90" customFormat="false" ht="9" hidden="false" customHeight="false" outlineLevel="0" collapsed="false">
      <c r="B90" s="222" t="n">
        <v>39600</v>
      </c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9"/>
      <c r="N90" s="229"/>
      <c r="O90" s="229"/>
      <c r="P90" s="230" t="n">
        <v>336</v>
      </c>
      <c r="Q90" s="230"/>
      <c r="R90" s="232"/>
      <c r="S90" s="232"/>
      <c r="T90" s="232"/>
      <c r="U90" s="233" t="n">
        <f aca="false">[1]Interest!Y92</f>
        <v>0</v>
      </c>
      <c r="V90" s="233" t="n">
        <f aca="false">1/(1+U90/12)^(12*(B90-$A$2)/365.25)</f>
        <v>1</v>
      </c>
      <c r="W90" s="222" t="n">
        <v>39600</v>
      </c>
      <c r="X90" s="234"/>
      <c r="Y90" s="234" t="n">
        <f aca="false">V90*R90</f>
        <v>0</v>
      </c>
      <c r="Z90" s="234"/>
      <c r="AA90" s="234"/>
      <c r="AB90" s="234"/>
      <c r="AC90" s="234"/>
      <c r="AD90" s="222" t="n">
        <v>39600</v>
      </c>
      <c r="AE90" s="234"/>
      <c r="AF90" s="239"/>
      <c r="AG90" s="239"/>
      <c r="AH90" s="239"/>
      <c r="AI90" s="239"/>
      <c r="AJ90" s="239"/>
      <c r="AK90" s="222" t="n">
        <v>39600</v>
      </c>
      <c r="AL90" s="239"/>
      <c r="AM90" s="239"/>
      <c r="AN90" s="239"/>
      <c r="AO90" s="239"/>
      <c r="AP90" s="239"/>
      <c r="AQ90" s="239"/>
      <c r="AR90" s="222" t="n">
        <v>39600</v>
      </c>
      <c r="AX90" s="239"/>
      <c r="AY90" s="239"/>
      <c r="AZ90" s="239"/>
      <c r="BA90" s="239"/>
      <c r="BB90" s="239"/>
      <c r="BC90" s="239"/>
    </row>
    <row r="91" customFormat="false" ht="9" hidden="false" customHeight="false" outlineLevel="0" collapsed="false">
      <c r="B91" s="222" t="n">
        <v>39630</v>
      </c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9"/>
      <c r="N91" s="229"/>
      <c r="O91" s="229"/>
      <c r="P91" s="230" t="n">
        <v>352</v>
      </c>
      <c r="Q91" s="230"/>
      <c r="R91" s="232"/>
      <c r="S91" s="232"/>
      <c r="T91" s="232"/>
      <c r="U91" s="233" t="n">
        <f aca="false">[1]Interest!Y93</f>
        <v>0</v>
      </c>
      <c r="V91" s="233" t="n">
        <f aca="false">1/(1+U91/12)^(12*(B91-$A$2)/365.25)</f>
        <v>1</v>
      </c>
      <c r="W91" s="222" t="n">
        <v>39630</v>
      </c>
      <c r="X91" s="234"/>
      <c r="Y91" s="234" t="n">
        <f aca="false">V91*R91</f>
        <v>0</v>
      </c>
      <c r="Z91" s="234"/>
      <c r="AA91" s="234"/>
      <c r="AB91" s="234"/>
      <c r="AC91" s="234"/>
      <c r="AD91" s="222" t="n">
        <v>39630</v>
      </c>
      <c r="AE91" s="234"/>
      <c r="AF91" s="239"/>
      <c r="AG91" s="239"/>
      <c r="AH91" s="239"/>
      <c r="AI91" s="239"/>
      <c r="AJ91" s="239"/>
      <c r="AK91" s="222" t="n">
        <v>39630</v>
      </c>
      <c r="AL91" s="239"/>
      <c r="AM91" s="239"/>
      <c r="AN91" s="239"/>
      <c r="AO91" s="239"/>
      <c r="AP91" s="239"/>
      <c r="AQ91" s="239"/>
      <c r="AR91" s="222" t="n">
        <v>39630</v>
      </c>
      <c r="AX91" s="239"/>
      <c r="AY91" s="239"/>
      <c r="AZ91" s="239"/>
      <c r="BA91" s="239"/>
      <c r="BB91" s="239"/>
      <c r="BC91" s="239"/>
    </row>
    <row r="92" customFormat="false" ht="9" hidden="false" customHeight="false" outlineLevel="0" collapsed="false">
      <c r="B92" s="222" t="n">
        <v>39661</v>
      </c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9"/>
      <c r="N92" s="229"/>
      <c r="O92" s="229"/>
      <c r="P92" s="230" t="n">
        <v>336</v>
      </c>
      <c r="Q92" s="230"/>
      <c r="R92" s="232"/>
      <c r="S92" s="232"/>
      <c r="T92" s="232"/>
      <c r="U92" s="233" t="n">
        <f aca="false">[1]Interest!Y94</f>
        <v>0</v>
      </c>
      <c r="V92" s="233" t="n">
        <f aca="false">1/(1+U92/12)^(12*(B92-$A$2)/365.25)</f>
        <v>1</v>
      </c>
      <c r="W92" s="222" t="n">
        <v>39661</v>
      </c>
      <c r="X92" s="234"/>
      <c r="Y92" s="234" t="n">
        <f aca="false">V92*R92</f>
        <v>0</v>
      </c>
      <c r="Z92" s="234"/>
      <c r="AA92" s="234"/>
      <c r="AB92" s="234"/>
      <c r="AC92" s="234"/>
      <c r="AD92" s="222" t="n">
        <v>39661</v>
      </c>
      <c r="AE92" s="234"/>
      <c r="AF92" s="239"/>
      <c r="AG92" s="239"/>
      <c r="AH92" s="239"/>
      <c r="AI92" s="239"/>
      <c r="AJ92" s="239"/>
      <c r="AK92" s="222" t="n">
        <v>39661</v>
      </c>
      <c r="AL92" s="239"/>
      <c r="AM92" s="239"/>
      <c r="AN92" s="239"/>
      <c r="AO92" s="239"/>
      <c r="AP92" s="239"/>
      <c r="AQ92" s="239"/>
      <c r="AR92" s="222" t="n">
        <v>39661</v>
      </c>
      <c r="AX92" s="239"/>
      <c r="AY92" s="239"/>
      <c r="AZ92" s="239"/>
      <c r="BA92" s="239"/>
      <c r="BB92" s="239"/>
      <c r="BC92" s="239"/>
    </row>
    <row r="93" customFormat="false" ht="9" hidden="false" customHeight="false" outlineLevel="0" collapsed="false">
      <c r="B93" s="222" t="n">
        <v>39692</v>
      </c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9"/>
      <c r="N93" s="229"/>
      <c r="O93" s="229"/>
      <c r="P93" s="230" t="n">
        <v>336</v>
      </c>
      <c r="Q93" s="230"/>
      <c r="R93" s="232"/>
      <c r="S93" s="232"/>
      <c r="T93" s="232"/>
      <c r="U93" s="233" t="n">
        <f aca="false">[1]Interest!Y95</f>
        <v>0</v>
      </c>
      <c r="V93" s="233" t="n">
        <f aca="false">1/(1+U93/12)^(12*(B93-$A$2)/365.25)</f>
        <v>1</v>
      </c>
      <c r="W93" s="222" t="n">
        <v>39692</v>
      </c>
      <c r="X93" s="234"/>
      <c r="Y93" s="234" t="n">
        <f aca="false">V93*R93</f>
        <v>0</v>
      </c>
      <c r="Z93" s="234"/>
      <c r="AA93" s="234"/>
      <c r="AB93" s="234"/>
      <c r="AC93" s="234"/>
      <c r="AD93" s="222" t="n">
        <v>39692</v>
      </c>
      <c r="AE93" s="234"/>
      <c r="AF93" s="239"/>
      <c r="AG93" s="239"/>
      <c r="AH93" s="239"/>
      <c r="AI93" s="239"/>
      <c r="AJ93" s="239"/>
      <c r="AK93" s="222" t="n">
        <v>39692</v>
      </c>
      <c r="AL93" s="239"/>
      <c r="AM93" s="239"/>
      <c r="AN93" s="239"/>
      <c r="AO93" s="239"/>
      <c r="AP93" s="239"/>
      <c r="AQ93" s="239"/>
      <c r="AR93" s="222" t="n">
        <v>39692</v>
      </c>
      <c r="AX93" s="239"/>
      <c r="AY93" s="239"/>
      <c r="AZ93" s="239"/>
      <c r="BA93" s="239"/>
      <c r="BB93" s="239"/>
      <c r="BC93" s="239"/>
    </row>
    <row r="94" customFormat="false" ht="9" hidden="false" customHeight="false" outlineLevel="0" collapsed="false">
      <c r="B94" s="222" t="n">
        <v>39722</v>
      </c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9"/>
      <c r="N94" s="229"/>
      <c r="O94" s="229"/>
      <c r="P94" s="230" t="n">
        <v>368</v>
      </c>
      <c r="Q94" s="230"/>
      <c r="R94" s="232"/>
      <c r="S94" s="232"/>
      <c r="T94" s="232"/>
      <c r="U94" s="233" t="n">
        <f aca="false">[1]Interest!Y96</f>
        <v>0</v>
      </c>
      <c r="V94" s="233" t="n">
        <f aca="false">1/(1+U94/12)^(12*(B94-$A$2)/365.25)</f>
        <v>1</v>
      </c>
      <c r="W94" s="222" t="n">
        <v>39722</v>
      </c>
      <c r="X94" s="234"/>
      <c r="Y94" s="234" t="n">
        <f aca="false">V94*R94</f>
        <v>0</v>
      </c>
      <c r="Z94" s="234"/>
      <c r="AA94" s="234"/>
      <c r="AB94" s="234"/>
      <c r="AC94" s="234"/>
      <c r="AD94" s="222" t="n">
        <v>39722</v>
      </c>
      <c r="AE94" s="234"/>
      <c r="AF94" s="239"/>
      <c r="AG94" s="239"/>
      <c r="AH94" s="239"/>
      <c r="AI94" s="239"/>
      <c r="AJ94" s="239"/>
      <c r="AK94" s="222" t="n">
        <v>39722</v>
      </c>
      <c r="AL94" s="239"/>
      <c r="AM94" s="239"/>
      <c r="AN94" s="239"/>
      <c r="AO94" s="239"/>
      <c r="AP94" s="239"/>
      <c r="AQ94" s="239"/>
      <c r="AR94" s="222" t="n">
        <v>39722</v>
      </c>
      <c r="AX94" s="239"/>
      <c r="AY94" s="239"/>
      <c r="AZ94" s="239"/>
      <c r="BA94" s="239"/>
      <c r="BB94" s="239"/>
      <c r="BC94" s="239"/>
    </row>
    <row r="95" customFormat="false" ht="9" hidden="false" customHeight="false" outlineLevel="0" collapsed="false">
      <c r="B95" s="222" t="n">
        <v>39753</v>
      </c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9"/>
      <c r="N95" s="229"/>
      <c r="O95" s="229"/>
      <c r="P95" s="230" t="n">
        <v>304</v>
      </c>
      <c r="Q95" s="230"/>
      <c r="R95" s="232"/>
      <c r="S95" s="232"/>
      <c r="T95" s="232"/>
      <c r="U95" s="233" t="n">
        <f aca="false">[1]Interest!Y97</f>
        <v>0</v>
      </c>
      <c r="V95" s="233" t="n">
        <f aca="false">1/(1+U95/12)^(12*(B95-$A$2)/365.25)</f>
        <v>1</v>
      </c>
      <c r="W95" s="222" t="n">
        <v>39753</v>
      </c>
      <c r="X95" s="234"/>
      <c r="Y95" s="234" t="n">
        <f aca="false">V95*R95</f>
        <v>0</v>
      </c>
      <c r="Z95" s="234"/>
      <c r="AA95" s="234"/>
      <c r="AB95" s="234"/>
      <c r="AC95" s="234"/>
      <c r="AD95" s="222" t="n">
        <v>39753</v>
      </c>
      <c r="AE95" s="234"/>
      <c r="AF95" s="239"/>
      <c r="AG95" s="239"/>
      <c r="AH95" s="239"/>
      <c r="AI95" s="239"/>
      <c r="AJ95" s="239"/>
      <c r="AK95" s="222" t="n">
        <v>39753</v>
      </c>
      <c r="AL95" s="239"/>
      <c r="AM95" s="239"/>
      <c r="AN95" s="239"/>
      <c r="AO95" s="239"/>
      <c r="AP95" s="239"/>
      <c r="AQ95" s="239"/>
      <c r="AR95" s="222" t="n">
        <v>39753</v>
      </c>
      <c r="AX95" s="239"/>
      <c r="AY95" s="239"/>
      <c r="AZ95" s="239"/>
      <c r="BA95" s="239"/>
      <c r="BB95" s="239"/>
      <c r="BC95" s="239"/>
    </row>
    <row r="96" customFormat="false" ht="9" hidden="false" customHeight="false" outlineLevel="0" collapsed="false">
      <c r="B96" s="222" t="n">
        <v>39783</v>
      </c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9"/>
      <c r="N96" s="229"/>
      <c r="O96" s="229"/>
      <c r="P96" s="230" t="n">
        <v>352</v>
      </c>
      <c r="Q96" s="230"/>
      <c r="R96" s="232"/>
      <c r="S96" s="232"/>
      <c r="T96" s="232"/>
      <c r="U96" s="233" t="n">
        <f aca="false">[1]Interest!Y98</f>
        <v>0</v>
      </c>
      <c r="V96" s="233" t="n">
        <f aca="false">1/(1+U96/12)^(12*(B96-$A$2)/365.25)</f>
        <v>1</v>
      </c>
      <c r="W96" s="222" t="n">
        <v>39783</v>
      </c>
      <c r="X96" s="234"/>
      <c r="Y96" s="234" t="n">
        <f aca="false">V96*R96</f>
        <v>0</v>
      </c>
      <c r="Z96" s="234"/>
      <c r="AA96" s="234"/>
      <c r="AB96" s="234"/>
      <c r="AC96" s="234"/>
      <c r="AD96" s="222" t="n">
        <v>39783</v>
      </c>
      <c r="AE96" s="234"/>
      <c r="AF96" s="239"/>
      <c r="AG96" s="239"/>
      <c r="AH96" s="239"/>
      <c r="AI96" s="239"/>
      <c r="AJ96" s="239"/>
      <c r="AK96" s="222" t="n">
        <v>39783</v>
      </c>
      <c r="AL96" s="239"/>
      <c r="AM96" s="239"/>
      <c r="AN96" s="239"/>
      <c r="AO96" s="239"/>
      <c r="AP96" s="239"/>
      <c r="AQ96" s="239"/>
      <c r="AR96" s="222" t="n">
        <v>39783</v>
      </c>
      <c r="AX96" s="239"/>
      <c r="AY96" s="239"/>
      <c r="AZ96" s="239"/>
      <c r="BA96" s="239"/>
      <c r="BB96" s="239"/>
      <c r="BC96" s="239"/>
    </row>
    <row r="97" customFormat="false" ht="9" hidden="false" customHeight="false" outlineLevel="0" collapsed="false">
      <c r="B97" s="222" t="n">
        <v>39814</v>
      </c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9"/>
      <c r="N97" s="229"/>
      <c r="O97" s="229"/>
      <c r="P97" s="230" t="n">
        <v>336</v>
      </c>
      <c r="Q97" s="230"/>
      <c r="R97" s="232"/>
      <c r="S97" s="232"/>
      <c r="T97" s="232"/>
      <c r="U97" s="233" t="n">
        <f aca="false">[1]Interest!Y99</f>
        <v>0</v>
      </c>
      <c r="V97" s="233" t="n">
        <f aca="false">1/(1+U97/12)^(12*(B97-$A$2)/365.25)</f>
        <v>1</v>
      </c>
      <c r="W97" s="222" t="n">
        <v>39814</v>
      </c>
      <c r="X97" s="234"/>
      <c r="Y97" s="234" t="n">
        <f aca="false">V97*R97</f>
        <v>0</v>
      </c>
      <c r="Z97" s="234"/>
      <c r="AA97" s="234"/>
      <c r="AB97" s="234"/>
      <c r="AC97" s="234"/>
      <c r="AD97" s="222" t="n">
        <v>39814</v>
      </c>
      <c r="AE97" s="234"/>
      <c r="AF97" s="239"/>
      <c r="AG97" s="239"/>
      <c r="AH97" s="239"/>
      <c r="AI97" s="239"/>
      <c r="AJ97" s="239"/>
      <c r="AK97" s="222" t="n">
        <v>39814</v>
      </c>
      <c r="AL97" s="239"/>
      <c r="AM97" s="239"/>
      <c r="AN97" s="239"/>
      <c r="AO97" s="239"/>
      <c r="AP97" s="239"/>
      <c r="AQ97" s="239"/>
      <c r="AR97" s="222" t="n">
        <v>39814</v>
      </c>
      <c r="AX97" s="239"/>
      <c r="AY97" s="239"/>
      <c r="AZ97" s="239"/>
      <c r="BA97" s="239"/>
      <c r="BB97" s="239"/>
      <c r="BC97" s="239"/>
    </row>
    <row r="98" customFormat="false" ht="9" hidden="false" customHeight="false" outlineLevel="0" collapsed="false">
      <c r="B98" s="222" t="n">
        <v>39845</v>
      </c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9"/>
      <c r="N98" s="229"/>
      <c r="O98" s="229"/>
      <c r="P98" s="230" t="n">
        <v>320</v>
      </c>
      <c r="Q98" s="230"/>
      <c r="R98" s="232"/>
      <c r="S98" s="232"/>
      <c r="T98" s="232"/>
      <c r="U98" s="233" t="n">
        <f aca="false">[1]Interest!Y100</f>
        <v>0</v>
      </c>
      <c r="V98" s="233" t="n">
        <f aca="false">1/(1+U98/12)^(12*(B98-$A$2)/365.25)</f>
        <v>1</v>
      </c>
      <c r="W98" s="222" t="n">
        <v>39845</v>
      </c>
      <c r="X98" s="234"/>
      <c r="Y98" s="234" t="n">
        <f aca="false">V98*R98</f>
        <v>0</v>
      </c>
      <c r="Z98" s="234"/>
      <c r="AA98" s="234"/>
      <c r="AB98" s="234"/>
      <c r="AC98" s="234"/>
      <c r="AD98" s="222" t="n">
        <v>39845</v>
      </c>
      <c r="AE98" s="234"/>
      <c r="AF98" s="239"/>
      <c r="AG98" s="239"/>
      <c r="AH98" s="239"/>
      <c r="AI98" s="239"/>
      <c r="AJ98" s="239"/>
      <c r="AK98" s="222" t="n">
        <v>39845</v>
      </c>
      <c r="AL98" s="239"/>
      <c r="AM98" s="239"/>
      <c r="AN98" s="239"/>
      <c r="AO98" s="239"/>
      <c r="AP98" s="239"/>
      <c r="AQ98" s="239"/>
      <c r="AR98" s="222" t="n">
        <v>39845</v>
      </c>
      <c r="AX98" s="239"/>
      <c r="AY98" s="239"/>
      <c r="AZ98" s="239"/>
      <c r="BA98" s="239"/>
      <c r="BB98" s="239"/>
      <c r="BC98" s="239"/>
    </row>
    <row r="99" customFormat="false" ht="9" hidden="false" customHeight="false" outlineLevel="0" collapsed="false">
      <c r="B99" s="222" t="n">
        <v>39873</v>
      </c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9"/>
      <c r="N99" s="229"/>
      <c r="O99" s="229"/>
      <c r="P99" s="230" t="n">
        <v>352</v>
      </c>
      <c r="Q99" s="230"/>
      <c r="R99" s="232"/>
      <c r="S99" s="232"/>
      <c r="T99" s="232"/>
      <c r="U99" s="233" t="n">
        <f aca="false">[1]Interest!Y101</f>
        <v>0</v>
      </c>
      <c r="V99" s="233" t="n">
        <f aca="false">1/(1+U99/12)^(12*(B99-$A$2)/365.25)</f>
        <v>1</v>
      </c>
      <c r="W99" s="222" t="n">
        <v>39873</v>
      </c>
      <c r="X99" s="234"/>
      <c r="Y99" s="234" t="n">
        <f aca="false">V99*R99</f>
        <v>0</v>
      </c>
      <c r="Z99" s="234"/>
      <c r="AA99" s="234"/>
      <c r="AB99" s="234"/>
      <c r="AC99" s="234"/>
      <c r="AD99" s="222" t="n">
        <v>39873</v>
      </c>
      <c r="AE99" s="234"/>
      <c r="AF99" s="239"/>
      <c r="AG99" s="239"/>
      <c r="AH99" s="239"/>
      <c r="AI99" s="239"/>
      <c r="AJ99" s="239"/>
      <c r="AK99" s="222" t="n">
        <v>39873</v>
      </c>
      <c r="AL99" s="239"/>
      <c r="AM99" s="239"/>
      <c r="AN99" s="239"/>
      <c r="AO99" s="239"/>
      <c r="AP99" s="239"/>
      <c r="AQ99" s="239"/>
      <c r="AR99" s="222" t="n">
        <v>39873</v>
      </c>
      <c r="AX99" s="239"/>
      <c r="AY99" s="239"/>
      <c r="AZ99" s="239"/>
      <c r="BA99" s="239"/>
      <c r="BB99" s="239"/>
      <c r="BC99" s="239"/>
    </row>
    <row r="100" customFormat="false" ht="9" hidden="false" customHeight="false" outlineLevel="0" collapsed="false">
      <c r="B100" s="222" t="n">
        <v>39904</v>
      </c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9"/>
      <c r="N100" s="229"/>
      <c r="O100" s="229"/>
      <c r="P100" s="230" t="n">
        <v>352</v>
      </c>
      <c r="Q100" s="230"/>
      <c r="R100" s="232"/>
      <c r="S100" s="232"/>
      <c r="T100" s="232"/>
      <c r="U100" s="233" t="n">
        <f aca="false">[1]Interest!Y102</f>
        <v>0</v>
      </c>
      <c r="V100" s="233" t="n">
        <f aca="false">1/(1+U100/12)^(12*(B100-$A$2)/365.25)</f>
        <v>1</v>
      </c>
      <c r="W100" s="222" t="n">
        <v>39904</v>
      </c>
      <c r="X100" s="234"/>
      <c r="Y100" s="234" t="n">
        <f aca="false">V100*R100</f>
        <v>0</v>
      </c>
      <c r="Z100" s="234"/>
      <c r="AA100" s="234"/>
      <c r="AB100" s="234"/>
      <c r="AC100" s="234"/>
      <c r="AD100" s="222" t="n">
        <v>39904</v>
      </c>
      <c r="AE100" s="234"/>
      <c r="AF100" s="239"/>
      <c r="AG100" s="239"/>
      <c r="AH100" s="239"/>
      <c r="AI100" s="239"/>
      <c r="AJ100" s="239"/>
      <c r="AK100" s="222" t="n">
        <v>39904</v>
      </c>
      <c r="AL100" s="239"/>
      <c r="AM100" s="239"/>
      <c r="AN100" s="239"/>
      <c r="AO100" s="239"/>
      <c r="AP100" s="239"/>
      <c r="AQ100" s="239"/>
      <c r="AR100" s="222" t="n">
        <v>39904</v>
      </c>
      <c r="AX100" s="239"/>
      <c r="AY100" s="239"/>
      <c r="AZ100" s="239"/>
      <c r="BA100" s="239"/>
      <c r="BB100" s="239"/>
      <c r="BC100" s="239"/>
    </row>
    <row r="101" customFormat="false" ht="9" hidden="false" customHeight="false" outlineLevel="0" collapsed="false">
      <c r="B101" s="222" t="n">
        <v>39934</v>
      </c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9"/>
      <c r="N101" s="229"/>
      <c r="O101" s="229"/>
      <c r="P101" s="230" t="n">
        <v>320</v>
      </c>
      <c r="Q101" s="230"/>
      <c r="R101" s="232"/>
      <c r="S101" s="232"/>
      <c r="T101" s="232"/>
      <c r="U101" s="233" t="n">
        <f aca="false">[1]Interest!Y103</f>
        <v>0</v>
      </c>
      <c r="V101" s="233" t="n">
        <f aca="false">1/(1+U101/12)^(12*(B101-$A$2)/365.25)</f>
        <v>1</v>
      </c>
      <c r="W101" s="222" t="n">
        <v>39934</v>
      </c>
      <c r="X101" s="234"/>
      <c r="Y101" s="234" t="n">
        <f aca="false">V101*R101</f>
        <v>0</v>
      </c>
      <c r="Z101" s="234"/>
      <c r="AA101" s="234"/>
      <c r="AB101" s="234"/>
      <c r="AC101" s="234"/>
      <c r="AD101" s="222" t="n">
        <v>39934</v>
      </c>
      <c r="AE101" s="234"/>
      <c r="AF101" s="239"/>
      <c r="AG101" s="239"/>
      <c r="AH101" s="239"/>
      <c r="AI101" s="239"/>
      <c r="AJ101" s="239"/>
      <c r="AK101" s="222" t="n">
        <v>39934</v>
      </c>
      <c r="AL101" s="239"/>
      <c r="AM101" s="239"/>
      <c r="AN101" s="239"/>
      <c r="AO101" s="239"/>
      <c r="AP101" s="239"/>
      <c r="AQ101" s="239"/>
      <c r="AR101" s="222" t="n">
        <v>39934</v>
      </c>
      <c r="AX101" s="239"/>
      <c r="AY101" s="239"/>
      <c r="AZ101" s="239"/>
      <c r="BA101" s="239"/>
      <c r="BB101" s="239"/>
      <c r="BC101" s="239"/>
    </row>
    <row r="102" customFormat="false" ht="9" hidden="false" customHeight="false" outlineLevel="0" collapsed="false">
      <c r="B102" s="222" t="n">
        <v>39965</v>
      </c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9"/>
      <c r="N102" s="229"/>
      <c r="O102" s="229"/>
      <c r="P102" s="230" t="n">
        <v>352</v>
      </c>
      <c r="Q102" s="230"/>
      <c r="R102" s="232"/>
      <c r="S102" s="232"/>
      <c r="T102" s="232"/>
      <c r="U102" s="233" t="n">
        <f aca="false">[1]Interest!Y104</f>
        <v>0</v>
      </c>
      <c r="V102" s="233" t="n">
        <f aca="false">1/(1+U102/12)^(12*(B102-$A$2)/365.25)</f>
        <v>1</v>
      </c>
      <c r="W102" s="222" t="n">
        <v>39965</v>
      </c>
      <c r="X102" s="234"/>
      <c r="Y102" s="234" t="n">
        <f aca="false">V102*R102</f>
        <v>0</v>
      </c>
      <c r="Z102" s="234"/>
      <c r="AA102" s="234"/>
      <c r="AB102" s="234"/>
      <c r="AC102" s="234"/>
      <c r="AD102" s="222" t="n">
        <v>39965</v>
      </c>
      <c r="AE102" s="234"/>
      <c r="AF102" s="239"/>
      <c r="AG102" s="239"/>
      <c r="AH102" s="239"/>
      <c r="AI102" s="239"/>
      <c r="AJ102" s="239"/>
      <c r="AK102" s="222" t="n">
        <v>39965</v>
      </c>
      <c r="AL102" s="239"/>
      <c r="AM102" s="239"/>
      <c r="AN102" s="239"/>
      <c r="AO102" s="239"/>
      <c r="AP102" s="239"/>
      <c r="AQ102" s="239"/>
      <c r="AR102" s="222" t="n">
        <v>39965</v>
      </c>
      <c r="AX102" s="239"/>
      <c r="AY102" s="239"/>
      <c r="AZ102" s="239"/>
      <c r="BA102" s="239"/>
      <c r="BB102" s="239"/>
      <c r="BC102" s="239"/>
    </row>
    <row r="103" customFormat="false" ht="9" hidden="false" customHeight="false" outlineLevel="0" collapsed="false">
      <c r="B103" s="222" t="n">
        <v>39995</v>
      </c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9"/>
      <c r="N103" s="229"/>
      <c r="O103" s="229"/>
      <c r="P103" s="230" t="n">
        <v>368</v>
      </c>
      <c r="Q103" s="230"/>
      <c r="R103" s="232"/>
      <c r="S103" s="232"/>
      <c r="T103" s="232"/>
      <c r="U103" s="233" t="n">
        <f aca="false">[1]Interest!Y105</f>
        <v>0</v>
      </c>
      <c r="V103" s="233" t="n">
        <f aca="false">1/(1+U103/12)^(12*(B103-$A$2)/365.25)</f>
        <v>1</v>
      </c>
      <c r="W103" s="222" t="n">
        <v>39995</v>
      </c>
      <c r="X103" s="234"/>
      <c r="Y103" s="234" t="n">
        <f aca="false">V103*R103</f>
        <v>0</v>
      </c>
      <c r="Z103" s="234"/>
      <c r="AA103" s="234"/>
      <c r="AB103" s="234"/>
      <c r="AC103" s="234"/>
      <c r="AD103" s="222" t="n">
        <v>39995</v>
      </c>
      <c r="AE103" s="234"/>
      <c r="AF103" s="239"/>
      <c r="AG103" s="239"/>
      <c r="AH103" s="239"/>
      <c r="AI103" s="239"/>
      <c r="AJ103" s="239"/>
      <c r="AK103" s="222" t="n">
        <v>39995</v>
      </c>
      <c r="AL103" s="239"/>
      <c r="AM103" s="239"/>
      <c r="AN103" s="239"/>
      <c r="AO103" s="239"/>
      <c r="AP103" s="239"/>
      <c r="AQ103" s="239"/>
      <c r="AR103" s="222" t="n">
        <v>39995</v>
      </c>
      <c r="AX103" s="239"/>
      <c r="AY103" s="239"/>
      <c r="AZ103" s="239"/>
      <c r="BA103" s="239"/>
      <c r="BB103" s="239"/>
      <c r="BC103" s="239"/>
    </row>
    <row r="104" customFormat="false" ht="9" hidden="false" customHeight="false" outlineLevel="0" collapsed="false">
      <c r="B104" s="222" t="n">
        <v>40026</v>
      </c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9"/>
      <c r="N104" s="229"/>
      <c r="O104" s="229"/>
      <c r="P104" s="230" t="n">
        <v>336</v>
      </c>
      <c r="Q104" s="230"/>
      <c r="R104" s="232"/>
      <c r="S104" s="232"/>
      <c r="T104" s="232"/>
      <c r="U104" s="233" t="n">
        <f aca="false">[1]Interest!Y106</f>
        <v>0</v>
      </c>
      <c r="V104" s="233" t="n">
        <f aca="false">1/(1+U104/12)^(12*(B104-$A$2)/365.25)</f>
        <v>1</v>
      </c>
      <c r="W104" s="222" t="n">
        <v>40026</v>
      </c>
      <c r="X104" s="234"/>
      <c r="Y104" s="234" t="n">
        <f aca="false">V104*R104</f>
        <v>0</v>
      </c>
      <c r="Z104" s="234"/>
      <c r="AA104" s="234"/>
      <c r="AB104" s="234"/>
      <c r="AC104" s="234"/>
      <c r="AD104" s="222" t="n">
        <v>40026</v>
      </c>
      <c r="AE104" s="234"/>
      <c r="AF104" s="239"/>
      <c r="AG104" s="239"/>
      <c r="AH104" s="239"/>
      <c r="AI104" s="239"/>
      <c r="AJ104" s="239"/>
      <c r="AK104" s="222" t="n">
        <v>40026</v>
      </c>
      <c r="AL104" s="239"/>
      <c r="AM104" s="239"/>
      <c r="AN104" s="239"/>
      <c r="AO104" s="239"/>
      <c r="AP104" s="239"/>
      <c r="AQ104" s="239"/>
      <c r="AR104" s="222" t="n">
        <v>40026</v>
      </c>
      <c r="AX104" s="239"/>
      <c r="AY104" s="239"/>
      <c r="AZ104" s="239"/>
      <c r="BA104" s="239"/>
      <c r="BB104" s="239"/>
      <c r="BC104" s="239"/>
    </row>
    <row r="105" customFormat="false" ht="9" hidden="false" customHeight="false" outlineLevel="0" collapsed="false">
      <c r="B105" s="222" t="n">
        <v>40057</v>
      </c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9"/>
      <c r="N105" s="229"/>
      <c r="O105" s="229"/>
      <c r="P105" s="230" t="n">
        <v>336</v>
      </c>
      <c r="Q105" s="230"/>
      <c r="R105" s="232"/>
      <c r="S105" s="232"/>
      <c r="T105" s="232"/>
      <c r="U105" s="233" t="n">
        <f aca="false">[1]Interest!Y107</f>
        <v>0</v>
      </c>
      <c r="V105" s="233" t="n">
        <f aca="false">1/(1+U105/12)^(12*(B105-$A$2)/365.25)</f>
        <v>1</v>
      </c>
      <c r="W105" s="222" t="n">
        <v>40057</v>
      </c>
      <c r="X105" s="234"/>
      <c r="Y105" s="234" t="n">
        <f aca="false">V105*R105</f>
        <v>0</v>
      </c>
      <c r="Z105" s="234"/>
      <c r="AA105" s="234"/>
      <c r="AB105" s="234"/>
      <c r="AC105" s="234"/>
      <c r="AD105" s="222" t="n">
        <v>40057</v>
      </c>
      <c r="AE105" s="234"/>
      <c r="AF105" s="239"/>
      <c r="AG105" s="239"/>
      <c r="AH105" s="239"/>
      <c r="AI105" s="239"/>
      <c r="AJ105" s="239"/>
      <c r="AK105" s="222" t="n">
        <v>40057</v>
      </c>
      <c r="AL105" s="239"/>
      <c r="AM105" s="239"/>
      <c r="AN105" s="239"/>
      <c r="AO105" s="239"/>
      <c r="AP105" s="239"/>
      <c r="AQ105" s="239"/>
      <c r="AR105" s="222" t="n">
        <v>40057</v>
      </c>
      <c r="AX105" s="239"/>
      <c r="AY105" s="239"/>
      <c r="AZ105" s="239"/>
      <c r="BA105" s="239"/>
      <c r="BB105" s="239"/>
      <c r="BC105" s="239"/>
    </row>
    <row r="106" customFormat="false" ht="9" hidden="false" customHeight="false" outlineLevel="0" collapsed="false">
      <c r="B106" s="222" t="n">
        <v>40087</v>
      </c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9"/>
      <c r="N106" s="229"/>
      <c r="O106" s="229"/>
      <c r="P106" s="230" t="n">
        <v>352</v>
      </c>
      <c r="Q106" s="230"/>
      <c r="R106" s="232"/>
      <c r="S106" s="232"/>
      <c r="T106" s="232"/>
      <c r="U106" s="233" t="n">
        <f aca="false">[1]Interest!Y108</f>
        <v>0</v>
      </c>
      <c r="V106" s="233" t="n">
        <f aca="false">1/(1+U106/12)^(12*(B106-$A$2)/365.25)</f>
        <v>1</v>
      </c>
      <c r="W106" s="222" t="n">
        <v>40087</v>
      </c>
      <c r="X106" s="234"/>
      <c r="Y106" s="234" t="n">
        <f aca="false">V106*R106</f>
        <v>0</v>
      </c>
      <c r="Z106" s="234"/>
      <c r="AA106" s="234"/>
      <c r="AB106" s="234"/>
      <c r="AC106" s="234"/>
      <c r="AD106" s="222" t="n">
        <v>40087</v>
      </c>
      <c r="AE106" s="234"/>
      <c r="AF106" s="239"/>
      <c r="AG106" s="239"/>
      <c r="AH106" s="239"/>
      <c r="AI106" s="239"/>
      <c r="AJ106" s="239"/>
      <c r="AK106" s="222" t="n">
        <v>40087</v>
      </c>
      <c r="AL106" s="239"/>
      <c r="AM106" s="239"/>
      <c r="AN106" s="239"/>
      <c r="AO106" s="239"/>
      <c r="AP106" s="239"/>
      <c r="AQ106" s="239"/>
      <c r="AR106" s="222" t="n">
        <v>40087</v>
      </c>
      <c r="AX106" s="239"/>
      <c r="AY106" s="239"/>
      <c r="AZ106" s="239"/>
      <c r="BA106" s="239"/>
      <c r="BB106" s="239"/>
      <c r="BC106" s="239"/>
    </row>
    <row r="107" customFormat="false" ht="9" hidden="false" customHeight="false" outlineLevel="0" collapsed="false">
      <c r="B107" s="222" t="n">
        <v>40118</v>
      </c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9"/>
      <c r="N107" s="229"/>
      <c r="O107" s="229"/>
      <c r="P107" s="230" t="n">
        <v>320</v>
      </c>
      <c r="Q107" s="230"/>
      <c r="R107" s="232"/>
      <c r="S107" s="232"/>
      <c r="T107" s="232"/>
      <c r="U107" s="233" t="n">
        <f aca="false">[1]Interest!Y109</f>
        <v>0</v>
      </c>
      <c r="V107" s="233" t="n">
        <f aca="false">1/(1+U107/12)^(12*(B107-$A$2)/365.25)</f>
        <v>1</v>
      </c>
      <c r="W107" s="222" t="n">
        <v>40118</v>
      </c>
      <c r="X107" s="234"/>
      <c r="Y107" s="234" t="n">
        <f aca="false">V107*R107</f>
        <v>0</v>
      </c>
      <c r="Z107" s="234"/>
      <c r="AA107" s="234"/>
      <c r="AB107" s="234"/>
      <c r="AC107" s="234"/>
      <c r="AD107" s="222" t="n">
        <v>40118</v>
      </c>
      <c r="AE107" s="234"/>
      <c r="AF107" s="239"/>
      <c r="AG107" s="239"/>
      <c r="AH107" s="239"/>
      <c r="AI107" s="239"/>
      <c r="AJ107" s="239"/>
      <c r="AK107" s="222" t="n">
        <v>40118</v>
      </c>
      <c r="AL107" s="239"/>
      <c r="AM107" s="239"/>
      <c r="AN107" s="239"/>
      <c r="AO107" s="239"/>
      <c r="AP107" s="239"/>
      <c r="AQ107" s="239"/>
      <c r="AR107" s="222" t="n">
        <v>40118</v>
      </c>
      <c r="AX107" s="239"/>
      <c r="AY107" s="239"/>
      <c r="AZ107" s="239"/>
      <c r="BA107" s="239"/>
      <c r="BB107" s="239"/>
      <c r="BC107" s="239"/>
    </row>
    <row r="108" customFormat="false" ht="9" hidden="false" customHeight="false" outlineLevel="0" collapsed="false">
      <c r="B108" s="222" t="n">
        <v>40148</v>
      </c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9"/>
      <c r="N108" s="229"/>
      <c r="O108" s="229"/>
      <c r="P108" s="230" t="n">
        <v>352</v>
      </c>
      <c r="Q108" s="230"/>
      <c r="R108" s="232"/>
      <c r="S108" s="232"/>
      <c r="T108" s="232"/>
      <c r="U108" s="233" t="n">
        <f aca="false">[1]Interest!Y110</f>
        <v>0</v>
      </c>
      <c r="V108" s="233" t="n">
        <f aca="false">1/(1+U108/12)^(12*(B108-$A$2)/365.25)</f>
        <v>1</v>
      </c>
      <c r="W108" s="222" t="n">
        <v>40148</v>
      </c>
      <c r="X108" s="234"/>
      <c r="Y108" s="234" t="n">
        <f aca="false">V108*R108</f>
        <v>0</v>
      </c>
      <c r="Z108" s="234"/>
      <c r="AA108" s="234"/>
      <c r="AB108" s="234"/>
      <c r="AC108" s="234"/>
      <c r="AD108" s="222" t="n">
        <v>40148</v>
      </c>
      <c r="AE108" s="234"/>
      <c r="AF108" s="239"/>
      <c r="AG108" s="239"/>
      <c r="AH108" s="239"/>
      <c r="AI108" s="239"/>
      <c r="AJ108" s="239"/>
      <c r="AK108" s="222" t="n">
        <v>40148</v>
      </c>
      <c r="AL108" s="239"/>
      <c r="AM108" s="239"/>
      <c r="AN108" s="239"/>
      <c r="AO108" s="239"/>
      <c r="AP108" s="239"/>
      <c r="AQ108" s="239"/>
      <c r="AR108" s="222" t="n">
        <v>40148</v>
      </c>
      <c r="AX108" s="239"/>
      <c r="AY108" s="239"/>
      <c r="AZ108" s="239"/>
      <c r="BA108" s="239"/>
      <c r="BB108" s="239"/>
      <c r="BC108" s="239"/>
    </row>
    <row r="109" customFormat="false" ht="9" hidden="false" customHeight="false" outlineLevel="0" collapsed="false">
      <c r="B109" s="222" t="n">
        <v>40179</v>
      </c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9"/>
      <c r="N109" s="229"/>
      <c r="O109" s="229"/>
      <c r="P109" s="230" t="n">
        <v>320</v>
      </c>
      <c r="Q109" s="230"/>
      <c r="R109" s="232"/>
      <c r="S109" s="232"/>
      <c r="T109" s="232"/>
      <c r="U109" s="233" t="n">
        <f aca="false">[1]Interest!Y111</f>
        <v>0</v>
      </c>
      <c r="V109" s="233" t="n">
        <f aca="false">1/(1+U109/12)^(12*(B109-$A$2)/365.25)</f>
        <v>1</v>
      </c>
      <c r="W109" s="222" t="n">
        <v>40179</v>
      </c>
      <c r="X109" s="234"/>
      <c r="Y109" s="234" t="n">
        <f aca="false">V109*R109</f>
        <v>0</v>
      </c>
      <c r="Z109" s="234"/>
      <c r="AA109" s="234"/>
      <c r="AB109" s="234"/>
      <c r="AC109" s="234"/>
      <c r="AD109" s="222" t="n">
        <v>40179</v>
      </c>
      <c r="AE109" s="234"/>
      <c r="AF109" s="239"/>
      <c r="AG109" s="239"/>
      <c r="AH109" s="239"/>
      <c r="AI109" s="239"/>
      <c r="AJ109" s="239"/>
      <c r="AK109" s="222" t="n">
        <v>40179</v>
      </c>
      <c r="AL109" s="239"/>
      <c r="AM109" s="239"/>
      <c r="AN109" s="239"/>
      <c r="AO109" s="239"/>
      <c r="AP109" s="239"/>
      <c r="AQ109" s="239"/>
      <c r="AR109" s="222" t="n">
        <v>40179</v>
      </c>
      <c r="AX109" s="239"/>
      <c r="AY109" s="239"/>
      <c r="AZ109" s="239"/>
      <c r="BA109" s="239"/>
      <c r="BB109" s="239"/>
      <c r="BC109" s="239"/>
    </row>
    <row r="110" customFormat="false" ht="9" hidden="false" customHeight="false" outlineLevel="0" collapsed="false">
      <c r="B110" s="222" t="n">
        <v>40180</v>
      </c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9"/>
      <c r="N110" s="229"/>
      <c r="O110" s="229"/>
      <c r="P110" s="230" t="n">
        <v>320</v>
      </c>
      <c r="Q110" s="230"/>
      <c r="R110" s="232"/>
      <c r="S110" s="232"/>
      <c r="T110" s="232"/>
      <c r="U110" s="233" t="n">
        <f aca="false">[1]Interest!Y112</f>
        <v>0</v>
      </c>
      <c r="V110" s="233" t="n">
        <f aca="false">1/(1+U110/12)^(12*(B110-$A$2)/365.25)</f>
        <v>1</v>
      </c>
      <c r="W110" s="222" t="n">
        <v>40180</v>
      </c>
      <c r="X110" s="234"/>
      <c r="Y110" s="234" t="n">
        <f aca="false">V110*R110</f>
        <v>0</v>
      </c>
      <c r="Z110" s="234"/>
      <c r="AA110" s="234"/>
      <c r="AB110" s="234"/>
      <c r="AC110" s="234"/>
      <c r="AD110" s="222" t="n">
        <v>40180</v>
      </c>
      <c r="AE110" s="234"/>
      <c r="AF110" s="239"/>
      <c r="AG110" s="239"/>
      <c r="AH110" s="239"/>
      <c r="AI110" s="239"/>
      <c r="AJ110" s="239"/>
      <c r="AK110" s="222" t="n">
        <v>40180</v>
      </c>
      <c r="AL110" s="239"/>
      <c r="AM110" s="239"/>
      <c r="AN110" s="239"/>
      <c r="AO110" s="239"/>
      <c r="AP110" s="239"/>
      <c r="AQ110" s="239"/>
      <c r="AR110" s="222" t="n">
        <v>40180</v>
      </c>
      <c r="AX110" s="239"/>
      <c r="AY110" s="239"/>
      <c r="AZ110" s="239"/>
      <c r="BA110" s="239"/>
      <c r="BB110" s="239"/>
      <c r="BC110" s="239"/>
    </row>
    <row r="111" customFormat="false" ht="9" hidden="false" customHeight="false" outlineLevel="0" collapsed="false">
      <c r="B111" s="222" t="n">
        <v>40181</v>
      </c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9"/>
      <c r="N111" s="229"/>
      <c r="O111" s="229"/>
      <c r="P111" s="230" t="n">
        <v>368</v>
      </c>
      <c r="Q111" s="230"/>
      <c r="R111" s="232"/>
      <c r="S111" s="232"/>
      <c r="T111" s="232"/>
      <c r="U111" s="233" t="n">
        <f aca="false">[1]Interest!Y113</f>
        <v>0</v>
      </c>
      <c r="V111" s="233" t="n">
        <f aca="false">1/(1+U111/12)^(12*(B111-$A$2)/365.25)</f>
        <v>1</v>
      </c>
      <c r="W111" s="222" t="n">
        <v>40181</v>
      </c>
      <c r="X111" s="234"/>
      <c r="Y111" s="234" t="n">
        <f aca="false">V111*R111</f>
        <v>0</v>
      </c>
      <c r="Z111" s="234"/>
      <c r="AA111" s="234"/>
      <c r="AB111" s="234"/>
      <c r="AC111" s="234"/>
      <c r="AD111" s="222" t="n">
        <v>40181</v>
      </c>
      <c r="AE111" s="234"/>
      <c r="AF111" s="239"/>
      <c r="AG111" s="239"/>
      <c r="AH111" s="239"/>
      <c r="AI111" s="239"/>
      <c r="AJ111" s="239"/>
      <c r="AK111" s="222" t="n">
        <v>40181</v>
      </c>
      <c r="AL111" s="239"/>
      <c r="AM111" s="239"/>
      <c r="AN111" s="239"/>
      <c r="AO111" s="239"/>
      <c r="AP111" s="239"/>
      <c r="AQ111" s="239"/>
      <c r="AR111" s="222" t="n">
        <v>40181</v>
      </c>
      <c r="AX111" s="239"/>
      <c r="AY111" s="239"/>
      <c r="AZ111" s="239"/>
      <c r="BA111" s="239"/>
      <c r="BB111" s="239"/>
      <c r="BC111" s="239"/>
    </row>
    <row r="112" customFormat="false" ht="9" hidden="false" customHeight="false" outlineLevel="0" collapsed="false">
      <c r="B112" s="222" t="n">
        <v>40182</v>
      </c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9"/>
      <c r="N112" s="229"/>
      <c r="O112" s="229"/>
      <c r="P112" s="230" t="n">
        <v>352</v>
      </c>
      <c r="Q112" s="230"/>
      <c r="R112" s="232"/>
      <c r="S112" s="232"/>
      <c r="T112" s="232"/>
      <c r="U112" s="233" t="n">
        <f aca="false">[1]Interest!Y114</f>
        <v>0</v>
      </c>
      <c r="V112" s="233" t="n">
        <f aca="false">1/(1+U112/12)^(12*(B112-$A$2)/365.25)</f>
        <v>1</v>
      </c>
      <c r="W112" s="222" t="n">
        <v>40182</v>
      </c>
      <c r="X112" s="234"/>
      <c r="Y112" s="234" t="n">
        <f aca="false">V112*R112</f>
        <v>0</v>
      </c>
      <c r="Z112" s="234"/>
      <c r="AA112" s="234"/>
      <c r="AB112" s="234"/>
      <c r="AC112" s="234"/>
      <c r="AD112" s="222" t="n">
        <v>40182</v>
      </c>
      <c r="AE112" s="234"/>
      <c r="AF112" s="239"/>
      <c r="AG112" s="239"/>
      <c r="AH112" s="239"/>
      <c r="AI112" s="239"/>
      <c r="AJ112" s="239"/>
      <c r="AK112" s="222" t="n">
        <v>40182</v>
      </c>
      <c r="AL112" s="239"/>
      <c r="AM112" s="239"/>
      <c r="AN112" s="239"/>
      <c r="AO112" s="239"/>
      <c r="AP112" s="239"/>
      <c r="AQ112" s="239"/>
      <c r="AR112" s="222" t="n">
        <v>40182</v>
      </c>
      <c r="AX112" s="239"/>
      <c r="AY112" s="239"/>
      <c r="AZ112" s="239"/>
      <c r="BA112" s="239"/>
      <c r="BB112" s="239"/>
      <c r="BC112" s="239"/>
    </row>
    <row r="113" customFormat="false" ht="9" hidden="false" customHeight="false" outlineLevel="0" collapsed="false">
      <c r="B113" s="222" t="n">
        <v>40183</v>
      </c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9"/>
      <c r="N113" s="229"/>
      <c r="O113" s="229"/>
      <c r="P113" s="230" t="n">
        <v>320</v>
      </c>
      <c r="Q113" s="230"/>
      <c r="R113" s="232"/>
      <c r="S113" s="232"/>
      <c r="T113" s="232"/>
      <c r="U113" s="233" t="n">
        <f aca="false">[1]Interest!Y115</f>
        <v>0</v>
      </c>
      <c r="V113" s="233" t="n">
        <f aca="false">1/(1+U113/12)^(12*(B113-$A$2)/365.25)</f>
        <v>1</v>
      </c>
      <c r="W113" s="222" t="n">
        <v>40183</v>
      </c>
      <c r="X113" s="234"/>
      <c r="Y113" s="234" t="n">
        <f aca="false">V113*R113</f>
        <v>0</v>
      </c>
      <c r="Z113" s="234"/>
      <c r="AA113" s="234"/>
      <c r="AB113" s="234"/>
      <c r="AC113" s="234"/>
      <c r="AD113" s="222" t="n">
        <v>40183</v>
      </c>
      <c r="AE113" s="234"/>
      <c r="AF113" s="239"/>
      <c r="AG113" s="239"/>
      <c r="AH113" s="239"/>
      <c r="AI113" s="239"/>
      <c r="AJ113" s="239"/>
      <c r="AK113" s="222" t="n">
        <v>40183</v>
      </c>
      <c r="AL113" s="239"/>
      <c r="AM113" s="239"/>
      <c r="AN113" s="239"/>
      <c r="AO113" s="239"/>
      <c r="AP113" s="239"/>
      <c r="AQ113" s="239"/>
      <c r="AR113" s="222" t="n">
        <v>40183</v>
      </c>
      <c r="AX113" s="239"/>
      <c r="AY113" s="239"/>
      <c r="AZ113" s="239"/>
      <c r="BA113" s="239"/>
      <c r="BB113" s="239"/>
      <c r="BC113" s="239"/>
    </row>
    <row r="114" customFormat="false" ht="9" hidden="false" customHeight="false" outlineLevel="0" collapsed="false">
      <c r="B114" s="222" t="n">
        <v>40184</v>
      </c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9"/>
      <c r="N114" s="229"/>
      <c r="O114" s="229"/>
      <c r="P114" s="230" t="n">
        <v>352</v>
      </c>
      <c r="Q114" s="230"/>
      <c r="R114" s="232"/>
      <c r="S114" s="232"/>
      <c r="T114" s="232"/>
      <c r="U114" s="233" t="n">
        <f aca="false">[1]Interest!Y116</f>
        <v>0</v>
      </c>
      <c r="V114" s="233" t="n">
        <f aca="false">1/(1+U114/12)^(12*(B114-$A$2)/365.25)</f>
        <v>1</v>
      </c>
      <c r="W114" s="222" t="n">
        <v>40184</v>
      </c>
      <c r="X114" s="234"/>
      <c r="Y114" s="234" t="n">
        <f aca="false">V114*R114</f>
        <v>0</v>
      </c>
      <c r="Z114" s="234"/>
      <c r="AA114" s="234"/>
      <c r="AB114" s="234"/>
      <c r="AC114" s="234"/>
      <c r="AD114" s="222" t="n">
        <v>40184</v>
      </c>
      <c r="AE114" s="234"/>
      <c r="AF114" s="239"/>
      <c r="AG114" s="239"/>
      <c r="AH114" s="239"/>
      <c r="AI114" s="239"/>
      <c r="AJ114" s="239"/>
      <c r="AK114" s="222" t="n">
        <v>40184</v>
      </c>
      <c r="AL114" s="239"/>
      <c r="AM114" s="239"/>
      <c r="AN114" s="239"/>
      <c r="AO114" s="239"/>
      <c r="AP114" s="239"/>
      <c r="AQ114" s="239"/>
      <c r="AR114" s="222" t="n">
        <v>40184</v>
      </c>
      <c r="AX114" s="239"/>
      <c r="AY114" s="239"/>
      <c r="AZ114" s="239"/>
      <c r="BA114" s="239"/>
      <c r="BB114" s="239"/>
      <c r="BC114" s="239"/>
    </row>
    <row r="115" customFormat="false" ht="9" hidden="false" customHeight="false" outlineLevel="0" collapsed="false">
      <c r="B115" s="222" t="n">
        <v>40185</v>
      </c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9"/>
      <c r="N115" s="229"/>
      <c r="O115" s="229"/>
      <c r="P115" s="230" t="n">
        <v>336</v>
      </c>
      <c r="Q115" s="230"/>
      <c r="R115" s="232"/>
      <c r="S115" s="232"/>
      <c r="T115" s="232"/>
      <c r="U115" s="233" t="n">
        <f aca="false">[1]Interest!Y117</f>
        <v>0</v>
      </c>
      <c r="V115" s="233" t="n">
        <f aca="false">1/(1+U115/12)^(12*(B115-$A$2)/365.25)</f>
        <v>1</v>
      </c>
      <c r="W115" s="222" t="n">
        <v>40185</v>
      </c>
      <c r="X115" s="234"/>
      <c r="Y115" s="234" t="n">
        <f aca="false">V115*R115</f>
        <v>0</v>
      </c>
      <c r="Z115" s="234"/>
      <c r="AA115" s="234"/>
      <c r="AB115" s="234"/>
      <c r="AC115" s="234"/>
      <c r="AD115" s="222" t="n">
        <v>40185</v>
      </c>
      <c r="AE115" s="234"/>
      <c r="AF115" s="239"/>
      <c r="AG115" s="239"/>
      <c r="AH115" s="239"/>
      <c r="AI115" s="239"/>
      <c r="AJ115" s="239"/>
      <c r="AK115" s="222" t="n">
        <v>40185</v>
      </c>
      <c r="AL115" s="239"/>
      <c r="AM115" s="239"/>
      <c r="AN115" s="239"/>
      <c r="AO115" s="239"/>
      <c r="AP115" s="239"/>
      <c r="AQ115" s="239"/>
      <c r="AR115" s="222" t="n">
        <v>40185</v>
      </c>
      <c r="AX115" s="239"/>
      <c r="AY115" s="239"/>
      <c r="AZ115" s="239"/>
      <c r="BA115" s="239"/>
      <c r="BB115" s="239"/>
      <c r="BC115" s="239"/>
    </row>
    <row r="116" customFormat="false" ht="9" hidden="false" customHeight="false" outlineLevel="0" collapsed="false">
      <c r="B116" s="222" t="n">
        <v>40186</v>
      </c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9"/>
      <c r="N116" s="229"/>
      <c r="O116" s="229"/>
      <c r="P116" s="230" t="n">
        <v>352</v>
      </c>
      <c r="Q116" s="230"/>
      <c r="R116" s="232"/>
      <c r="S116" s="232"/>
      <c r="T116" s="232"/>
      <c r="U116" s="233" t="n">
        <f aca="false">[1]Interest!Y118</f>
        <v>0</v>
      </c>
      <c r="V116" s="233" t="n">
        <f aca="false">1/(1+U116/12)^(12*(B116-$A$2)/365.25)</f>
        <v>1</v>
      </c>
      <c r="W116" s="222" t="n">
        <v>40186</v>
      </c>
      <c r="X116" s="234"/>
      <c r="Y116" s="234" t="n">
        <f aca="false">V116*R116</f>
        <v>0</v>
      </c>
      <c r="Z116" s="234"/>
      <c r="AA116" s="234"/>
      <c r="AB116" s="234"/>
      <c r="AC116" s="234"/>
      <c r="AD116" s="222" t="n">
        <v>40186</v>
      </c>
      <c r="AE116" s="234"/>
      <c r="AF116" s="239"/>
      <c r="AG116" s="239"/>
      <c r="AH116" s="239"/>
      <c r="AI116" s="239"/>
      <c r="AJ116" s="239"/>
      <c r="AK116" s="222" t="n">
        <v>40186</v>
      </c>
      <c r="AL116" s="239"/>
      <c r="AM116" s="239"/>
      <c r="AN116" s="239"/>
      <c r="AO116" s="239"/>
      <c r="AP116" s="239"/>
      <c r="AQ116" s="239"/>
      <c r="AR116" s="222" t="n">
        <v>40186</v>
      </c>
      <c r="AX116" s="239"/>
      <c r="AY116" s="239"/>
      <c r="AZ116" s="239"/>
      <c r="BA116" s="239"/>
      <c r="BB116" s="239"/>
      <c r="BC116" s="239"/>
    </row>
    <row r="117" customFormat="false" ht="9" hidden="false" customHeight="false" outlineLevel="0" collapsed="false">
      <c r="B117" s="222" t="n">
        <v>40187</v>
      </c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9"/>
      <c r="N117" s="229"/>
      <c r="O117" s="229"/>
      <c r="P117" s="230" t="n">
        <v>336</v>
      </c>
      <c r="Q117" s="230"/>
      <c r="R117" s="232"/>
      <c r="S117" s="232"/>
      <c r="T117" s="232"/>
      <c r="U117" s="233" t="n">
        <f aca="false">[1]Interest!Y119</f>
        <v>0</v>
      </c>
      <c r="V117" s="233" t="n">
        <f aca="false">1/(1+U117/12)^(12*(B117-$A$2)/365.25)</f>
        <v>1</v>
      </c>
      <c r="W117" s="222" t="n">
        <v>40187</v>
      </c>
      <c r="X117" s="234"/>
      <c r="Y117" s="234" t="n">
        <f aca="false">V117*R117</f>
        <v>0</v>
      </c>
      <c r="Z117" s="234"/>
      <c r="AA117" s="234"/>
      <c r="AB117" s="234"/>
      <c r="AC117" s="234"/>
      <c r="AD117" s="222" t="n">
        <v>40187</v>
      </c>
      <c r="AE117" s="234"/>
      <c r="AF117" s="239"/>
      <c r="AG117" s="239"/>
      <c r="AH117" s="239"/>
      <c r="AI117" s="239"/>
      <c r="AJ117" s="239"/>
      <c r="AK117" s="222" t="n">
        <v>40187</v>
      </c>
      <c r="AL117" s="239"/>
      <c r="AM117" s="239"/>
      <c r="AN117" s="239"/>
      <c r="AO117" s="239"/>
      <c r="AP117" s="239"/>
      <c r="AQ117" s="239"/>
      <c r="AR117" s="222" t="n">
        <v>40187</v>
      </c>
      <c r="AX117" s="239"/>
      <c r="AY117" s="239"/>
      <c r="AZ117" s="239"/>
      <c r="BA117" s="239"/>
      <c r="BB117" s="239"/>
      <c r="BC117" s="239"/>
    </row>
    <row r="118" customFormat="false" ht="9" hidden="false" customHeight="false" outlineLevel="0" collapsed="false">
      <c r="B118" s="222" t="n">
        <v>40188</v>
      </c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9"/>
      <c r="N118" s="229"/>
      <c r="O118" s="229"/>
      <c r="P118" s="230" t="n">
        <v>336</v>
      </c>
      <c r="Q118" s="230"/>
      <c r="R118" s="232"/>
      <c r="S118" s="232"/>
      <c r="T118" s="232"/>
      <c r="U118" s="233" t="n">
        <f aca="false">[1]Interest!Y120</f>
        <v>0</v>
      </c>
      <c r="V118" s="233" t="n">
        <f aca="false">1/(1+U118/12)^(12*(B118-$A$2)/365.25)</f>
        <v>1</v>
      </c>
      <c r="W118" s="222" t="n">
        <v>40188</v>
      </c>
      <c r="X118" s="234"/>
      <c r="Y118" s="234" t="n">
        <f aca="false">V118*R118</f>
        <v>0</v>
      </c>
      <c r="Z118" s="234"/>
      <c r="AA118" s="234"/>
      <c r="AB118" s="234"/>
      <c r="AC118" s="234"/>
      <c r="AD118" s="222" t="n">
        <v>40188</v>
      </c>
      <c r="AE118" s="234"/>
      <c r="AF118" s="239"/>
      <c r="AG118" s="239"/>
      <c r="AH118" s="239"/>
      <c r="AI118" s="239"/>
      <c r="AJ118" s="239"/>
      <c r="AK118" s="222" t="n">
        <v>40188</v>
      </c>
      <c r="AL118" s="239"/>
      <c r="AM118" s="239"/>
      <c r="AN118" s="239"/>
      <c r="AO118" s="239"/>
      <c r="AP118" s="239"/>
      <c r="AQ118" s="239"/>
      <c r="AR118" s="222" t="n">
        <v>40188</v>
      </c>
      <c r="AX118" s="239"/>
      <c r="AY118" s="239"/>
      <c r="AZ118" s="239"/>
      <c r="BA118" s="239"/>
      <c r="BB118" s="239"/>
      <c r="BC118" s="239"/>
    </row>
    <row r="119" customFormat="false" ht="9" hidden="false" customHeight="false" outlineLevel="0" collapsed="false">
      <c r="B119" s="222" t="n">
        <v>40189</v>
      </c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9"/>
      <c r="N119" s="229"/>
      <c r="O119" s="229"/>
      <c r="P119" s="230" t="n">
        <v>336</v>
      </c>
      <c r="Q119" s="230"/>
      <c r="R119" s="232"/>
      <c r="S119" s="232"/>
      <c r="T119" s="232"/>
      <c r="U119" s="233" t="n">
        <f aca="false">[1]Interest!Y121</f>
        <v>0</v>
      </c>
      <c r="V119" s="233" t="n">
        <f aca="false">1/(1+U119/12)^(12*(B119-$A$2)/365.25)</f>
        <v>1</v>
      </c>
      <c r="W119" s="222" t="n">
        <v>40189</v>
      </c>
      <c r="X119" s="234"/>
      <c r="Y119" s="234" t="n">
        <f aca="false">V119*R119</f>
        <v>0</v>
      </c>
      <c r="Z119" s="234"/>
      <c r="AA119" s="234"/>
      <c r="AB119" s="234"/>
      <c r="AC119" s="234"/>
      <c r="AD119" s="222" t="n">
        <v>40189</v>
      </c>
      <c r="AE119" s="234"/>
      <c r="AF119" s="239"/>
      <c r="AG119" s="239"/>
      <c r="AH119" s="239"/>
      <c r="AI119" s="239"/>
      <c r="AJ119" s="239"/>
      <c r="AK119" s="222" t="n">
        <v>40189</v>
      </c>
      <c r="AL119" s="239"/>
      <c r="AM119" s="239"/>
      <c r="AN119" s="239"/>
      <c r="AO119" s="239"/>
      <c r="AP119" s="239"/>
      <c r="AQ119" s="239"/>
      <c r="AR119" s="222" t="n">
        <v>40189</v>
      </c>
      <c r="AX119" s="239"/>
      <c r="AY119" s="239"/>
      <c r="AZ119" s="239"/>
      <c r="BA119" s="239"/>
      <c r="BB119" s="239"/>
      <c r="BC119" s="239"/>
    </row>
    <row r="120" customFormat="false" ht="9" hidden="false" customHeight="false" outlineLevel="0" collapsed="false">
      <c r="B120" s="222" t="n">
        <v>40190</v>
      </c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9"/>
      <c r="N120" s="229"/>
      <c r="O120" s="229"/>
      <c r="P120" s="230" t="n">
        <v>368</v>
      </c>
      <c r="Q120" s="230"/>
      <c r="R120" s="232"/>
      <c r="S120" s="232"/>
      <c r="T120" s="232"/>
      <c r="U120" s="233" t="n">
        <f aca="false">[1]Interest!Y122</f>
        <v>0</v>
      </c>
      <c r="V120" s="233" t="n">
        <f aca="false">1/(1+U120/12)^(12*(B120-$A$2)/365.25)</f>
        <v>1</v>
      </c>
      <c r="W120" s="222" t="n">
        <v>40190</v>
      </c>
      <c r="X120" s="234"/>
      <c r="Y120" s="234" t="n">
        <f aca="false">V120*R120</f>
        <v>0</v>
      </c>
      <c r="Z120" s="234"/>
      <c r="AA120" s="234"/>
      <c r="AB120" s="234"/>
      <c r="AC120" s="234"/>
      <c r="AD120" s="222" t="n">
        <v>40190</v>
      </c>
      <c r="AE120" s="234"/>
      <c r="AF120" s="239"/>
      <c r="AG120" s="239"/>
      <c r="AH120" s="239"/>
      <c r="AI120" s="239"/>
      <c r="AJ120" s="239"/>
      <c r="AK120" s="222" t="n">
        <v>40190</v>
      </c>
      <c r="AL120" s="239"/>
      <c r="AM120" s="239"/>
      <c r="AN120" s="239"/>
      <c r="AO120" s="239"/>
      <c r="AP120" s="239"/>
      <c r="AQ120" s="239"/>
      <c r="AR120" s="222" t="n">
        <v>40190</v>
      </c>
      <c r="AX120" s="239"/>
      <c r="AY120" s="239"/>
      <c r="AZ120" s="239"/>
      <c r="BA120" s="239"/>
      <c r="BB120" s="239"/>
      <c r="BC120" s="239"/>
    </row>
    <row r="121" customFormat="false" ht="9" hidden="false" customHeight="false" outlineLevel="0" collapsed="false">
      <c r="X121" s="276"/>
      <c r="Y121" s="276"/>
      <c r="Z121" s="276"/>
      <c r="AA121" s="276"/>
      <c r="AB121" s="276"/>
      <c r="AC121" s="276"/>
      <c r="AE121" s="276"/>
      <c r="AF121" s="277"/>
      <c r="AG121" s="277"/>
      <c r="AH121" s="277"/>
      <c r="AI121" s="277"/>
      <c r="AJ121" s="277"/>
      <c r="AL121" s="277"/>
      <c r="AM121" s="278" t="e">
        <f aca="false">SUM(AM6:AM120)</f>
        <v>#REF!</v>
      </c>
      <c r="AN121" s="278" t="e">
        <f aca="false">SUM(AN6:AN120)</f>
        <v>#REF!</v>
      </c>
      <c r="AO121" s="278" t="e">
        <f aca="false">SUM(AO6:AO120)</f>
        <v>#REF!</v>
      </c>
      <c r="AP121" s="278" t="e">
        <f aca="false">SUM(AP6:AP120)</f>
        <v>#REF!</v>
      </c>
      <c r="AQ121" s="278" t="e">
        <f aca="false">SUM(AQ6:AQ120)</f>
        <v>#REF!</v>
      </c>
      <c r="AX121" s="277"/>
      <c r="AY121" s="278" t="n">
        <f aca="false">SUM(AY6:AY120)</f>
        <v>-8756302.78484138</v>
      </c>
      <c r="AZ121" s="278" t="n">
        <f aca="false">SUM(AZ6:AZ120)</f>
        <v>7793631.80223201</v>
      </c>
      <c r="BA121" s="278" t="n">
        <f aca="false">SUM(BA6:BA120)</f>
        <v>-17656.7572845173</v>
      </c>
      <c r="BB121" s="278" t="n">
        <f aca="false">SUM(BB6:BB120)</f>
        <v>28794.7367486234</v>
      </c>
      <c r="BC121" s="278" t="n">
        <f aca="false">SUM(BC6:BC120)</f>
        <v>-1190644.85012019</v>
      </c>
    </row>
    <row r="122" customFormat="false" ht="9" hidden="false" customHeight="false" outlineLevel="0" collapsed="false">
      <c r="X122" s="276"/>
      <c r="Y122" s="276"/>
      <c r="Z122" s="276"/>
      <c r="AA122" s="276"/>
      <c r="AB122" s="276"/>
      <c r="AC122" s="276"/>
      <c r="AE122" s="276"/>
      <c r="AF122" s="277"/>
      <c r="AG122" s="277"/>
      <c r="AH122" s="277"/>
      <c r="AI122" s="277"/>
      <c r="AJ122" s="277"/>
      <c r="AL122" s="277"/>
      <c r="AM122" s="277"/>
      <c r="AN122" s="277"/>
      <c r="AO122" s="277"/>
      <c r="AP122" s="277"/>
      <c r="AQ122" s="277"/>
      <c r="AX122" s="277"/>
      <c r="AY122" s="277"/>
      <c r="AZ122" s="277"/>
      <c r="BA122" s="277"/>
      <c r="BB122" s="277"/>
      <c r="BC122" s="277"/>
    </row>
    <row r="123" customFormat="false" ht="9" hidden="false" customHeight="false" outlineLevel="0" collapsed="false">
      <c r="X123" s="276"/>
      <c r="Y123" s="276"/>
      <c r="Z123" s="276"/>
      <c r="AA123" s="276"/>
      <c r="AB123" s="276"/>
      <c r="AC123" s="276"/>
      <c r="AE123" s="276"/>
      <c r="AF123" s="277"/>
      <c r="AG123" s="277"/>
      <c r="AH123" s="277"/>
      <c r="AI123" s="277"/>
      <c r="AJ123" s="277"/>
      <c r="AL123" s="277"/>
      <c r="AM123" s="277"/>
      <c r="AN123" s="277"/>
      <c r="AO123" s="277"/>
      <c r="AP123" s="277"/>
      <c r="AQ123" s="277"/>
      <c r="AX123" s="277"/>
      <c r="AY123" s="277"/>
      <c r="AZ123" s="277"/>
      <c r="BA123" s="277"/>
      <c r="BB123" s="277"/>
      <c r="BC123" s="277"/>
    </row>
    <row r="124" customFormat="false" ht="9" hidden="false" customHeight="false" outlineLevel="0" collapsed="false">
      <c r="X124" s="276"/>
      <c r="Y124" s="276"/>
      <c r="Z124" s="276"/>
      <c r="AA124" s="276"/>
      <c r="AB124" s="276"/>
      <c r="AC124" s="276"/>
      <c r="AE124" s="276"/>
      <c r="AF124" s="277"/>
      <c r="AG124" s="277"/>
      <c r="AH124" s="277"/>
      <c r="AI124" s="277"/>
      <c r="AJ124" s="277"/>
      <c r="AL124" s="277"/>
      <c r="AM124" s="277"/>
      <c r="AN124" s="277"/>
      <c r="AO124" s="277"/>
      <c r="AP124" s="277"/>
      <c r="AQ124" s="277"/>
      <c r="AX124" s="277"/>
      <c r="AY124" s="277"/>
      <c r="AZ124" s="277"/>
      <c r="BA124" s="277"/>
      <c r="BB124" s="277"/>
      <c r="BC124" s="277"/>
    </row>
    <row r="125" customFormat="false" ht="9" hidden="false" customHeight="false" outlineLevel="0" collapsed="false">
      <c r="X125" s="276"/>
      <c r="Y125" s="276"/>
      <c r="Z125" s="276"/>
      <c r="AA125" s="276"/>
      <c r="AB125" s="276"/>
      <c r="AC125" s="276"/>
      <c r="AE125" s="276"/>
      <c r="AF125" s="277"/>
      <c r="AG125" s="277"/>
      <c r="AH125" s="277"/>
      <c r="AI125" s="277"/>
      <c r="AJ125" s="277"/>
      <c r="AL125" s="277"/>
      <c r="AM125" s="277"/>
      <c r="AN125" s="277"/>
      <c r="AO125" s="277"/>
      <c r="AP125" s="277"/>
      <c r="AQ125" s="277"/>
      <c r="AX125" s="277"/>
      <c r="AY125" s="277"/>
      <c r="AZ125" s="277"/>
      <c r="BA125" s="277"/>
      <c r="BB125" s="277"/>
      <c r="BC125" s="277"/>
    </row>
    <row r="126" customFormat="false" ht="9" hidden="false" customHeight="false" outlineLevel="0" collapsed="false">
      <c r="G126" s="162" t="n">
        <v>35</v>
      </c>
      <c r="H126" s="162" t="n">
        <v>5</v>
      </c>
      <c r="I126" s="162" t="n">
        <f aca="false">H126*G126</f>
        <v>175</v>
      </c>
      <c r="X126" s="276"/>
      <c r="Y126" s="276"/>
      <c r="Z126" s="276"/>
      <c r="AA126" s="276"/>
      <c r="AB126" s="276"/>
      <c r="AC126" s="276"/>
      <c r="AE126" s="276"/>
      <c r="AF126" s="277"/>
      <c r="AG126" s="277"/>
      <c r="AH126" s="277"/>
      <c r="AI126" s="277"/>
      <c r="AJ126" s="277"/>
      <c r="AL126" s="277"/>
      <c r="AM126" s="277"/>
      <c r="AN126" s="277"/>
      <c r="AO126" s="277"/>
      <c r="AP126" s="277"/>
      <c r="AQ126" s="277"/>
      <c r="AX126" s="277"/>
      <c r="AY126" s="277"/>
      <c r="AZ126" s="277"/>
      <c r="BA126" s="277"/>
      <c r="BB126" s="277"/>
      <c r="BC126" s="277"/>
    </row>
    <row r="127" customFormat="false" ht="9" hidden="false" customHeight="false" outlineLevel="0" collapsed="false">
      <c r="G127" s="162" t="n">
        <v>55</v>
      </c>
      <c r="H127" s="162" t="n">
        <v>15</v>
      </c>
      <c r="I127" s="162" t="n">
        <f aca="false">H127*G127</f>
        <v>825</v>
      </c>
      <c r="X127" s="276"/>
      <c r="Y127" s="276"/>
      <c r="Z127" s="276"/>
      <c r="AA127" s="276"/>
      <c r="AB127" s="276"/>
      <c r="AC127" s="276"/>
      <c r="AE127" s="276"/>
      <c r="AF127" s="277"/>
      <c r="AG127" s="277"/>
      <c r="AH127" s="277"/>
      <c r="AI127" s="277"/>
      <c r="AJ127" s="277"/>
      <c r="AL127" s="277"/>
      <c r="AM127" s="277"/>
      <c r="AN127" s="277"/>
      <c r="AO127" s="277"/>
      <c r="AP127" s="277"/>
      <c r="AQ127" s="277"/>
      <c r="AX127" s="277"/>
      <c r="AY127" s="277"/>
      <c r="AZ127" s="277"/>
      <c r="BA127" s="277"/>
      <c r="BB127" s="277"/>
      <c r="BC127" s="277"/>
    </row>
    <row r="128" customFormat="false" ht="9" hidden="false" customHeight="false" outlineLevel="0" collapsed="false">
      <c r="H128" s="162" t="n">
        <f aca="false">SUM(H125:H127)</f>
        <v>20</v>
      </c>
      <c r="I128" s="162" t="n">
        <f aca="false">SUM(I125:I127)</f>
        <v>1000</v>
      </c>
      <c r="X128" s="276"/>
      <c r="Y128" s="276"/>
      <c r="Z128" s="276"/>
      <c r="AA128" s="276"/>
      <c r="AB128" s="276"/>
      <c r="AC128" s="276"/>
      <c r="AE128" s="276"/>
      <c r="AF128" s="277"/>
      <c r="AG128" s="277"/>
      <c r="AH128" s="277"/>
      <c r="AI128" s="277"/>
      <c r="AJ128" s="277"/>
      <c r="AL128" s="277"/>
      <c r="AM128" s="277"/>
      <c r="AN128" s="277"/>
      <c r="AO128" s="277"/>
      <c r="AP128" s="277"/>
      <c r="AQ128" s="277"/>
      <c r="AX128" s="277"/>
      <c r="AY128" s="277"/>
      <c r="AZ128" s="277"/>
      <c r="BA128" s="277"/>
      <c r="BB128" s="277"/>
      <c r="BC128" s="277"/>
    </row>
    <row r="129" customFormat="false" ht="9" hidden="false" customHeight="false" outlineLevel="0" collapsed="false">
      <c r="I129" s="162" t="n">
        <f aca="false">I128/H128</f>
        <v>50</v>
      </c>
      <c r="X129" s="276"/>
      <c r="Y129" s="276"/>
      <c r="Z129" s="276"/>
      <c r="AA129" s="276"/>
      <c r="AB129" s="276"/>
      <c r="AC129" s="276"/>
      <c r="AE129" s="276"/>
      <c r="AF129" s="277"/>
      <c r="AG129" s="277"/>
      <c r="AH129" s="277"/>
      <c r="AI129" s="277"/>
      <c r="AJ129" s="277"/>
      <c r="AL129" s="277"/>
      <c r="AM129" s="277"/>
      <c r="AN129" s="277"/>
      <c r="AO129" s="277"/>
      <c r="AP129" s="277"/>
      <c r="AQ129" s="277"/>
      <c r="AX129" s="277"/>
      <c r="AY129" s="277"/>
      <c r="AZ129" s="277"/>
      <c r="BA129" s="277"/>
      <c r="BB129" s="277"/>
      <c r="BC129" s="277"/>
    </row>
    <row r="130" customFormat="false" ht="9" hidden="false" customHeight="false" outlineLevel="0" collapsed="false">
      <c r="X130" s="276"/>
      <c r="Y130" s="276"/>
      <c r="Z130" s="276"/>
      <c r="AA130" s="276"/>
      <c r="AB130" s="276"/>
      <c r="AC130" s="276"/>
      <c r="AE130" s="276"/>
      <c r="AF130" s="277"/>
      <c r="AG130" s="277"/>
      <c r="AH130" s="277"/>
      <c r="AI130" s="277"/>
      <c r="AJ130" s="277"/>
      <c r="AL130" s="277"/>
      <c r="AM130" s="277"/>
      <c r="AN130" s="277"/>
      <c r="AO130" s="277"/>
      <c r="AP130" s="277"/>
      <c r="AQ130" s="277"/>
      <c r="AX130" s="277"/>
      <c r="AY130" s="277"/>
      <c r="AZ130" s="277"/>
      <c r="BA130" s="277"/>
      <c r="BB130" s="277"/>
      <c r="BC130" s="277"/>
    </row>
    <row r="131" customFormat="false" ht="9" hidden="false" customHeight="false" outlineLevel="0" collapsed="false">
      <c r="X131" s="276"/>
      <c r="Y131" s="276"/>
      <c r="Z131" s="276"/>
      <c r="AA131" s="276"/>
      <c r="AB131" s="276"/>
      <c r="AC131" s="276"/>
      <c r="AE131" s="276"/>
      <c r="AF131" s="277"/>
      <c r="AG131" s="277"/>
      <c r="AH131" s="277"/>
      <c r="AI131" s="277"/>
      <c r="AJ131" s="277"/>
      <c r="AL131" s="277"/>
      <c r="AM131" s="277"/>
      <c r="AN131" s="277"/>
      <c r="AO131" s="277"/>
      <c r="AP131" s="277"/>
      <c r="AQ131" s="277"/>
      <c r="AX131" s="277"/>
      <c r="AY131" s="277"/>
      <c r="AZ131" s="277"/>
      <c r="BA131" s="277"/>
      <c r="BB131" s="277"/>
      <c r="BC131" s="277"/>
    </row>
    <row r="132" customFormat="false" ht="9" hidden="false" customHeight="false" outlineLevel="0" collapsed="false">
      <c r="G132" s="279"/>
      <c r="H132" s="279"/>
      <c r="I132" s="280"/>
      <c r="J132" s="281"/>
      <c r="L132" s="282"/>
      <c r="X132" s="276"/>
      <c r="Y132" s="276"/>
      <c r="Z132" s="276"/>
      <c r="AA132" s="276"/>
      <c r="AB132" s="276"/>
      <c r="AC132" s="276"/>
      <c r="AE132" s="276"/>
      <c r="AF132" s="277"/>
      <c r="AG132" s="277"/>
      <c r="AH132" s="277"/>
      <c r="AI132" s="277"/>
      <c r="AJ132" s="277"/>
      <c r="AL132" s="277"/>
      <c r="AM132" s="277"/>
      <c r="AN132" s="277"/>
      <c r="AO132" s="277"/>
      <c r="AP132" s="277"/>
      <c r="AQ132" s="277"/>
      <c r="AX132" s="277"/>
      <c r="AY132" s="277"/>
      <c r="AZ132" s="277"/>
      <c r="BA132" s="277"/>
      <c r="BB132" s="277"/>
      <c r="BC132" s="277"/>
    </row>
    <row r="133" customFormat="false" ht="9" hidden="false" customHeight="false" outlineLevel="0" collapsed="false">
      <c r="G133" s="279"/>
      <c r="H133" s="279"/>
      <c r="I133" s="280"/>
      <c r="J133" s="281"/>
      <c r="L133" s="282"/>
      <c r="X133" s="276"/>
      <c r="Y133" s="276"/>
      <c r="Z133" s="276"/>
      <c r="AA133" s="276"/>
      <c r="AB133" s="276"/>
      <c r="AC133" s="276"/>
      <c r="AE133" s="276"/>
      <c r="AF133" s="277"/>
      <c r="AG133" s="277"/>
      <c r="AH133" s="277"/>
      <c r="AI133" s="277"/>
      <c r="AJ133" s="277"/>
      <c r="AL133" s="277"/>
      <c r="AM133" s="277"/>
      <c r="AN133" s="277"/>
      <c r="AO133" s="277"/>
      <c r="AP133" s="277"/>
      <c r="AQ133" s="277"/>
      <c r="AX133" s="277"/>
      <c r="AY133" s="277"/>
      <c r="AZ133" s="277"/>
      <c r="BA133" s="277"/>
      <c r="BB133" s="277"/>
      <c r="BC133" s="277"/>
    </row>
    <row r="134" customFormat="false" ht="9" hidden="false" customHeight="false" outlineLevel="0" collapsed="false">
      <c r="H134" s="279"/>
      <c r="I134" s="280"/>
      <c r="J134" s="281"/>
      <c r="L134" s="282"/>
      <c r="X134" s="276"/>
      <c r="Y134" s="276"/>
      <c r="Z134" s="276"/>
      <c r="AA134" s="276"/>
      <c r="AB134" s="276"/>
      <c r="AC134" s="276"/>
      <c r="AE134" s="276"/>
      <c r="AF134" s="277"/>
      <c r="AG134" s="277"/>
      <c r="AH134" s="277"/>
      <c r="AI134" s="277"/>
      <c r="AJ134" s="277"/>
      <c r="AL134" s="277"/>
      <c r="AM134" s="277"/>
      <c r="AN134" s="277"/>
      <c r="AO134" s="277"/>
      <c r="AP134" s="277"/>
      <c r="AQ134" s="277"/>
      <c r="AX134" s="277"/>
      <c r="AY134" s="277"/>
      <c r="AZ134" s="277"/>
      <c r="BA134" s="277"/>
      <c r="BB134" s="277"/>
      <c r="BC134" s="277"/>
    </row>
    <row r="135" customFormat="false" ht="9" hidden="false" customHeight="false" outlineLevel="0" collapsed="false">
      <c r="H135" s="279"/>
      <c r="J135" s="281"/>
      <c r="L135" s="282"/>
      <c r="X135" s="276"/>
      <c r="Y135" s="276"/>
      <c r="Z135" s="276"/>
      <c r="AA135" s="276"/>
      <c r="AB135" s="276"/>
      <c r="AC135" s="276"/>
      <c r="AE135" s="276"/>
      <c r="AF135" s="277"/>
      <c r="AG135" s="277"/>
      <c r="AH135" s="277"/>
      <c r="AI135" s="277"/>
      <c r="AJ135" s="277"/>
      <c r="AL135" s="277"/>
      <c r="AM135" s="277"/>
      <c r="AN135" s="277"/>
      <c r="AO135" s="277"/>
      <c r="AP135" s="277"/>
      <c r="AQ135" s="277"/>
      <c r="AX135" s="277"/>
      <c r="AY135" s="277"/>
      <c r="AZ135" s="277"/>
      <c r="BA135" s="277"/>
      <c r="BB135" s="277"/>
      <c r="BC135" s="277"/>
    </row>
    <row r="136" customFormat="false" ht="9" hidden="false" customHeight="false" outlineLevel="0" collapsed="false">
      <c r="H136" s="279"/>
      <c r="J136" s="281"/>
      <c r="L136" s="282"/>
      <c r="X136" s="276"/>
      <c r="Y136" s="276"/>
      <c r="Z136" s="276"/>
      <c r="AA136" s="276"/>
      <c r="AB136" s="276"/>
      <c r="AC136" s="276"/>
      <c r="AE136" s="276"/>
      <c r="AF136" s="277"/>
      <c r="AG136" s="277"/>
      <c r="AH136" s="277"/>
      <c r="AI136" s="277"/>
      <c r="AJ136" s="277"/>
      <c r="AL136" s="277"/>
      <c r="AM136" s="277"/>
      <c r="AN136" s="277"/>
      <c r="AO136" s="277"/>
      <c r="AP136" s="277"/>
      <c r="AQ136" s="277"/>
      <c r="AX136" s="277"/>
      <c r="AY136" s="277"/>
      <c r="AZ136" s="277"/>
      <c r="BA136" s="277"/>
      <c r="BB136" s="277"/>
      <c r="BC136" s="277"/>
    </row>
    <row r="137" customFormat="false" ht="9" hidden="false" customHeight="false" outlineLevel="0" collapsed="false">
      <c r="X137" s="276"/>
      <c r="Y137" s="276"/>
      <c r="Z137" s="276"/>
      <c r="AA137" s="276"/>
      <c r="AB137" s="276"/>
      <c r="AC137" s="276"/>
      <c r="AE137" s="276"/>
      <c r="AF137" s="277"/>
      <c r="AG137" s="277"/>
      <c r="AH137" s="277"/>
      <c r="AI137" s="277"/>
      <c r="AJ137" s="277"/>
      <c r="AL137" s="277"/>
      <c r="AM137" s="277"/>
      <c r="AN137" s="277"/>
      <c r="AO137" s="277"/>
      <c r="AP137" s="277"/>
      <c r="AQ137" s="277"/>
      <c r="AX137" s="277"/>
      <c r="AY137" s="277"/>
      <c r="AZ137" s="277"/>
      <c r="BA137" s="277"/>
      <c r="BB137" s="277"/>
      <c r="BC137" s="277"/>
    </row>
    <row r="138" customFormat="false" ht="9" hidden="false" customHeight="false" outlineLevel="0" collapsed="false">
      <c r="X138" s="276"/>
      <c r="Y138" s="276"/>
      <c r="Z138" s="276"/>
      <c r="AA138" s="276"/>
      <c r="AB138" s="276"/>
      <c r="AC138" s="276"/>
      <c r="AE138" s="276"/>
      <c r="AF138" s="277"/>
      <c r="AG138" s="277"/>
      <c r="AH138" s="277"/>
      <c r="AI138" s="277"/>
      <c r="AJ138" s="277"/>
      <c r="AL138" s="277"/>
      <c r="AM138" s="277"/>
      <c r="AN138" s="277"/>
      <c r="AO138" s="277"/>
      <c r="AP138" s="277"/>
      <c r="AQ138" s="277"/>
      <c r="AX138" s="277"/>
      <c r="AY138" s="277"/>
      <c r="AZ138" s="277"/>
      <c r="BA138" s="277"/>
      <c r="BB138" s="277"/>
      <c r="BC138" s="277"/>
    </row>
    <row r="139" customFormat="false" ht="9" hidden="false" customHeight="false" outlineLevel="0" collapsed="false">
      <c r="X139" s="276"/>
      <c r="Y139" s="276"/>
      <c r="Z139" s="276"/>
      <c r="AA139" s="276"/>
      <c r="AB139" s="276"/>
      <c r="AC139" s="276"/>
      <c r="AE139" s="276"/>
      <c r="AF139" s="277"/>
      <c r="AG139" s="277"/>
      <c r="AH139" s="277"/>
      <c r="AI139" s="277"/>
      <c r="AJ139" s="277"/>
      <c r="AL139" s="277"/>
      <c r="AM139" s="277"/>
      <c r="AN139" s="277"/>
      <c r="AO139" s="277"/>
      <c r="AP139" s="277"/>
      <c r="AQ139" s="277"/>
      <c r="AX139" s="277"/>
      <c r="AY139" s="277"/>
      <c r="AZ139" s="277"/>
      <c r="BA139" s="277"/>
      <c r="BB139" s="277"/>
      <c r="BC139" s="277"/>
    </row>
    <row r="140" customFormat="false" ht="9" hidden="false" customHeight="false" outlineLevel="0" collapsed="false">
      <c r="X140" s="276"/>
      <c r="Y140" s="276"/>
      <c r="Z140" s="276"/>
      <c r="AA140" s="276"/>
      <c r="AB140" s="276"/>
      <c r="AC140" s="276"/>
      <c r="AE140" s="276"/>
      <c r="AF140" s="277"/>
      <c r="AG140" s="277"/>
      <c r="AH140" s="277"/>
      <c r="AI140" s="277"/>
      <c r="AJ140" s="277"/>
      <c r="AL140" s="277"/>
      <c r="AM140" s="277"/>
      <c r="AN140" s="277"/>
      <c r="AO140" s="277"/>
      <c r="AP140" s="277"/>
      <c r="AQ140" s="277"/>
      <c r="AX140" s="277"/>
      <c r="AY140" s="277"/>
      <c r="AZ140" s="277"/>
      <c r="BA140" s="277"/>
      <c r="BB140" s="277"/>
      <c r="BC140" s="277"/>
    </row>
    <row r="141" customFormat="false" ht="9" hidden="false" customHeight="false" outlineLevel="0" collapsed="false">
      <c r="X141" s="276"/>
      <c r="Y141" s="276"/>
      <c r="Z141" s="276"/>
      <c r="AA141" s="276"/>
      <c r="AB141" s="276"/>
      <c r="AC141" s="276"/>
      <c r="AE141" s="276"/>
      <c r="AF141" s="277"/>
      <c r="AG141" s="277"/>
      <c r="AH141" s="277"/>
      <c r="AI141" s="277"/>
      <c r="AJ141" s="277"/>
      <c r="AL141" s="277"/>
      <c r="AM141" s="277"/>
      <c r="AN141" s="277"/>
      <c r="AO141" s="277"/>
      <c r="AP141" s="277"/>
      <c r="AQ141" s="277"/>
      <c r="AX141" s="277"/>
      <c r="AY141" s="277"/>
      <c r="AZ141" s="277"/>
      <c r="BA141" s="277"/>
      <c r="BB141" s="277"/>
      <c r="BC141" s="277"/>
    </row>
    <row r="142" customFormat="false" ht="9" hidden="false" customHeight="false" outlineLevel="0" collapsed="false">
      <c r="X142" s="276"/>
      <c r="Y142" s="276"/>
      <c r="Z142" s="276"/>
      <c r="AA142" s="276"/>
      <c r="AB142" s="276"/>
      <c r="AC142" s="276"/>
      <c r="AE142" s="276"/>
      <c r="AF142" s="277"/>
      <c r="AG142" s="277"/>
      <c r="AH142" s="277"/>
      <c r="AI142" s="277"/>
      <c r="AJ142" s="277"/>
      <c r="AL142" s="277"/>
      <c r="AM142" s="277"/>
      <c r="AN142" s="277"/>
      <c r="AO142" s="277"/>
      <c r="AP142" s="277"/>
      <c r="AQ142" s="277"/>
      <c r="AX142" s="277"/>
      <c r="AY142" s="277"/>
      <c r="AZ142" s="277"/>
      <c r="BA142" s="277"/>
      <c r="BB142" s="277"/>
      <c r="BC142" s="277"/>
    </row>
    <row r="143" customFormat="false" ht="9" hidden="false" customHeight="false" outlineLevel="0" collapsed="false">
      <c r="X143" s="276"/>
      <c r="Y143" s="276"/>
      <c r="Z143" s="276"/>
      <c r="AA143" s="276"/>
      <c r="AB143" s="276"/>
      <c r="AC143" s="276"/>
      <c r="AE143" s="276"/>
      <c r="AF143" s="277"/>
      <c r="AG143" s="277"/>
      <c r="AH143" s="277"/>
      <c r="AI143" s="277"/>
      <c r="AJ143" s="277"/>
      <c r="AL143" s="277"/>
      <c r="AM143" s="277"/>
      <c r="AN143" s="277"/>
      <c r="AO143" s="277"/>
      <c r="AP143" s="277"/>
      <c r="AQ143" s="277"/>
      <c r="AX143" s="277"/>
      <c r="AY143" s="277"/>
      <c r="AZ143" s="277"/>
      <c r="BA143" s="277"/>
      <c r="BB143" s="277"/>
      <c r="BC143" s="277"/>
    </row>
    <row r="144" customFormat="false" ht="9" hidden="false" customHeight="false" outlineLevel="0" collapsed="false">
      <c r="X144" s="276"/>
      <c r="Y144" s="276"/>
      <c r="Z144" s="276"/>
      <c r="AA144" s="276"/>
      <c r="AB144" s="276"/>
      <c r="AC144" s="276"/>
      <c r="AE144" s="276"/>
      <c r="AF144" s="277"/>
      <c r="AG144" s="277"/>
      <c r="AH144" s="277"/>
      <c r="AI144" s="277"/>
      <c r="AJ144" s="277"/>
      <c r="AL144" s="277"/>
      <c r="AM144" s="277"/>
      <c r="AN144" s="277"/>
      <c r="AO144" s="277"/>
      <c r="AP144" s="277"/>
      <c r="AQ144" s="277"/>
      <c r="AX144" s="277"/>
      <c r="AY144" s="277"/>
      <c r="AZ144" s="277"/>
      <c r="BA144" s="277"/>
      <c r="BB144" s="277"/>
      <c r="BC144" s="277"/>
    </row>
    <row r="145" customFormat="false" ht="9" hidden="false" customHeight="false" outlineLevel="0" collapsed="false">
      <c r="X145" s="276"/>
      <c r="Y145" s="276"/>
      <c r="Z145" s="276"/>
      <c r="AA145" s="276"/>
      <c r="AB145" s="276"/>
      <c r="AC145" s="276"/>
      <c r="AE145" s="276"/>
      <c r="AF145" s="277"/>
      <c r="AG145" s="277"/>
      <c r="AH145" s="277"/>
      <c r="AI145" s="277"/>
      <c r="AJ145" s="277"/>
      <c r="AL145" s="277"/>
      <c r="AM145" s="277"/>
      <c r="AN145" s="277"/>
      <c r="AO145" s="277"/>
      <c r="AP145" s="277"/>
      <c r="AQ145" s="277"/>
      <c r="AX145" s="277"/>
      <c r="AY145" s="277"/>
      <c r="AZ145" s="277"/>
      <c r="BA145" s="277"/>
      <c r="BB145" s="277"/>
      <c r="BC145" s="277"/>
    </row>
    <row r="146" customFormat="false" ht="9" hidden="false" customHeight="false" outlineLevel="0" collapsed="false">
      <c r="X146" s="276"/>
      <c r="Y146" s="276"/>
      <c r="Z146" s="276"/>
      <c r="AA146" s="276"/>
      <c r="AB146" s="276"/>
      <c r="AC146" s="276"/>
      <c r="AE146" s="276"/>
      <c r="AF146" s="277"/>
      <c r="AG146" s="277"/>
      <c r="AH146" s="277"/>
      <c r="AI146" s="277"/>
      <c r="AJ146" s="277"/>
      <c r="AL146" s="277"/>
      <c r="AM146" s="277"/>
      <c r="AN146" s="277"/>
      <c r="AO146" s="277"/>
      <c r="AP146" s="277"/>
      <c r="AQ146" s="277"/>
      <c r="AX146" s="277"/>
      <c r="AY146" s="277"/>
      <c r="AZ146" s="277"/>
      <c r="BA146" s="277"/>
      <c r="BB146" s="277"/>
      <c r="BC146" s="277"/>
    </row>
    <row r="147" customFormat="false" ht="9" hidden="false" customHeight="false" outlineLevel="0" collapsed="false">
      <c r="X147" s="276"/>
      <c r="Y147" s="276"/>
      <c r="Z147" s="276"/>
      <c r="AA147" s="276"/>
      <c r="AB147" s="276"/>
      <c r="AC147" s="276"/>
      <c r="AE147" s="276"/>
      <c r="AF147" s="277"/>
      <c r="AG147" s="277"/>
      <c r="AH147" s="277"/>
      <c r="AI147" s="277"/>
      <c r="AJ147" s="277"/>
      <c r="AL147" s="277"/>
      <c r="AM147" s="277"/>
      <c r="AN147" s="277"/>
      <c r="AO147" s="277"/>
      <c r="AP147" s="277"/>
      <c r="AQ147" s="277"/>
      <c r="AX147" s="277"/>
      <c r="AY147" s="277"/>
      <c r="AZ147" s="277"/>
      <c r="BA147" s="277"/>
      <c r="BB147" s="277"/>
      <c r="BC147" s="277"/>
    </row>
    <row r="148" customFormat="false" ht="9" hidden="false" customHeight="false" outlineLevel="0" collapsed="false">
      <c r="X148" s="276"/>
      <c r="Y148" s="276"/>
      <c r="Z148" s="276"/>
      <c r="AA148" s="276"/>
      <c r="AB148" s="276"/>
      <c r="AC148" s="276"/>
      <c r="AE148" s="276"/>
      <c r="AF148" s="277"/>
      <c r="AG148" s="277"/>
      <c r="AH148" s="277"/>
      <c r="AI148" s="277"/>
      <c r="AJ148" s="277"/>
      <c r="AL148" s="277"/>
      <c r="AM148" s="277"/>
      <c r="AN148" s="277"/>
      <c r="AO148" s="277"/>
      <c r="AP148" s="277"/>
      <c r="AQ148" s="277"/>
      <c r="AX148" s="277"/>
      <c r="AY148" s="277"/>
      <c r="AZ148" s="277"/>
      <c r="BA148" s="277"/>
      <c r="BB148" s="277"/>
      <c r="BC148" s="277"/>
    </row>
    <row r="149" customFormat="false" ht="9" hidden="false" customHeight="false" outlineLevel="0" collapsed="false">
      <c r="X149" s="276"/>
      <c r="Y149" s="276"/>
      <c r="Z149" s="276"/>
      <c r="AA149" s="276"/>
      <c r="AB149" s="276"/>
      <c r="AC149" s="276"/>
      <c r="AE149" s="276"/>
      <c r="AF149" s="277"/>
      <c r="AG149" s="277"/>
      <c r="AH149" s="277"/>
      <c r="AI149" s="277"/>
      <c r="AJ149" s="277"/>
      <c r="AL149" s="277"/>
      <c r="AM149" s="277"/>
      <c r="AN149" s="277"/>
      <c r="AO149" s="277"/>
      <c r="AP149" s="277"/>
      <c r="AQ149" s="277"/>
      <c r="AX149" s="277"/>
      <c r="AY149" s="277"/>
      <c r="AZ149" s="277"/>
      <c r="BA149" s="277"/>
      <c r="BB149" s="277"/>
      <c r="BC149" s="277"/>
    </row>
    <row r="150" customFormat="false" ht="9" hidden="false" customHeight="false" outlineLevel="0" collapsed="false">
      <c r="X150" s="276"/>
      <c r="Y150" s="276"/>
      <c r="Z150" s="276"/>
      <c r="AA150" s="276"/>
      <c r="AB150" s="276"/>
      <c r="AC150" s="276"/>
      <c r="AE150" s="276"/>
      <c r="AF150" s="277"/>
      <c r="AG150" s="277"/>
      <c r="AH150" s="277"/>
      <c r="AI150" s="277"/>
      <c r="AJ150" s="277"/>
      <c r="AL150" s="277"/>
      <c r="AM150" s="277"/>
      <c r="AN150" s="277"/>
      <c r="AO150" s="277"/>
      <c r="AP150" s="277"/>
      <c r="AQ150" s="277"/>
      <c r="AX150" s="277"/>
      <c r="AY150" s="277"/>
      <c r="AZ150" s="277"/>
      <c r="BA150" s="277"/>
      <c r="BB150" s="277"/>
      <c r="BC150" s="277"/>
    </row>
    <row r="151" customFormat="false" ht="9" hidden="false" customHeight="false" outlineLevel="0" collapsed="false">
      <c r="X151" s="276"/>
      <c r="Y151" s="276"/>
      <c r="Z151" s="276"/>
      <c r="AA151" s="276"/>
      <c r="AB151" s="276"/>
      <c r="AC151" s="276"/>
      <c r="AE151" s="276"/>
      <c r="AF151" s="277"/>
      <c r="AG151" s="277"/>
      <c r="AH151" s="277"/>
      <c r="AI151" s="277"/>
      <c r="AJ151" s="277"/>
      <c r="AL151" s="277"/>
      <c r="AM151" s="277"/>
      <c r="AN151" s="277"/>
      <c r="AO151" s="277"/>
      <c r="AP151" s="277"/>
      <c r="AQ151" s="277"/>
      <c r="AX151" s="277"/>
      <c r="AY151" s="277"/>
      <c r="AZ151" s="277"/>
      <c r="BA151" s="277"/>
      <c r="BB151" s="277"/>
      <c r="BC151" s="277"/>
    </row>
    <row r="152" customFormat="false" ht="9" hidden="false" customHeight="false" outlineLevel="0" collapsed="false">
      <c r="X152" s="276"/>
      <c r="Y152" s="276"/>
      <c r="Z152" s="276"/>
      <c r="AA152" s="276"/>
      <c r="AB152" s="276"/>
      <c r="AC152" s="276"/>
      <c r="AE152" s="276"/>
      <c r="AF152" s="277"/>
      <c r="AG152" s="277"/>
      <c r="AH152" s="277"/>
      <c r="AI152" s="277"/>
      <c r="AJ152" s="277"/>
      <c r="AL152" s="277"/>
      <c r="AM152" s="277"/>
      <c r="AN152" s="277"/>
      <c r="AO152" s="277"/>
      <c r="AP152" s="277"/>
      <c r="AQ152" s="277"/>
      <c r="AX152" s="277"/>
      <c r="AY152" s="277"/>
      <c r="AZ152" s="277"/>
      <c r="BA152" s="277"/>
      <c r="BB152" s="277"/>
      <c r="BC152" s="277"/>
    </row>
    <row r="153" customFormat="false" ht="9" hidden="false" customHeight="false" outlineLevel="0" collapsed="false">
      <c r="X153" s="276"/>
      <c r="Y153" s="276"/>
      <c r="Z153" s="276"/>
      <c r="AA153" s="276"/>
      <c r="AB153" s="276"/>
      <c r="AC153" s="276"/>
      <c r="AE153" s="276"/>
      <c r="AF153" s="277"/>
      <c r="AG153" s="277"/>
      <c r="AH153" s="277"/>
      <c r="AI153" s="277"/>
      <c r="AJ153" s="277"/>
      <c r="AL153" s="277"/>
      <c r="AM153" s="277"/>
      <c r="AN153" s="277"/>
      <c r="AO153" s="277"/>
      <c r="AP153" s="277"/>
      <c r="AQ153" s="277"/>
      <c r="AX153" s="277"/>
      <c r="AY153" s="277"/>
      <c r="AZ153" s="277"/>
      <c r="BA153" s="277"/>
      <c r="BB153" s="277"/>
      <c r="BC153" s="277"/>
    </row>
    <row r="154" customFormat="false" ht="9" hidden="false" customHeight="false" outlineLevel="0" collapsed="false">
      <c r="X154" s="276"/>
      <c r="Y154" s="276"/>
      <c r="Z154" s="276"/>
      <c r="AA154" s="276"/>
      <c r="AB154" s="276"/>
      <c r="AC154" s="276"/>
      <c r="AE154" s="276"/>
      <c r="AF154" s="277"/>
      <c r="AG154" s="277"/>
      <c r="AH154" s="277"/>
      <c r="AI154" s="277"/>
      <c r="AJ154" s="277"/>
      <c r="AL154" s="277"/>
      <c r="AM154" s="277"/>
      <c r="AN154" s="277"/>
      <c r="AO154" s="277"/>
      <c r="AP154" s="277"/>
      <c r="AQ154" s="277"/>
      <c r="AX154" s="277"/>
      <c r="AY154" s="277"/>
      <c r="AZ154" s="277"/>
      <c r="BA154" s="277"/>
      <c r="BB154" s="277"/>
      <c r="BC154" s="277"/>
    </row>
    <row r="155" customFormat="false" ht="9" hidden="false" customHeight="false" outlineLevel="0" collapsed="false">
      <c r="X155" s="276"/>
      <c r="Y155" s="276"/>
      <c r="Z155" s="276"/>
      <c r="AA155" s="276"/>
      <c r="AB155" s="276"/>
      <c r="AC155" s="276"/>
      <c r="AE155" s="276"/>
      <c r="AF155" s="277"/>
      <c r="AG155" s="277"/>
      <c r="AH155" s="277"/>
      <c r="AI155" s="277"/>
      <c r="AJ155" s="277"/>
      <c r="AL155" s="277"/>
      <c r="AM155" s="277"/>
      <c r="AN155" s="277"/>
      <c r="AO155" s="277"/>
      <c r="AP155" s="277"/>
      <c r="AQ155" s="277"/>
      <c r="AX155" s="277"/>
      <c r="AY155" s="277"/>
      <c r="AZ155" s="277"/>
      <c r="BA155" s="277"/>
      <c r="BB155" s="277"/>
      <c r="BC155" s="277"/>
    </row>
    <row r="156" customFormat="false" ht="9" hidden="false" customHeight="false" outlineLevel="0" collapsed="false">
      <c r="X156" s="276"/>
      <c r="Y156" s="276"/>
      <c r="Z156" s="276"/>
      <c r="AA156" s="276"/>
      <c r="AB156" s="276"/>
      <c r="AC156" s="276"/>
      <c r="AE156" s="276"/>
      <c r="AF156" s="277"/>
      <c r="AG156" s="277"/>
      <c r="AH156" s="277"/>
      <c r="AI156" s="277"/>
      <c r="AJ156" s="277"/>
      <c r="AL156" s="277"/>
      <c r="AM156" s="277"/>
      <c r="AN156" s="277"/>
      <c r="AO156" s="277"/>
      <c r="AP156" s="277"/>
      <c r="AQ156" s="277"/>
      <c r="AX156" s="277"/>
      <c r="AY156" s="277"/>
      <c r="AZ156" s="277"/>
      <c r="BA156" s="277"/>
      <c r="BB156" s="277"/>
      <c r="BC156" s="277"/>
    </row>
    <row r="157" customFormat="false" ht="9" hidden="false" customHeight="false" outlineLevel="0" collapsed="false">
      <c r="X157" s="276"/>
      <c r="Y157" s="276"/>
      <c r="Z157" s="276"/>
      <c r="AA157" s="276"/>
      <c r="AB157" s="276"/>
      <c r="AC157" s="276"/>
      <c r="AE157" s="276"/>
      <c r="AF157" s="277"/>
      <c r="AG157" s="277"/>
      <c r="AH157" s="277"/>
      <c r="AI157" s="277"/>
      <c r="AJ157" s="277"/>
      <c r="AL157" s="277"/>
      <c r="AM157" s="277"/>
      <c r="AN157" s="277"/>
      <c r="AO157" s="277"/>
      <c r="AP157" s="277"/>
      <c r="AQ157" s="277"/>
      <c r="AX157" s="277"/>
      <c r="AY157" s="277"/>
      <c r="AZ157" s="277"/>
      <c r="BA157" s="277"/>
      <c r="BB157" s="277"/>
      <c r="BC157" s="277"/>
    </row>
    <row r="158" customFormat="false" ht="9" hidden="false" customHeight="false" outlineLevel="0" collapsed="false">
      <c r="X158" s="276"/>
      <c r="Y158" s="276"/>
      <c r="Z158" s="276"/>
      <c r="AA158" s="276"/>
      <c r="AB158" s="276"/>
      <c r="AC158" s="276"/>
      <c r="AE158" s="276"/>
      <c r="AF158" s="277"/>
      <c r="AG158" s="277"/>
      <c r="AH158" s="277"/>
      <c r="AI158" s="277"/>
      <c r="AJ158" s="277"/>
      <c r="AL158" s="277"/>
      <c r="AM158" s="277"/>
      <c r="AN158" s="277"/>
      <c r="AO158" s="277"/>
      <c r="AP158" s="277"/>
      <c r="AQ158" s="277"/>
      <c r="AX158" s="277"/>
      <c r="AY158" s="277"/>
      <c r="AZ158" s="277"/>
      <c r="BA158" s="277"/>
      <c r="BB158" s="277"/>
      <c r="BC158" s="277"/>
    </row>
    <row r="159" customFormat="false" ht="9" hidden="false" customHeight="false" outlineLevel="0" collapsed="false">
      <c r="X159" s="276"/>
      <c r="Y159" s="276"/>
      <c r="Z159" s="276"/>
      <c r="AA159" s="276"/>
      <c r="AB159" s="276"/>
      <c r="AC159" s="276"/>
      <c r="AE159" s="276"/>
      <c r="AF159" s="277"/>
      <c r="AG159" s="277"/>
      <c r="AH159" s="277"/>
      <c r="AI159" s="277"/>
      <c r="AJ159" s="277"/>
      <c r="AL159" s="277"/>
      <c r="AM159" s="277"/>
      <c r="AN159" s="277"/>
      <c r="AO159" s="277"/>
      <c r="AP159" s="277"/>
      <c r="AQ159" s="277"/>
      <c r="AX159" s="277"/>
      <c r="AY159" s="277"/>
      <c r="AZ159" s="277"/>
      <c r="BA159" s="277"/>
      <c r="BB159" s="277"/>
      <c r="BC159" s="277"/>
    </row>
    <row r="160" customFormat="false" ht="9" hidden="false" customHeight="false" outlineLevel="0" collapsed="false">
      <c r="X160" s="276"/>
      <c r="Y160" s="276"/>
      <c r="Z160" s="276"/>
      <c r="AA160" s="276"/>
      <c r="AB160" s="276"/>
      <c r="AC160" s="276"/>
      <c r="AE160" s="276"/>
      <c r="AF160" s="277"/>
      <c r="AG160" s="277"/>
      <c r="AH160" s="277"/>
      <c r="AI160" s="277"/>
      <c r="AJ160" s="277"/>
      <c r="AL160" s="277"/>
      <c r="AM160" s="277"/>
      <c r="AN160" s="277"/>
      <c r="AO160" s="277"/>
      <c r="AP160" s="277"/>
      <c r="AQ160" s="277"/>
      <c r="AX160" s="277"/>
      <c r="AY160" s="277"/>
      <c r="AZ160" s="277"/>
      <c r="BA160" s="277"/>
      <c r="BB160" s="277"/>
      <c r="BC160" s="277"/>
    </row>
    <row r="161" customFormat="false" ht="9" hidden="false" customHeight="false" outlineLevel="0" collapsed="false">
      <c r="X161" s="276"/>
      <c r="Y161" s="276"/>
      <c r="Z161" s="276"/>
      <c r="AA161" s="276"/>
      <c r="AB161" s="276"/>
      <c r="AC161" s="276"/>
      <c r="AE161" s="276"/>
      <c r="AF161" s="277"/>
      <c r="AG161" s="277"/>
      <c r="AH161" s="277"/>
      <c r="AI161" s="277"/>
      <c r="AJ161" s="277"/>
      <c r="AL161" s="277"/>
      <c r="AM161" s="277"/>
      <c r="AN161" s="277"/>
      <c r="AO161" s="277"/>
      <c r="AP161" s="277"/>
      <c r="AQ161" s="277"/>
      <c r="AX161" s="277"/>
      <c r="AY161" s="277"/>
      <c r="AZ161" s="277"/>
      <c r="BA161" s="277"/>
      <c r="BB161" s="277"/>
      <c r="BC161" s="277"/>
    </row>
    <row r="162" customFormat="false" ht="9" hidden="false" customHeight="false" outlineLevel="0" collapsed="false">
      <c r="X162" s="276"/>
      <c r="Y162" s="276"/>
      <c r="Z162" s="276"/>
      <c r="AA162" s="276"/>
      <c r="AB162" s="276"/>
      <c r="AC162" s="276"/>
      <c r="AE162" s="276"/>
      <c r="AF162" s="277"/>
      <c r="AG162" s="277"/>
      <c r="AH162" s="277"/>
      <c r="AI162" s="277"/>
      <c r="AJ162" s="277"/>
      <c r="AL162" s="277"/>
      <c r="AM162" s="277"/>
      <c r="AN162" s="277"/>
      <c r="AO162" s="277"/>
      <c r="AP162" s="277"/>
      <c r="AQ162" s="277"/>
      <c r="AX162" s="277"/>
      <c r="AY162" s="277"/>
      <c r="AZ162" s="277"/>
      <c r="BA162" s="277"/>
      <c r="BB162" s="277"/>
      <c r="BC162" s="277"/>
    </row>
    <row r="163" customFormat="false" ht="9" hidden="false" customHeight="false" outlineLevel="0" collapsed="false">
      <c r="X163" s="276"/>
      <c r="Y163" s="276"/>
      <c r="Z163" s="276"/>
      <c r="AA163" s="276"/>
      <c r="AB163" s="276"/>
      <c r="AC163" s="276"/>
      <c r="AE163" s="276"/>
      <c r="AF163" s="277"/>
      <c r="AG163" s="277"/>
      <c r="AH163" s="277"/>
      <c r="AI163" s="277"/>
      <c r="AJ163" s="277"/>
      <c r="AL163" s="277"/>
      <c r="AM163" s="277"/>
      <c r="AN163" s="277"/>
      <c r="AO163" s="277"/>
      <c r="AP163" s="277"/>
      <c r="AQ163" s="277"/>
      <c r="AX163" s="277"/>
      <c r="AY163" s="277"/>
      <c r="AZ163" s="277"/>
      <c r="BA163" s="277"/>
      <c r="BB163" s="277"/>
      <c r="BC163" s="277"/>
    </row>
    <row r="164" customFormat="false" ht="9" hidden="false" customHeight="false" outlineLevel="0" collapsed="false">
      <c r="X164" s="276"/>
      <c r="Y164" s="276"/>
      <c r="Z164" s="276"/>
      <c r="AA164" s="276"/>
      <c r="AB164" s="276"/>
      <c r="AC164" s="276"/>
      <c r="AE164" s="276"/>
      <c r="AF164" s="277"/>
      <c r="AG164" s="277"/>
      <c r="AH164" s="277"/>
      <c r="AI164" s="277"/>
      <c r="AJ164" s="277"/>
      <c r="AL164" s="277"/>
      <c r="AM164" s="277"/>
      <c r="AN164" s="277"/>
      <c r="AO164" s="277"/>
      <c r="AP164" s="277"/>
      <c r="AQ164" s="277"/>
      <c r="AX164" s="277"/>
      <c r="AY164" s="277"/>
      <c r="AZ164" s="277"/>
      <c r="BA164" s="277"/>
      <c r="BB164" s="277"/>
      <c r="BC164" s="277"/>
    </row>
    <row r="165" customFormat="false" ht="9" hidden="false" customHeight="false" outlineLevel="0" collapsed="false">
      <c r="X165" s="276"/>
      <c r="Y165" s="276"/>
      <c r="Z165" s="276"/>
      <c r="AA165" s="276"/>
      <c r="AB165" s="276"/>
      <c r="AC165" s="276"/>
      <c r="AE165" s="276"/>
      <c r="AF165" s="277"/>
      <c r="AG165" s="277"/>
      <c r="AH165" s="277"/>
      <c r="AI165" s="277"/>
      <c r="AJ165" s="277"/>
      <c r="AL165" s="277"/>
      <c r="AM165" s="277"/>
      <c r="AN165" s="277"/>
      <c r="AO165" s="277"/>
      <c r="AP165" s="277"/>
      <c r="AQ165" s="277"/>
      <c r="AX165" s="277"/>
      <c r="AY165" s="277"/>
      <c r="AZ165" s="277"/>
      <c r="BA165" s="277"/>
      <c r="BB165" s="277"/>
      <c r="BC165" s="277"/>
    </row>
    <row r="166" customFormat="false" ht="9" hidden="false" customHeight="false" outlineLevel="0" collapsed="false">
      <c r="X166" s="276"/>
      <c r="Y166" s="276"/>
      <c r="Z166" s="276"/>
      <c r="AA166" s="276"/>
      <c r="AB166" s="276"/>
      <c r="AC166" s="276"/>
      <c r="AE166" s="276"/>
      <c r="AF166" s="277"/>
      <c r="AG166" s="277"/>
      <c r="AH166" s="277"/>
      <c r="AI166" s="277"/>
      <c r="AJ166" s="277"/>
      <c r="AL166" s="277"/>
      <c r="AM166" s="277"/>
      <c r="AN166" s="277"/>
      <c r="AO166" s="277"/>
      <c r="AP166" s="277"/>
      <c r="AQ166" s="277"/>
      <c r="AX166" s="277"/>
      <c r="AY166" s="277"/>
      <c r="AZ166" s="277"/>
      <c r="BA166" s="277"/>
      <c r="BB166" s="277"/>
      <c r="BC166" s="277"/>
    </row>
    <row r="167" customFormat="false" ht="9" hidden="false" customHeight="false" outlineLevel="0" collapsed="false">
      <c r="X167" s="276"/>
      <c r="Y167" s="276"/>
      <c r="Z167" s="276"/>
      <c r="AA167" s="276"/>
      <c r="AB167" s="276"/>
      <c r="AC167" s="276"/>
      <c r="AE167" s="276"/>
      <c r="AF167" s="277"/>
      <c r="AG167" s="277"/>
      <c r="AH167" s="277"/>
      <c r="AI167" s="277"/>
      <c r="AJ167" s="277"/>
      <c r="AL167" s="277"/>
      <c r="AM167" s="277"/>
      <c r="AN167" s="277"/>
      <c r="AO167" s="277"/>
      <c r="AP167" s="277"/>
      <c r="AQ167" s="277"/>
      <c r="AX167" s="277"/>
      <c r="AY167" s="277"/>
      <c r="AZ167" s="277"/>
      <c r="BA167" s="277"/>
      <c r="BB167" s="277"/>
      <c r="BC167" s="277"/>
    </row>
    <row r="168" customFormat="false" ht="9" hidden="false" customHeight="false" outlineLevel="0" collapsed="false">
      <c r="X168" s="276"/>
      <c r="Y168" s="276"/>
      <c r="Z168" s="276"/>
      <c r="AA168" s="276"/>
      <c r="AB168" s="276"/>
      <c r="AC168" s="276"/>
      <c r="AE168" s="276"/>
      <c r="AF168" s="277"/>
      <c r="AG168" s="277"/>
      <c r="AH168" s="277"/>
      <c r="AI168" s="277"/>
      <c r="AJ168" s="277"/>
      <c r="AL168" s="277"/>
      <c r="AM168" s="277"/>
      <c r="AN168" s="277"/>
      <c r="AO168" s="277"/>
      <c r="AP168" s="277"/>
      <c r="AQ168" s="277"/>
      <c r="AX168" s="277"/>
      <c r="AY168" s="277"/>
      <c r="AZ168" s="277"/>
      <c r="BA168" s="277"/>
      <c r="BB168" s="277"/>
      <c r="BC168" s="277"/>
    </row>
    <row r="169" customFormat="false" ht="9" hidden="false" customHeight="false" outlineLevel="0" collapsed="false">
      <c r="X169" s="276"/>
      <c r="Y169" s="276"/>
      <c r="Z169" s="276"/>
      <c r="AA169" s="276"/>
      <c r="AB169" s="276"/>
      <c r="AC169" s="276"/>
      <c r="AE169" s="276"/>
      <c r="AF169" s="277"/>
      <c r="AG169" s="277"/>
      <c r="AH169" s="277"/>
      <c r="AI169" s="277"/>
      <c r="AJ169" s="277"/>
      <c r="AL169" s="277"/>
      <c r="AM169" s="277"/>
      <c r="AN169" s="277"/>
      <c r="AO169" s="277"/>
      <c r="AP169" s="277"/>
      <c r="AQ169" s="277"/>
      <c r="AX169" s="277"/>
      <c r="AY169" s="277"/>
      <c r="AZ169" s="277"/>
      <c r="BA169" s="277"/>
      <c r="BB169" s="277"/>
      <c r="BC169" s="277"/>
    </row>
    <row r="170" customFormat="false" ht="9" hidden="false" customHeight="false" outlineLevel="0" collapsed="false">
      <c r="X170" s="276"/>
      <c r="Y170" s="276"/>
      <c r="Z170" s="276"/>
      <c r="AA170" s="276"/>
      <c r="AB170" s="276"/>
      <c r="AC170" s="276"/>
      <c r="AE170" s="276"/>
      <c r="AF170" s="277"/>
      <c r="AG170" s="277"/>
      <c r="AH170" s="277"/>
      <c r="AI170" s="277"/>
      <c r="AJ170" s="277"/>
      <c r="AL170" s="277"/>
      <c r="AM170" s="277"/>
      <c r="AN170" s="277"/>
      <c r="AO170" s="277"/>
      <c r="AP170" s="277"/>
      <c r="AQ170" s="277"/>
      <c r="AX170" s="277"/>
      <c r="AY170" s="277"/>
      <c r="AZ170" s="277"/>
      <c r="BA170" s="277"/>
      <c r="BB170" s="277"/>
      <c r="BC170" s="277"/>
    </row>
    <row r="171" customFormat="false" ht="9" hidden="false" customHeight="false" outlineLevel="0" collapsed="false">
      <c r="X171" s="276"/>
      <c r="Y171" s="276"/>
      <c r="Z171" s="276"/>
      <c r="AA171" s="276"/>
      <c r="AB171" s="276"/>
      <c r="AC171" s="276"/>
      <c r="AE171" s="276"/>
      <c r="AF171" s="277"/>
      <c r="AG171" s="277"/>
      <c r="AH171" s="277"/>
      <c r="AI171" s="277"/>
      <c r="AJ171" s="277"/>
      <c r="AL171" s="277"/>
      <c r="AM171" s="277"/>
      <c r="AN171" s="277"/>
      <c r="AO171" s="277"/>
      <c r="AP171" s="277"/>
      <c r="AQ171" s="277"/>
      <c r="AX171" s="277"/>
      <c r="AY171" s="277"/>
      <c r="AZ171" s="277"/>
      <c r="BA171" s="277"/>
      <c r="BB171" s="277"/>
      <c r="BC171" s="277"/>
    </row>
    <row r="172" customFormat="false" ht="9" hidden="false" customHeight="false" outlineLevel="0" collapsed="false">
      <c r="X172" s="276"/>
      <c r="Y172" s="276"/>
      <c r="Z172" s="276"/>
      <c r="AA172" s="276"/>
      <c r="AB172" s="276"/>
      <c r="AC172" s="276"/>
      <c r="AE172" s="276"/>
      <c r="AF172" s="277"/>
      <c r="AG172" s="277"/>
      <c r="AH172" s="277"/>
      <c r="AI172" s="277"/>
      <c r="AJ172" s="277"/>
      <c r="AL172" s="277"/>
      <c r="AM172" s="277"/>
      <c r="AN172" s="277"/>
      <c r="AO172" s="277"/>
      <c r="AP172" s="277"/>
      <c r="AQ172" s="277"/>
      <c r="AX172" s="277"/>
      <c r="AY172" s="277"/>
      <c r="AZ172" s="277"/>
      <c r="BA172" s="277"/>
      <c r="BB172" s="277"/>
      <c r="BC172" s="277"/>
    </row>
    <row r="173" customFormat="false" ht="9" hidden="false" customHeight="false" outlineLevel="0" collapsed="false">
      <c r="X173" s="276"/>
      <c r="Y173" s="276"/>
      <c r="Z173" s="276"/>
      <c r="AA173" s="276"/>
      <c r="AB173" s="276"/>
      <c r="AC173" s="276"/>
      <c r="AE173" s="276"/>
      <c r="AF173" s="277"/>
      <c r="AG173" s="277"/>
      <c r="AH173" s="277"/>
      <c r="AI173" s="277"/>
      <c r="AJ173" s="277"/>
      <c r="AL173" s="277"/>
      <c r="AM173" s="277"/>
      <c r="AN173" s="277"/>
      <c r="AO173" s="277"/>
      <c r="AP173" s="277"/>
      <c r="AQ173" s="277"/>
      <c r="AX173" s="277"/>
      <c r="AY173" s="277"/>
      <c r="AZ173" s="277"/>
      <c r="BA173" s="277"/>
      <c r="BB173" s="277"/>
      <c r="BC173" s="277"/>
    </row>
    <row r="174" customFormat="false" ht="9" hidden="false" customHeight="false" outlineLevel="0" collapsed="false">
      <c r="X174" s="276"/>
      <c r="Y174" s="276"/>
      <c r="Z174" s="276"/>
      <c r="AA174" s="276"/>
      <c r="AB174" s="276"/>
      <c r="AC174" s="276"/>
      <c r="AE174" s="276"/>
      <c r="AF174" s="277"/>
      <c r="AG174" s="277"/>
      <c r="AH174" s="277"/>
      <c r="AI174" s="277"/>
      <c r="AJ174" s="277"/>
      <c r="AL174" s="277"/>
      <c r="AM174" s="277"/>
      <c r="AN174" s="277"/>
      <c r="AO174" s="277"/>
      <c r="AP174" s="277"/>
      <c r="AQ174" s="277"/>
      <c r="AX174" s="277"/>
      <c r="AY174" s="277"/>
      <c r="AZ174" s="277"/>
      <c r="BA174" s="277"/>
      <c r="BB174" s="277"/>
      <c r="BC174" s="277"/>
    </row>
    <row r="175" customFormat="false" ht="9" hidden="false" customHeight="false" outlineLevel="0" collapsed="false">
      <c r="X175" s="276"/>
      <c r="Y175" s="276"/>
      <c r="Z175" s="276"/>
      <c r="AA175" s="276"/>
      <c r="AB175" s="276"/>
      <c r="AC175" s="276"/>
      <c r="AE175" s="276"/>
      <c r="AF175" s="277"/>
      <c r="AG175" s="277"/>
      <c r="AH175" s="277"/>
      <c r="AI175" s="277"/>
      <c r="AJ175" s="277"/>
      <c r="AL175" s="277"/>
      <c r="AM175" s="277"/>
      <c r="AN175" s="277"/>
      <c r="AO175" s="277"/>
      <c r="AP175" s="277"/>
      <c r="AQ175" s="277"/>
      <c r="AX175" s="277"/>
      <c r="AY175" s="277"/>
      <c r="AZ175" s="277"/>
      <c r="BA175" s="277"/>
      <c r="BB175" s="277"/>
      <c r="BC175" s="277"/>
    </row>
    <row r="176" customFormat="false" ht="9" hidden="false" customHeight="false" outlineLevel="0" collapsed="false">
      <c r="X176" s="276"/>
      <c r="Y176" s="276"/>
      <c r="Z176" s="276"/>
      <c r="AA176" s="276"/>
      <c r="AB176" s="276"/>
      <c r="AC176" s="276"/>
      <c r="AE176" s="276"/>
      <c r="AF176" s="277"/>
      <c r="AG176" s="277"/>
      <c r="AH176" s="277"/>
      <c r="AI176" s="277"/>
      <c r="AJ176" s="277"/>
      <c r="AL176" s="277"/>
      <c r="AM176" s="277"/>
      <c r="AN176" s="277"/>
      <c r="AO176" s="277"/>
      <c r="AP176" s="277"/>
      <c r="AQ176" s="277"/>
      <c r="AX176" s="277"/>
      <c r="AY176" s="277"/>
      <c r="AZ176" s="277"/>
      <c r="BA176" s="277"/>
      <c r="BB176" s="277"/>
      <c r="BC176" s="277"/>
    </row>
    <row r="177" customFormat="false" ht="9" hidden="false" customHeight="false" outlineLevel="0" collapsed="false">
      <c r="X177" s="276"/>
      <c r="Y177" s="276"/>
      <c r="Z177" s="276"/>
      <c r="AA177" s="276"/>
      <c r="AB177" s="276"/>
      <c r="AC177" s="276"/>
      <c r="AE177" s="276"/>
      <c r="AF177" s="277"/>
      <c r="AG177" s="277"/>
      <c r="AH177" s="277"/>
      <c r="AI177" s="277"/>
      <c r="AJ177" s="277"/>
      <c r="AL177" s="277"/>
      <c r="AM177" s="277"/>
      <c r="AN177" s="277"/>
      <c r="AO177" s="277"/>
      <c r="AP177" s="277"/>
      <c r="AQ177" s="277"/>
      <c r="AX177" s="277"/>
      <c r="AY177" s="277"/>
      <c r="AZ177" s="277"/>
      <c r="BA177" s="277"/>
      <c r="BB177" s="277"/>
      <c r="BC177" s="277"/>
    </row>
    <row r="178" customFormat="false" ht="9" hidden="false" customHeight="false" outlineLevel="0" collapsed="false">
      <c r="X178" s="276"/>
      <c r="Y178" s="276"/>
      <c r="Z178" s="276"/>
      <c r="AA178" s="276"/>
      <c r="AB178" s="276"/>
      <c r="AC178" s="276"/>
      <c r="AE178" s="276"/>
      <c r="AF178" s="277"/>
      <c r="AG178" s="277"/>
      <c r="AH178" s="277"/>
      <c r="AI178" s="277"/>
      <c r="AJ178" s="277"/>
      <c r="AL178" s="277"/>
      <c r="AM178" s="277"/>
      <c r="AN178" s="277"/>
      <c r="AO178" s="277"/>
      <c r="AP178" s="277"/>
      <c r="AQ178" s="277"/>
      <c r="AX178" s="277"/>
      <c r="AY178" s="277"/>
      <c r="AZ178" s="277"/>
      <c r="BA178" s="277"/>
      <c r="BB178" s="277"/>
      <c r="BC178" s="277"/>
    </row>
    <row r="179" customFormat="false" ht="9" hidden="false" customHeight="false" outlineLevel="0" collapsed="false">
      <c r="X179" s="276"/>
      <c r="Y179" s="276"/>
      <c r="Z179" s="276"/>
      <c r="AA179" s="276"/>
      <c r="AB179" s="276"/>
      <c r="AC179" s="276"/>
      <c r="AE179" s="276"/>
      <c r="AF179" s="277"/>
      <c r="AG179" s="277"/>
      <c r="AH179" s="277"/>
      <c r="AI179" s="277"/>
      <c r="AJ179" s="277"/>
      <c r="AL179" s="277"/>
      <c r="AM179" s="277"/>
      <c r="AN179" s="277"/>
      <c r="AO179" s="277"/>
      <c r="AP179" s="277"/>
      <c r="AQ179" s="277"/>
      <c r="AX179" s="277"/>
      <c r="AY179" s="277"/>
      <c r="AZ179" s="277"/>
      <c r="BA179" s="277"/>
      <c r="BB179" s="277"/>
      <c r="BC179" s="277"/>
    </row>
    <row r="180" customFormat="false" ht="9" hidden="false" customHeight="false" outlineLevel="0" collapsed="false">
      <c r="X180" s="276"/>
      <c r="Y180" s="276"/>
      <c r="Z180" s="276"/>
      <c r="AA180" s="276"/>
      <c r="AB180" s="276"/>
      <c r="AC180" s="276"/>
      <c r="AE180" s="276"/>
      <c r="AF180" s="277"/>
      <c r="AG180" s="277"/>
      <c r="AH180" s="277"/>
      <c r="AI180" s="277"/>
      <c r="AJ180" s="277"/>
      <c r="AL180" s="277"/>
      <c r="AM180" s="277"/>
      <c r="AN180" s="277"/>
      <c r="AO180" s="277"/>
      <c r="AP180" s="277"/>
      <c r="AQ180" s="277"/>
      <c r="AX180" s="277"/>
      <c r="AY180" s="277"/>
      <c r="AZ180" s="277"/>
      <c r="BA180" s="277"/>
      <c r="BB180" s="277"/>
      <c r="BC180" s="277"/>
    </row>
    <row r="181" customFormat="false" ht="9" hidden="false" customHeight="false" outlineLevel="0" collapsed="false">
      <c r="X181" s="276"/>
      <c r="Y181" s="276"/>
      <c r="Z181" s="276"/>
      <c r="AA181" s="276"/>
      <c r="AB181" s="276"/>
      <c r="AC181" s="276"/>
      <c r="AE181" s="276"/>
      <c r="AF181" s="277"/>
      <c r="AG181" s="277"/>
      <c r="AH181" s="277"/>
      <c r="AI181" s="277"/>
      <c r="AJ181" s="277"/>
      <c r="AL181" s="277"/>
      <c r="AM181" s="277"/>
      <c r="AN181" s="277"/>
      <c r="AO181" s="277"/>
      <c r="AP181" s="277"/>
      <c r="AQ181" s="277"/>
      <c r="AX181" s="277"/>
      <c r="AY181" s="277"/>
      <c r="AZ181" s="277"/>
      <c r="BA181" s="277"/>
      <c r="BB181" s="277"/>
      <c r="BC181" s="277"/>
    </row>
    <row r="182" customFormat="false" ht="9" hidden="false" customHeight="false" outlineLevel="0" collapsed="false">
      <c r="X182" s="276"/>
      <c r="Y182" s="276"/>
      <c r="Z182" s="276"/>
      <c r="AA182" s="276"/>
      <c r="AB182" s="276"/>
      <c r="AC182" s="276"/>
      <c r="AE182" s="276"/>
      <c r="AF182" s="277"/>
      <c r="AG182" s="277"/>
      <c r="AH182" s="277"/>
      <c r="AI182" s="277"/>
      <c r="AJ182" s="277"/>
      <c r="AL182" s="277"/>
      <c r="AM182" s="277"/>
      <c r="AN182" s="277"/>
      <c r="AO182" s="277"/>
      <c r="AP182" s="277"/>
      <c r="AQ182" s="277"/>
      <c r="AX182" s="277"/>
      <c r="AY182" s="277"/>
      <c r="AZ182" s="277"/>
      <c r="BA182" s="277"/>
      <c r="BB182" s="277"/>
      <c r="BC182" s="277"/>
    </row>
    <row r="183" customFormat="false" ht="9" hidden="false" customHeight="false" outlineLevel="0" collapsed="false">
      <c r="X183" s="276"/>
      <c r="Y183" s="276"/>
      <c r="Z183" s="276"/>
      <c r="AA183" s="276"/>
      <c r="AB183" s="276"/>
      <c r="AC183" s="276"/>
      <c r="AE183" s="276"/>
      <c r="AF183" s="277"/>
      <c r="AG183" s="277"/>
      <c r="AH183" s="277"/>
      <c r="AI183" s="277"/>
      <c r="AJ183" s="277"/>
      <c r="AL183" s="277"/>
      <c r="AM183" s="277"/>
      <c r="AN183" s="277"/>
      <c r="AO183" s="277"/>
      <c r="AP183" s="277"/>
      <c r="AQ183" s="277"/>
      <c r="AX183" s="277"/>
      <c r="AY183" s="277"/>
      <c r="AZ183" s="277"/>
      <c r="BA183" s="277"/>
      <c r="BB183" s="277"/>
      <c r="BC183" s="277"/>
    </row>
    <row r="184" customFormat="false" ht="9" hidden="false" customHeight="false" outlineLevel="0" collapsed="false">
      <c r="X184" s="276"/>
      <c r="Y184" s="276"/>
      <c r="Z184" s="276"/>
      <c r="AA184" s="276"/>
      <c r="AB184" s="276"/>
      <c r="AC184" s="276"/>
      <c r="AE184" s="276"/>
      <c r="AF184" s="277"/>
      <c r="AG184" s="277"/>
      <c r="AH184" s="277"/>
      <c r="AI184" s="277"/>
      <c r="AJ184" s="277"/>
      <c r="AL184" s="277"/>
      <c r="AM184" s="277"/>
      <c r="AN184" s="277"/>
      <c r="AO184" s="277"/>
      <c r="AP184" s="277"/>
      <c r="AQ184" s="277"/>
      <c r="AX184" s="277"/>
      <c r="AY184" s="277"/>
      <c r="AZ184" s="277"/>
      <c r="BA184" s="277"/>
      <c r="BB184" s="277"/>
      <c r="BC184" s="277"/>
    </row>
    <row r="185" customFormat="false" ht="9" hidden="false" customHeight="false" outlineLevel="0" collapsed="false">
      <c r="X185" s="276"/>
      <c r="Y185" s="276"/>
      <c r="Z185" s="276"/>
      <c r="AA185" s="276"/>
      <c r="AB185" s="276"/>
      <c r="AC185" s="276"/>
      <c r="AE185" s="276"/>
      <c r="AF185" s="277"/>
      <c r="AG185" s="277"/>
      <c r="AH185" s="277"/>
      <c r="AI185" s="277"/>
      <c r="AJ185" s="277"/>
      <c r="AL185" s="277"/>
      <c r="AM185" s="277"/>
      <c r="AN185" s="277"/>
      <c r="AO185" s="277"/>
      <c r="AP185" s="277"/>
      <c r="AQ185" s="277"/>
      <c r="AX185" s="277"/>
      <c r="AY185" s="277"/>
      <c r="AZ185" s="277"/>
      <c r="BA185" s="277"/>
      <c r="BB185" s="277"/>
      <c r="BC185" s="277"/>
    </row>
    <row r="186" customFormat="false" ht="9" hidden="false" customHeight="false" outlineLevel="0" collapsed="false">
      <c r="X186" s="276"/>
      <c r="Y186" s="276"/>
      <c r="Z186" s="276"/>
      <c r="AA186" s="276"/>
      <c r="AB186" s="276"/>
      <c r="AC186" s="276"/>
      <c r="AE186" s="276"/>
      <c r="AF186" s="277"/>
      <c r="AG186" s="277"/>
      <c r="AH186" s="277"/>
      <c r="AI186" s="277"/>
      <c r="AJ186" s="277"/>
      <c r="AL186" s="277"/>
      <c r="AM186" s="277"/>
      <c r="AN186" s="277"/>
      <c r="AO186" s="277"/>
      <c r="AP186" s="277"/>
      <c r="AQ186" s="277"/>
      <c r="AX186" s="277"/>
      <c r="AY186" s="277"/>
      <c r="AZ186" s="277"/>
      <c r="BA186" s="277"/>
      <c r="BB186" s="277"/>
      <c r="BC186" s="277"/>
    </row>
    <row r="187" customFormat="false" ht="9" hidden="false" customHeight="false" outlineLevel="0" collapsed="false">
      <c r="X187" s="276"/>
      <c r="Y187" s="276"/>
      <c r="Z187" s="276"/>
      <c r="AA187" s="276"/>
      <c r="AB187" s="276"/>
      <c r="AC187" s="276"/>
      <c r="AE187" s="276"/>
      <c r="AF187" s="277"/>
      <c r="AG187" s="277"/>
      <c r="AH187" s="277"/>
      <c r="AI187" s="277"/>
      <c r="AJ187" s="277"/>
      <c r="AL187" s="277"/>
      <c r="AM187" s="277"/>
      <c r="AN187" s="277"/>
      <c r="AO187" s="277"/>
      <c r="AP187" s="277"/>
      <c r="AQ187" s="277"/>
      <c r="AX187" s="277"/>
      <c r="AY187" s="277"/>
      <c r="AZ187" s="277"/>
      <c r="BA187" s="277"/>
      <c r="BB187" s="277"/>
      <c r="BC187" s="277"/>
    </row>
    <row r="188" customFormat="false" ht="9" hidden="false" customHeight="false" outlineLevel="0" collapsed="false">
      <c r="X188" s="276"/>
      <c r="Y188" s="276"/>
      <c r="Z188" s="276"/>
      <c r="AA188" s="276"/>
      <c r="AB188" s="276"/>
      <c r="AC188" s="276"/>
      <c r="AE188" s="276"/>
      <c r="AF188" s="277"/>
      <c r="AG188" s="277"/>
      <c r="AH188" s="277"/>
      <c r="AI188" s="277"/>
      <c r="AJ188" s="277"/>
      <c r="AL188" s="277"/>
      <c r="AM188" s="277"/>
      <c r="AN188" s="277"/>
      <c r="AO188" s="277"/>
      <c r="AP188" s="277"/>
      <c r="AQ188" s="277"/>
      <c r="AX188" s="277"/>
      <c r="AY188" s="277"/>
      <c r="AZ188" s="277"/>
      <c r="BA188" s="277"/>
      <c r="BB188" s="277"/>
      <c r="BC188" s="277"/>
    </row>
    <row r="189" customFormat="false" ht="9" hidden="false" customHeight="false" outlineLevel="0" collapsed="false">
      <c r="X189" s="276"/>
      <c r="Y189" s="276"/>
      <c r="Z189" s="276"/>
      <c r="AA189" s="276"/>
      <c r="AB189" s="276"/>
      <c r="AC189" s="276"/>
      <c r="AE189" s="276"/>
      <c r="AF189" s="277"/>
      <c r="AG189" s="277"/>
      <c r="AH189" s="277"/>
      <c r="AI189" s="277"/>
      <c r="AJ189" s="277"/>
      <c r="AL189" s="277"/>
      <c r="AM189" s="277"/>
      <c r="AN189" s="277"/>
      <c r="AO189" s="277"/>
      <c r="AP189" s="277"/>
      <c r="AQ189" s="277"/>
      <c r="AX189" s="277"/>
      <c r="AY189" s="277"/>
      <c r="AZ189" s="277"/>
      <c r="BA189" s="277"/>
      <c r="BB189" s="277"/>
      <c r="BC189" s="277"/>
    </row>
    <row r="190" customFormat="false" ht="9" hidden="false" customHeight="false" outlineLevel="0" collapsed="false">
      <c r="X190" s="276"/>
      <c r="Y190" s="276"/>
      <c r="Z190" s="276"/>
      <c r="AA190" s="276"/>
      <c r="AB190" s="276"/>
      <c r="AC190" s="276"/>
      <c r="AE190" s="276"/>
      <c r="AF190" s="277"/>
      <c r="AG190" s="277"/>
      <c r="AH190" s="277"/>
      <c r="AI190" s="277"/>
      <c r="AJ190" s="277"/>
      <c r="AL190" s="277"/>
      <c r="AM190" s="277"/>
      <c r="AN190" s="277"/>
      <c r="AO190" s="277"/>
      <c r="AP190" s="277"/>
      <c r="AQ190" s="277"/>
      <c r="AX190" s="277"/>
      <c r="AY190" s="277"/>
      <c r="AZ190" s="277"/>
      <c r="BA190" s="277"/>
      <c r="BB190" s="277"/>
      <c r="BC190" s="277"/>
    </row>
    <row r="191" customFormat="false" ht="9" hidden="false" customHeight="false" outlineLevel="0" collapsed="false">
      <c r="X191" s="276"/>
      <c r="Y191" s="276"/>
      <c r="Z191" s="276"/>
      <c r="AA191" s="276"/>
      <c r="AB191" s="276"/>
      <c r="AC191" s="276"/>
      <c r="AE191" s="276"/>
      <c r="AF191" s="277"/>
      <c r="AG191" s="277"/>
      <c r="AH191" s="277"/>
      <c r="AI191" s="277"/>
      <c r="AJ191" s="277"/>
      <c r="AL191" s="277"/>
      <c r="AM191" s="277"/>
      <c r="AN191" s="277"/>
      <c r="AO191" s="277"/>
      <c r="AP191" s="277"/>
      <c r="AQ191" s="277"/>
      <c r="AX191" s="277"/>
      <c r="AY191" s="277"/>
      <c r="AZ191" s="277"/>
      <c r="BA191" s="277"/>
      <c r="BB191" s="277"/>
      <c r="BC191" s="277"/>
    </row>
    <row r="192" customFormat="false" ht="9" hidden="false" customHeight="false" outlineLevel="0" collapsed="false">
      <c r="X192" s="276"/>
      <c r="Y192" s="276"/>
      <c r="Z192" s="276"/>
      <c r="AA192" s="276"/>
      <c r="AB192" s="276"/>
      <c r="AC192" s="276"/>
      <c r="AE192" s="276"/>
      <c r="AF192" s="277"/>
      <c r="AG192" s="277"/>
      <c r="AH192" s="277"/>
      <c r="AI192" s="277"/>
      <c r="AJ192" s="277"/>
      <c r="AL192" s="277"/>
      <c r="AM192" s="277"/>
      <c r="AN192" s="277"/>
      <c r="AO192" s="277"/>
      <c r="AP192" s="277"/>
      <c r="AQ192" s="277"/>
      <c r="AX192" s="277"/>
      <c r="AY192" s="277"/>
      <c r="AZ192" s="277"/>
      <c r="BA192" s="277"/>
      <c r="BB192" s="277"/>
      <c r="BC192" s="277"/>
    </row>
    <row r="193" customFormat="false" ht="9" hidden="false" customHeight="false" outlineLevel="0" collapsed="false">
      <c r="X193" s="276"/>
      <c r="Y193" s="276"/>
      <c r="Z193" s="276"/>
      <c r="AA193" s="276"/>
      <c r="AB193" s="276"/>
      <c r="AC193" s="276"/>
      <c r="AE193" s="276"/>
      <c r="AF193" s="277"/>
      <c r="AG193" s="277"/>
      <c r="AH193" s="277"/>
      <c r="AI193" s="277"/>
      <c r="AJ193" s="277"/>
      <c r="AL193" s="277"/>
      <c r="AM193" s="277"/>
      <c r="AN193" s="277"/>
      <c r="AO193" s="277"/>
      <c r="AP193" s="277"/>
      <c r="AQ193" s="277"/>
      <c r="AX193" s="277"/>
      <c r="AY193" s="277"/>
      <c r="AZ193" s="277"/>
      <c r="BA193" s="277"/>
      <c r="BB193" s="277"/>
      <c r="BC193" s="277"/>
    </row>
    <row r="194" customFormat="false" ht="9" hidden="false" customHeight="false" outlineLevel="0" collapsed="false">
      <c r="X194" s="276"/>
      <c r="Y194" s="276"/>
      <c r="Z194" s="276"/>
      <c r="AA194" s="276"/>
      <c r="AB194" s="276"/>
      <c r="AC194" s="276"/>
      <c r="AE194" s="276"/>
      <c r="AF194" s="277"/>
      <c r="AG194" s="277"/>
      <c r="AH194" s="277"/>
      <c r="AI194" s="277"/>
      <c r="AJ194" s="277"/>
      <c r="AL194" s="277"/>
      <c r="AM194" s="277"/>
      <c r="AN194" s="277"/>
      <c r="AO194" s="277"/>
      <c r="AP194" s="277"/>
      <c r="AQ194" s="277"/>
      <c r="AX194" s="277"/>
      <c r="AY194" s="277"/>
      <c r="AZ194" s="277"/>
      <c r="BA194" s="277"/>
      <c r="BB194" s="277"/>
      <c r="BC194" s="277"/>
    </row>
    <row r="195" customFormat="false" ht="9" hidden="false" customHeight="false" outlineLevel="0" collapsed="false">
      <c r="X195" s="276"/>
      <c r="Y195" s="276"/>
      <c r="Z195" s="276"/>
      <c r="AA195" s="276"/>
      <c r="AB195" s="276"/>
      <c r="AC195" s="276"/>
      <c r="AE195" s="276"/>
      <c r="AF195" s="277"/>
      <c r="AG195" s="277"/>
      <c r="AH195" s="277"/>
      <c r="AI195" s="277"/>
      <c r="AJ195" s="277"/>
      <c r="AL195" s="277"/>
      <c r="AM195" s="277"/>
      <c r="AN195" s="277"/>
      <c r="AO195" s="277"/>
      <c r="AP195" s="277"/>
      <c r="AQ195" s="277"/>
      <c r="AX195" s="277"/>
      <c r="AY195" s="277"/>
      <c r="AZ195" s="277"/>
      <c r="BA195" s="277"/>
      <c r="BB195" s="277"/>
      <c r="BC195" s="277"/>
    </row>
    <row r="196" customFormat="false" ht="9" hidden="false" customHeight="false" outlineLevel="0" collapsed="false">
      <c r="X196" s="276"/>
      <c r="Y196" s="276"/>
      <c r="Z196" s="276"/>
      <c r="AA196" s="276"/>
      <c r="AB196" s="276"/>
      <c r="AC196" s="276"/>
      <c r="AE196" s="276"/>
      <c r="AF196" s="277"/>
      <c r="AG196" s="277"/>
      <c r="AH196" s="277"/>
      <c r="AI196" s="277"/>
      <c r="AJ196" s="277"/>
      <c r="AL196" s="277"/>
      <c r="AM196" s="277"/>
      <c r="AN196" s="277"/>
      <c r="AO196" s="277"/>
      <c r="AP196" s="277"/>
      <c r="AQ196" s="277"/>
      <c r="AX196" s="277"/>
      <c r="AY196" s="277"/>
      <c r="AZ196" s="277"/>
      <c r="BA196" s="277"/>
      <c r="BB196" s="277"/>
      <c r="BC196" s="277"/>
    </row>
    <row r="197" customFormat="false" ht="9" hidden="false" customHeight="false" outlineLevel="0" collapsed="false">
      <c r="X197" s="276"/>
      <c r="Y197" s="276"/>
      <c r="Z197" s="276"/>
      <c r="AA197" s="276"/>
      <c r="AB197" s="276"/>
      <c r="AC197" s="276"/>
      <c r="AE197" s="276"/>
      <c r="AF197" s="277"/>
      <c r="AG197" s="277"/>
      <c r="AH197" s="277"/>
      <c r="AI197" s="277"/>
      <c r="AJ197" s="277"/>
      <c r="AL197" s="277"/>
      <c r="AM197" s="277"/>
      <c r="AN197" s="277"/>
      <c r="AO197" s="277"/>
      <c r="AP197" s="277"/>
      <c r="AQ197" s="277"/>
      <c r="AX197" s="277"/>
      <c r="AY197" s="277"/>
      <c r="AZ197" s="277"/>
      <c r="BA197" s="277"/>
      <c r="BB197" s="277"/>
      <c r="BC197" s="277"/>
    </row>
    <row r="198" customFormat="false" ht="9" hidden="false" customHeight="false" outlineLevel="0" collapsed="false">
      <c r="X198" s="276"/>
      <c r="Y198" s="276"/>
      <c r="Z198" s="276"/>
      <c r="AA198" s="276"/>
      <c r="AB198" s="276"/>
      <c r="AC198" s="276"/>
      <c r="AE198" s="276"/>
      <c r="AF198" s="277"/>
      <c r="AG198" s="277"/>
      <c r="AH198" s="277"/>
      <c r="AI198" s="277"/>
      <c r="AJ198" s="277"/>
      <c r="AL198" s="277"/>
      <c r="AM198" s="277"/>
      <c r="AN198" s="277"/>
      <c r="AO198" s="277"/>
      <c r="AP198" s="277"/>
      <c r="AQ198" s="277"/>
      <c r="AX198" s="277"/>
      <c r="AY198" s="277"/>
      <c r="AZ198" s="277"/>
      <c r="BA198" s="277"/>
      <c r="BB198" s="277"/>
      <c r="BC198" s="277"/>
    </row>
    <row r="199" customFormat="false" ht="9" hidden="false" customHeight="false" outlineLevel="0" collapsed="false">
      <c r="X199" s="276"/>
      <c r="Y199" s="276"/>
      <c r="Z199" s="276"/>
      <c r="AA199" s="276"/>
      <c r="AB199" s="276"/>
      <c r="AC199" s="276"/>
      <c r="AE199" s="276"/>
      <c r="AF199" s="277"/>
      <c r="AG199" s="277"/>
      <c r="AH199" s="277"/>
      <c r="AI199" s="277"/>
      <c r="AJ199" s="277"/>
      <c r="AL199" s="277"/>
      <c r="AM199" s="277"/>
      <c r="AN199" s="277"/>
      <c r="AO199" s="277"/>
      <c r="AP199" s="277"/>
      <c r="AQ199" s="277"/>
      <c r="AX199" s="277"/>
      <c r="AY199" s="277"/>
      <c r="AZ199" s="277"/>
      <c r="BA199" s="277"/>
      <c r="BB199" s="277"/>
      <c r="BC199" s="277"/>
    </row>
    <row r="200" customFormat="false" ht="9" hidden="false" customHeight="false" outlineLevel="0" collapsed="false">
      <c r="X200" s="276"/>
      <c r="Y200" s="276"/>
      <c r="Z200" s="276"/>
      <c r="AA200" s="276"/>
      <c r="AB200" s="276"/>
      <c r="AC200" s="276"/>
      <c r="AE200" s="276"/>
      <c r="AF200" s="277"/>
      <c r="AG200" s="277"/>
      <c r="AH200" s="277"/>
      <c r="AI200" s="277"/>
      <c r="AJ200" s="277"/>
      <c r="AL200" s="277"/>
      <c r="AM200" s="277"/>
      <c r="AN200" s="277"/>
      <c r="AO200" s="277"/>
      <c r="AP200" s="277"/>
      <c r="AQ200" s="277"/>
      <c r="AX200" s="277"/>
      <c r="AY200" s="277"/>
      <c r="AZ200" s="277"/>
      <c r="BA200" s="277"/>
      <c r="BB200" s="277"/>
      <c r="BC200" s="277"/>
    </row>
    <row r="201" customFormat="false" ht="9" hidden="false" customHeight="false" outlineLevel="0" collapsed="false">
      <c r="X201" s="276"/>
      <c r="Y201" s="276"/>
      <c r="Z201" s="276"/>
      <c r="AA201" s="276"/>
      <c r="AB201" s="276"/>
      <c r="AC201" s="276"/>
      <c r="AE201" s="276"/>
      <c r="AF201" s="277"/>
      <c r="AG201" s="277"/>
      <c r="AH201" s="277"/>
      <c r="AI201" s="277"/>
      <c r="AJ201" s="277"/>
      <c r="AL201" s="277"/>
      <c r="AM201" s="277"/>
      <c r="AN201" s="277"/>
      <c r="AO201" s="277"/>
      <c r="AP201" s="277"/>
      <c r="AQ201" s="277"/>
      <c r="AX201" s="277"/>
      <c r="AY201" s="277"/>
      <c r="AZ201" s="277"/>
      <c r="BA201" s="277"/>
      <c r="BB201" s="277"/>
      <c r="BC201" s="277"/>
    </row>
    <row r="202" customFormat="false" ht="9" hidden="false" customHeight="false" outlineLevel="0" collapsed="false">
      <c r="X202" s="276"/>
      <c r="Y202" s="276"/>
      <c r="Z202" s="276"/>
      <c r="AA202" s="276"/>
      <c r="AB202" s="276"/>
      <c r="AC202" s="276"/>
      <c r="AE202" s="276"/>
      <c r="AF202" s="277"/>
      <c r="AG202" s="277"/>
      <c r="AH202" s="277"/>
      <c r="AI202" s="277"/>
      <c r="AJ202" s="277"/>
      <c r="AL202" s="277"/>
      <c r="AM202" s="277"/>
      <c r="AN202" s="277"/>
      <c r="AO202" s="277"/>
      <c r="AP202" s="277"/>
      <c r="AQ202" s="277"/>
      <c r="AX202" s="277"/>
      <c r="AY202" s="277"/>
      <c r="AZ202" s="277"/>
      <c r="BA202" s="277"/>
      <c r="BB202" s="277"/>
      <c r="BC202" s="277"/>
    </row>
    <row r="203" customFormat="false" ht="9" hidden="false" customHeight="false" outlineLevel="0" collapsed="false">
      <c r="X203" s="276"/>
      <c r="Y203" s="276"/>
      <c r="Z203" s="276"/>
      <c r="AA203" s="276"/>
      <c r="AB203" s="276"/>
      <c r="AC203" s="276"/>
      <c r="AE203" s="276"/>
      <c r="AF203" s="277"/>
      <c r="AG203" s="277"/>
      <c r="AH203" s="277"/>
      <c r="AI203" s="277"/>
      <c r="AJ203" s="277"/>
      <c r="AL203" s="277"/>
      <c r="AM203" s="277"/>
      <c r="AN203" s="277"/>
      <c r="AO203" s="277"/>
      <c r="AP203" s="277"/>
      <c r="AQ203" s="277"/>
      <c r="AX203" s="277"/>
      <c r="AY203" s="277"/>
      <c r="AZ203" s="277"/>
      <c r="BA203" s="277"/>
      <c r="BB203" s="277"/>
      <c r="BC203" s="277"/>
    </row>
    <row r="204" customFormat="false" ht="9" hidden="false" customHeight="false" outlineLevel="0" collapsed="false">
      <c r="X204" s="276"/>
      <c r="Y204" s="276"/>
      <c r="Z204" s="276"/>
      <c r="AA204" s="276"/>
      <c r="AB204" s="276"/>
      <c r="AC204" s="276"/>
      <c r="AE204" s="276"/>
      <c r="AF204" s="277"/>
      <c r="AG204" s="277"/>
      <c r="AH204" s="277"/>
      <c r="AI204" s="277"/>
      <c r="AJ204" s="277"/>
      <c r="AL204" s="277"/>
      <c r="AM204" s="277"/>
      <c r="AN204" s="277"/>
      <c r="AO204" s="277"/>
      <c r="AP204" s="277"/>
      <c r="AQ204" s="277"/>
      <c r="AX204" s="277"/>
      <c r="AY204" s="277"/>
      <c r="AZ204" s="277"/>
      <c r="BA204" s="277"/>
      <c r="BB204" s="277"/>
      <c r="BC204" s="277"/>
    </row>
    <row r="205" customFormat="false" ht="9" hidden="false" customHeight="false" outlineLevel="0" collapsed="false">
      <c r="X205" s="276"/>
      <c r="Y205" s="276"/>
      <c r="Z205" s="276"/>
      <c r="AA205" s="276"/>
      <c r="AB205" s="276"/>
      <c r="AC205" s="276"/>
      <c r="AE205" s="276"/>
      <c r="AF205" s="277"/>
      <c r="AG205" s="277"/>
      <c r="AH205" s="277"/>
      <c r="AI205" s="277"/>
      <c r="AJ205" s="277"/>
      <c r="AL205" s="277"/>
      <c r="AM205" s="277"/>
      <c r="AN205" s="277"/>
      <c r="AO205" s="277"/>
      <c r="AP205" s="277"/>
      <c r="AQ205" s="277"/>
      <c r="AX205" s="277"/>
      <c r="AY205" s="277"/>
      <c r="AZ205" s="277"/>
      <c r="BA205" s="277"/>
      <c r="BB205" s="277"/>
      <c r="BC205" s="277"/>
    </row>
    <row r="206" customFormat="false" ht="9" hidden="false" customHeight="false" outlineLevel="0" collapsed="false">
      <c r="X206" s="276"/>
      <c r="Y206" s="276"/>
      <c r="Z206" s="276"/>
      <c r="AA206" s="276"/>
      <c r="AB206" s="276"/>
      <c r="AC206" s="276"/>
      <c r="AE206" s="276"/>
      <c r="AF206" s="277"/>
      <c r="AG206" s="277"/>
      <c r="AH206" s="277"/>
      <c r="AI206" s="277"/>
      <c r="AJ206" s="277"/>
      <c r="AL206" s="277"/>
      <c r="AM206" s="277"/>
      <c r="AN206" s="277"/>
      <c r="AO206" s="277"/>
      <c r="AP206" s="277"/>
      <c r="AQ206" s="277"/>
      <c r="AX206" s="277"/>
      <c r="AY206" s="277"/>
      <c r="AZ206" s="277"/>
      <c r="BA206" s="277"/>
      <c r="BB206" s="277"/>
      <c r="BC206" s="277"/>
    </row>
    <row r="207" customFormat="false" ht="9" hidden="false" customHeight="false" outlineLevel="0" collapsed="false">
      <c r="X207" s="276"/>
      <c r="Y207" s="276"/>
      <c r="Z207" s="276"/>
      <c r="AA207" s="276"/>
      <c r="AB207" s="276"/>
      <c r="AC207" s="276"/>
      <c r="AE207" s="276"/>
      <c r="AF207" s="277"/>
      <c r="AG207" s="277"/>
      <c r="AH207" s="277"/>
      <c r="AI207" s="277"/>
      <c r="AJ207" s="277"/>
      <c r="AL207" s="277"/>
      <c r="AM207" s="277"/>
      <c r="AN207" s="277"/>
      <c r="AO207" s="277"/>
      <c r="AP207" s="277"/>
      <c r="AQ207" s="277"/>
      <c r="AX207" s="277"/>
      <c r="AY207" s="277"/>
      <c r="AZ207" s="277"/>
      <c r="BA207" s="277"/>
      <c r="BB207" s="277"/>
      <c r="BC207" s="277"/>
    </row>
    <row r="208" customFormat="false" ht="9" hidden="false" customHeight="false" outlineLevel="0" collapsed="false">
      <c r="X208" s="276"/>
      <c r="Y208" s="276"/>
      <c r="Z208" s="276"/>
      <c r="AA208" s="276"/>
      <c r="AB208" s="276"/>
      <c r="AC208" s="276"/>
      <c r="AE208" s="276"/>
      <c r="AF208" s="277"/>
      <c r="AG208" s="277"/>
      <c r="AH208" s="277"/>
      <c r="AI208" s="277"/>
      <c r="AJ208" s="277"/>
      <c r="AL208" s="277"/>
      <c r="AM208" s="277"/>
      <c r="AN208" s="277"/>
      <c r="AO208" s="277"/>
      <c r="AP208" s="277"/>
      <c r="AQ208" s="277"/>
      <c r="AX208" s="277"/>
      <c r="AY208" s="277"/>
      <c r="AZ208" s="277"/>
      <c r="BA208" s="277"/>
      <c r="BB208" s="277"/>
      <c r="BC208" s="277"/>
    </row>
    <row r="209" customFormat="false" ht="9" hidden="false" customHeight="false" outlineLevel="0" collapsed="false">
      <c r="X209" s="276"/>
      <c r="Y209" s="276"/>
      <c r="Z209" s="276"/>
      <c r="AA209" s="276"/>
      <c r="AB209" s="276"/>
      <c r="AC209" s="276"/>
      <c r="AE209" s="276"/>
      <c r="AF209" s="277"/>
      <c r="AG209" s="277"/>
      <c r="AH209" s="277"/>
      <c r="AI209" s="277"/>
      <c r="AJ209" s="277"/>
      <c r="AL209" s="277"/>
      <c r="AM209" s="277"/>
      <c r="AN209" s="277"/>
      <c r="AO209" s="277"/>
      <c r="AP209" s="277"/>
      <c r="AQ209" s="277"/>
      <c r="AX209" s="277"/>
      <c r="AY209" s="277"/>
      <c r="AZ209" s="277"/>
      <c r="BA209" s="277"/>
      <c r="BB209" s="277"/>
      <c r="BC209" s="277"/>
    </row>
    <row r="210" customFormat="false" ht="9" hidden="false" customHeight="false" outlineLevel="0" collapsed="false">
      <c r="X210" s="276"/>
      <c r="Y210" s="276"/>
      <c r="Z210" s="276"/>
      <c r="AA210" s="276"/>
      <c r="AB210" s="276"/>
      <c r="AC210" s="276"/>
      <c r="AE210" s="276"/>
      <c r="AF210" s="277"/>
      <c r="AG210" s="277"/>
      <c r="AH210" s="277"/>
      <c r="AI210" s="277"/>
      <c r="AJ210" s="277"/>
      <c r="AL210" s="277"/>
      <c r="AM210" s="277"/>
      <c r="AN210" s="277"/>
      <c r="AO210" s="277"/>
      <c r="AP210" s="277"/>
      <c r="AQ210" s="277"/>
      <c r="AX210" s="277"/>
      <c r="AY210" s="277"/>
      <c r="AZ210" s="277"/>
      <c r="BA210" s="277"/>
      <c r="BB210" s="277"/>
      <c r="BC210" s="277"/>
    </row>
    <row r="211" customFormat="false" ht="9" hidden="false" customHeight="false" outlineLevel="0" collapsed="false">
      <c r="X211" s="276"/>
      <c r="Y211" s="276"/>
      <c r="Z211" s="276"/>
      <c r="AA211" s="276"/>
      <c r="AB211" s="276"/>
      <c r="AC211" s="276"/>
      <c r="AE211" s="276"/>
      <c r="AF211" s="277"/>
      <c r="AG211" s="277"/>
      <c r="AH211" s="277"/>
      <c r="AI211" s="277"/>
      <c r="AJ211" s="277"/>
      <c r="AL211" s="277"/>
      <c r="AM211" s="277"/>
      <c r="AN211" s="277"/>
      <c r="AO211" s="277"/>
      <c r="AP211" s="277"/>
      <c r="AQ211" s="277"/>
      <c r="AX211" s="277"/>
      <c r="AY211" s="277"/>
      <c r="AZ211" s="277"/>
      <c r="BA211" s="277"/>
      <c r="BB211" s="277"/>
      <c r="BC211" s="277"/>
    </row>
    <row r="212" customFormat="false" ht="9" hidden="false" customHeight="false" outlineLevel="0" collapsed="false">
      <c r="X212" s="276"/>
      <c r="Y212" s="276"/>
      <c r="Z212" s="276"/>
      <c r="AA212" s="276"/>
      <c r="AB212" s="276"/>
      <c r="AC212" s="276"/>
      <c r="AE212" s="276"/>
      <c r="AF212" s="277"/>
      <c r="AG212" s="277"/>
      <c r="AH212" s="277"/>
      <c r="AI212" s="277"/>
      <c r="AJ212" s="277"/>
      <c r="AL212" s="277"/>
      <c r="AM212" s="277"/>
      <c r="AN212" s="277"/>
      <c r="AO212" s="277"/>
      <c r="AP212" s="277"/>
      <c r="AQ212" s="277"/>
      <c r="AX212" s="277"/>
      <c r="AY212" s="277"/>
      <c r="AZ212" s="277"/>
      <c r="BA212" s="277"/>
      <c r="BB212" s="277"/>
      <c r="BC212" s="277"/>
    </row>
    <row r="213" customFormat="false" ht="9" hidden="false" customHeight="false" outlineLevel="0" collapsed="false">
      <c r="X213" s="276"/>
      <c r="Y213" s="276"/>
      <c r="Z213" s="276"/>
      <c r="AA213" s="276"/>
      <c r="AB213" s="276"/>
      <c r="AC213" s="276"/>
      <c r="AE213" s="276"/>
      <c r="AF213" s="277"/>
      <c r="AG213" s="277"/>
      <c r="AH213" s="277"/>
      <c r="AI213" s="277"/>
      <c r="AJ213" s="277"/>
      <c r="AL213" s="277"/>
      <c r="AM213" s="277"/>
      <c r="AN213" s="277"/>
      <c r="AO213" s="277"/>
      <c r="AP213" s="277"/>
      <c r="AQ213" s="277"/>
      <c r="AX213" s="277"/>
      <c r="AY213" s="277"/>
      <c r="AZ213" s="277"/>
      <c r="BA213" s="277"/>
      <c r="BB213" s="277"/>
      <c r="BC213" s="277"/>
    </row>
    <row r="214" customFormat="false" ht="9" hidden="false" customHeight="false" outlineLevel="0" collapsed="false">
      <c r="X214" s="276"/>
      <c r="Y214" s="276"/>
      <c r="Z214" s="276"/>
      <c r="AA214" s="276"/>
      <c r="AB214" s="276"/>
      <c r="AC214" s="276"/>
      <c r="AE214" s="276"/>
      <c r="AF214" s="277"/>
      <c r="AG214" s="277"/>
      <c r="AH214" s="277"/>
      <c r="AI214" s="277"/>
      <c r="AJ214" s="277"/>
      <c r="AL214" s="277"/>
      <c r="AM214" s="277"/>
      <c r="AN214" s="277"/>
      <c r="AO214" s="277"/>
      <c r="AP214" s="277"/>
      <c r="AQ214" s="277"/>
      <c r="AX214" s="277"/>
      <c r="AY214" s="277"/>
      <c r="AZ214" s="277"/>
      <c r="BA214" s="277"/>
      <c r="BB214" s="277"/>
      <c r="BC214" s="277"/>
    </row>
    <row r="215" customFormat="false" ht="9" hidden="false" customHeight="false" outlineLevel="0" collapsed="false">
      <c r="X215" s="276"/>
      <c r="Y215" s="276"/>
      <c r="Z215" s="276"/>
      <c r="AA215" s="276"/>
      <c r="AB215" s="276"/>
      <c r="AC215" s="276"/>
      <c r="AE215" s="276"/>
      <c r="AF215" s="277"/>
      <c r="AG215" s="277"/>
      <c r="AH215" s="277"/>
      <c r="AI215" s="277"/>
      <c r="AJ215" s="277"/>
      <c r="AL215" s="277"/>
      <c r="AM215" s="277"/>
      <c r="AN215" s="277"/>
      <c r="AO215" s="277"/>
      <c r="AP215" s="277"/>
      <c r="AQ215" s="277"/>
      <c r="AX215" s="277"/>
      <c r="AY215" s="277"/>
      <c r="AZ215" s="277"/>
      <c r="BA215" s="277"/>
      <c r="BB215" s="277"/>
      <c r="BC215" s="277"/>
    </row>
    <row r="216" customFormat="false" ht="9" hidden="false" customHeight="false" outlineLevel="0" collapsed="false">
      <c r="X216" s="276"/>
      <c r="Y216" s="276"/>
      <c r="Z216" s="276"/>
      <c r="AA216" s="276"/>
      <c r="AB216" s="276"/>
      <c r="AC216" s="276"/>
      <c r="AE216" s="276"/>
      <c r="AF216" s="277"/>
      <c r="AG216" s="277"/>
      <c r="AH216" s="277"/>
      <c r="AI216" s="277"/>
      <c r="AJ216" s="277"/>
      <c r="AL216" s="277"/>
      <c r="AM216" s="277"/>
      <c r="AN216" s="277"/>
      <c r="AO216" s="277"/>
      <c r="AP216" s="277"/>
      <c r="AQ216" s="277"/>
      <c r="AX216" s="277"/>
      <c r="AY216" s="277"/>
      <c r="AZ216" s="277"/>
      <c r="BA216" s="277"/>
      <c r="BB216" s="277"/>
      <c r="BC216" s="277"/>
    </row>
    <row r="217" customFormat="false" ht="9" hidden="false" customHeight="false" outlineLevel="0" collapsed="false">
      <c r="X217" s="276"/>
      <c r="Y217" s="276"/>
      <c r="Z217" s="276"/>
      <c r="AA217" s="276"/>
      <c r="AB217" s="276"/>
      <c r="AC217" s="276"/>
      <c r="AE217" s="276"/>
      <c r="AF217" s="277"/>
      <c r="AG217" s="277"/>
      <c r="AH217" s="277"/>
      <c r="AI217" s="277"/>
      <c r="AJ217" s="277"/>
      <c r="AL217" s="277"/>
      <c r="AM217" s="277"/>
      <c r="AN217" s="277"/>
      <c r="AO217" s="277"/>
      <c r="AP217" s="277"/>
      <c r="AQ217" s="277"/>
      <c r="AX217" s="277"/>
      <c r="AY217" s="277"/>
      <c r="AZ217" s="277"/>
      <c r="BA217" s="277"/>
      <c r="BB217" s="277"/>
      <c r="BC217" s="277"/>
    </row>
    <row r="218" customFormat="false" ht="9" hidden="false" customHeight="false" outlineLevel="0" collapsed="false">
      <c r="X218" s="276"/>
      <c r="Y218" s="276"/>
      <c r="Z218" s="276"/>
      <c r="AA218" s="276"/>
      <c r="AB218" s="276"/>
      <c r="AC218" s="276"/>
      <c r="AE218" s="276"/>
      <c r="AF218" s="277"/>
      <c r="AG218" s="277"/>
      <c r="AH218" s="277"/>
      <c r="AI218" s="277"/>
      <c r="AJ218" s="277"/>
      <c r="AL218" s="277"/>
      <c r="AM218" s="277"/>
      <c r="AN218" s="277"/>
      <c r="AO218" s="277"/>
      <c r="AP218" s="277"/>
      <c r="AQ218" s="277"/>
      <c r="AX218" s="277"/>
      <c r="AY218" s="277"/>
      <c r="AZ218" s="277"/>
      <c r="BA218" s="277"/>
      <c r="BB218" s="277"/>
      <c r="BC218" s="277"/>
    </row>
    <row r="219" customFormat="false" ht="9" hidden="false" customHeight="false" outlineLevel="0" collapsed="false">
      <c r="X219" s="276"/>
      <c r="Y219" s="276"/>
      <c r="Z219" s="276"/>
      <c r="AA219" s="276"/>
      <c r="AB219" s="276"/>
      <c r="AC219" s="276"/>
      <c r="AE219" s="276"/>
      <c r="AF219" s="277"/>
      <c r="AG219" s="277"/>
      <c r="AH219" s="277"/>
      <c r="AI219" s="277"/>
      <c r="AJ219" s="277"/>
      <c r="AL219" s="277"/>
      <c r="AM219" s="277"/>
      <c r="AN219" s="277"/>
      <c r="AO219" s="277"/>
      <c r="AP219" s="277"/>
      <c r="AQ219" s="277"/>
      <c r="AX219" s="277"/>
      <c r="AY219" s="277"/>
      <c r="AZ219" s="277"/>
      <c r="BA219" s="277"/>
      <c r="BB219" s="277"/>
      <c r="BC219" s="277"/>
    </row>
    <row r="220" customFormat="false" ht="9" hidden="false" customHeight="false" outlineLevel="0" collapsed="false">
      <c r="X220" s="276"/>
      <c r="Y220" s="276"/>
      <c r="Z220" s="276"/>
      <c r="AA220" s="276"/>
      <c r="AB220" s="276"/>
      <c r="AC220" s="276"/>
      <c r="AE220" s="276"/>
      <c r="AF220" s="277"/>
      <c r="AG220" s="277"/>
      <c r="AH220" s="277"/>
      <c r="AI220" s="277"/>
      <c r="AJ220" s="277"/>
      <c r="AL220" s="277"/>
      <c r="AM220" s="277"/>
      <c r="AN220" s="277"/>
      <c r="AO220" s="277"/>
      <c r="AP220" s="277"/>
      <c r="AQ220" s="277"/>
      <c r="AX220" s="277"/>
      <c r="AY220" s="277"/>
      <c r="AZ220" s="277"/>
      <c r="BA220" s="277"/>
      <c r="BB220" s="277"/>
      <c r="BC220" s="277"/>
    </row>
    <row r="221" customFormat="false" ht="9" hidden="false" customHeight="false" outlineLevel="0" collapsed="false">
      <c r="X221" s="276"/>
      <c r="Y221" s="276"/>
      <c r="Z221" s="276"/>
      <c r="AA221" s="276"/>
      <c r="AB221" s="276"/>
      <c r="AC221" s="276"/>
      <c r="AE221" s="276"/>
      <c r="AF221" s="277"/>
      <c r="AG221" s="277"/>
      <c r="AH221" s="277"/>
      <c r="AI221" s="277"/>
      <c r="AJ221" s="277"/>
      <c r="AL221" s="277"/>
      <c r="AM221" s="277"/>
      <c r="AN221" s="277"/>
      <c r="AO221" s="277"/>
      <c r="AP221" s="277"/>
      <c r="AQ221" s="277"/>
      <c r="AX221" s="277"/>
      <c r="AY221" s="277"/>
      <c r="AZ221" s="277"/>
      <c r="BA221" s="277"/>
      <c r="BB221" s="277"/>
      <c r="BC221" s="277"/>
    </row>
    <row r="222" customFormat="false" ht="9" hidden="false" customHeight="false" outlineLevel="0" collapsed="false">
      <c r="X222" s="276"/>
      <c r="Y222" s="276"/>
      <c r="Z222" s="276"/>
      <c r="AA222" s="276"/>
      <c r="AB222" s="276"/>
      <c r="AC222" s="276"/>
      <c r="AE222" s="276"/>
      <c r="AF222" s="277"/>
      <c r="AG222" s="277"/>
      <c r="AH222" s="277"/>
      <c r="AI222" s="277"/>
      <c r="AJ222" s="277"/>
      <c r="AL222" s="277"/>
      <c r="AM222" s="277"/>
      <c r="AN222" s="277"/>
      <c r="AO222" s="277"/>
      <c r="AP222" s="277"/>
      <c r="AQ222" s="277"/>
      <c r="AX222" s="277"/>
      <c r="AY222" s="277"/>
      <c r="AZ222" s="277"/>
      <c r="BA222" s="277"/>
      <c r="BB222" s="277"/>
      <c r="BC222" s="277"/>
    </row>
    <row r="223" customFormat="false" ht="9" hidden="false" customHeight="false" outlineLevel="0" collapsed="false">
      <c r="X223" s="276"/>
      <c r="Y223" s="276"/>
      <c r="Z223" s="276"/>
      <c r="AA223" s="276"/>
      <c r="AB223" s="276"/>
      <c r="AC223" s="276"/>
      <c r="AE223" s="276"/>
      <c r="AF223" s="277"/>
      <c r="AG223" s="277"/>
      <c r="AH223" s="277"/>
      <c r="AI223" s="277"/>
      <c r="AJ223" s="277"/>
      <c r="AL223" s="277"/>
      <c r="AM223" s="277"/>
      <c r="AN223" s="277"/>
      <c r="AO223" s="277"/>
      <c r="AP223" s="277"/>
      <c r="AQ223" s="277"/>
      <c r="AX223" s="277"/>
      <c r="AY223" s="277"/>
      <c r="AZ223" s="277"/>
      <c r="BA223" s="277"/>
      <c r="BB223" s="277"/>
      <c r="BC223" s="277"/>
    </row>
    <row r="224" customFormat="false" ht="9" hidden="false" customHeight="false" outlineLevel="0" collapsed="false">
      <c r="X224" s="276"/>
      <c r="Y224" s="276"/>
      <c r="Z224" s="276"/>
      <c r="AA224" s="276"/>
      <c r="AB224" s="276"/>
      <c r="AC224" s="276"/>
      <c r="AE224" s="276"/>
      <c r="AF224" s="277"/>
      <c r="AG224" s="277"/>
      <c r="AH224" s="277"/>
      <c r="AI224" s="277"/>
      <c r="AJ224" s="277"/>
      <c r="AL224" s="277"/>
      <c r="AM224" s="277"/>
      <c r="AN224" s="277"/>
      <c r="AO224" s="277"/>
      <c r="AP224" s="277"/>
      <c r="AQ224" s="277"/>
      <c r="AX224" s="277"/>
      <c r="AY224" s="277"/>
      <c r="AZ224" s="277"/>
      <c r="BA224" s="277"/>
      <c r="BB224" s="277"/>
      <c r="BC224" s="277"/>
    </row>
    <row r="225" customFormat="false" ht="9" hidden="false" customHeight="false" outlineLevel="0" collapsed="false">
      <c r="X225" s="276"/>
      <c r="Y225" s="276"/>
      <c r="Z225" s="276"/>
      <c r="AA225" s="276"/>
      <c r="AB225" s="276"/>
      <c r="AC225" s="276"/>
      <c r="AE225" s="276"/>
      <c r="AF225" s="277"/>
      <c r="AG225" s="277"/>
      <c r="AH225" s="277"/>
      <c r="AI225" s="277"/>
      <c r="AJ225" s="277"/>
      <c r="AL225" s="277"/>
      <c r="AM225" s="277"/>
      <c r="AN225" s="277"/>
      <c r="AO225" s="277"/>
      <c r="AP225" s="277"/>
      <c r="AQ225" s="277"/>
      <c r="AX225" s="277"/>
      <c r="AY225" s="277"/>
      <c r="AZ225" s="277"/>
      <c r="BA225" s="277"/>
      <c r="BB225" s="277"/>
      <c r="BC225" s="277"/>
    </row>
    <row r="226" customFormat="false" ht="9" hidden="false" customHeight="false" outlineLevel="0" collapsed="false">
      <c r="X226" s="276"/>
      <c r="Y226" s="276"/>
      <c r="Z226" s="276"/>
      <c r="AA226" s="276"/>
      <c r="AB226" s="276"/>
      <c r="AC226" s="276"/>
      <c r="AE226" s="276"/>
      <c r="AF226" s="277"/>
      <c r="AG226" s="277"/>
      <c r="AH226" s="277"/>
      <c r="AI226" s="277"/>
      <c r="AJ226" s="277"/>
      <c r="AL226" s="277"/>
      <c r="AM226" s="277"/>
      <c r="AN226" s="277"/>
      <c r="AO226" s="277"/>
      <c r="AP226" s="277"/>
      <c r="AQ226" s="277"/>
      <c r="AX226" s="277"/>
      <c r="AY226" s="277"/>
      <c r="AZ226" s="277"/>
      <c r="BA226" s="277"/>
      <c r="BB226" s="277"/>
      <c r="BC226" s="277"/>
    </row>
    <row r="227" customFormat="false" ht="9" hidden="false" customHeight="false" outlineLevel="0" collapsed="false">
      <c r="X227" s="276"/>
      <c r="Y227" s="276"/>
      <c r="Z227" s="276"/>
      <c r="AA227" s="276"/>
      <c r="AB227" s="276"/>
      <c r="AC227" s="276"/>
      <c r="AE227" s="276"/>
      <c r="AF227" s="277"/>
      <c r="AG227" s="277"/>
      <c r="AH227" s="277"/>
      <c r="AI227" s="277"/>
      <c r="AJ227" s="277"/>
      <c r="AL227" s="277"/>
      <c r="AM227" s="277"/>
      <c r="AN227" s="277"/>
      <c r="AO227" s="277"/>
      <c r="AP227" s="277"/>
      <c r="AQ227" s="277"/>
      <c r="AX227" s="277"/>
      <c r="AY227" s="277"/>
      <c r="AZ227" s="277"/>
      <c r="BA227" s="277"/>
      <c r="BB227" s="277"/>
      <c r="BC227" s="277"/>
    </row>
    <row r="228" customFormat="false" ht="9" hidden="false" customHeight="false" outlineLevel="0" collapsed="false">
      <c r="X228" s="276"/>
      <c r="Y228" s="276"/>
      <c r="Z228" s="276"/>
      <c r="AA228" s="276"/>
      <c r="AB228" s="276"/>
      <c r="AC228" s="276"/>
      <c r="AE228" s="276"/>
      <c r="AF228" s="277"/>
      <c r="AG228" s="277"/>
      <c r="AH228" s="277"/>
      <c r="AI228" s="277"/>
      <c r="AJ228" s="277"/>
      <c r="AL228" s="277"/>
      <c r="AM228" s="277"/>
      <c r="AN228" s="277"/>
      <c r="AO228" s="277"/>
      <c r="AP228" s="277"/>
      <c r="AQ228" s="277"/>
      <c r="AX228" s="277"/>
      <c r="AY228" s="277"/>
      <c r="AZ228" s="277"/>
      <c r="BA228" s="277"/>
      <c r="BB228" s="277"/>
      <c r="BC228" s="277"/>
    </row>
    <row r="229" customFormat="false" ht="9" hidden="false" customHeight="false" outlineLevel="0" collapsed="false">
      <c r="X229" s="276"/>
      <c r="Y229" s="276"/>
      <c r="Z229" s="276"/>
      <c r="AA229" s="276"/>
      <c r="AB229" s="276"/>
      <c r="AC229" s="276"/>
      <c r="AE229" s="276"/>
      <c r="AF229" s="277"/>
      <c r="AG229" s="277"/>
      <c r="AH229" s="277"/>
      <c r="AI229" s="277"/>
      <c r="AJ229" s="277"/>
      <c r="AL229" s="277"/>
      <c r="AM229" s="277"/>
      <c r="AN229" s="277"/>
      <c r="AO229" s="277"/>
      <c r="AP229" s="277"/>
      <c r="AQ229" s="277"/>
      <c r="AX229" s="277"/>
      <c r="AY229" s="277"/>
      <c r="AZ229" s="277"/>
      <c r="BA229" s="277"/>
      <c r="BB229" s="277"/>
      <c r="BC229" s="277"/>
    </row>
    <row r="230" customFormat="false" ht="9" hidden="false" customHeight="false" outlineLevel="0" collapsed="false">
      <c r="X230" s="276"/>
      <c r="Y230" s="276"/>
      <c r="Z230" s="276"/>
      <c r="AA230" s="276"/>
      <c r="AB230" s="276"/>
      <c r="AC230" s="276"/>
      <c r="AE230" s="276"/>
      <c r="AF230" s="277"/>
      <c r="AG230" s="277"/>
      <c r="AH230" s="277"/>
      <c r="AI230" s="277"/>
      <c r="AJ230" s="277"/>
      <c r="AL230" s="277"/>
      <c r="AM230" s="277"/>
      <c r="AN230" s="277"/>
      <c r="AO230" s="277"/>
      <c r="AP230" s="277"/>
      <c r="AQ230" s="277"/>
      <c r="AX230" s="277"/>
      <c r="AY230" s="277"/>
      <c r="AZ230" s="277"/>
      <c r="BA230" s="277"/>
      <c r="BB230" s="277"/>
      <c r="BC230" s="277"/>
    </row>
    <row r="231" customFormat="false" ht="9" hidden="false" customHeight="false" outlineLevel="0" collapsed="false">
      <c r="X231" s="276"/>
      <c r="Y231" s="276"/>
      <c r="Z231" s="276"/>
      <c r="AA231" s="276"/>
      <c r="AB231" s="276"/>
      <c r="AC231" s="276"/>
      <c r="AE231" s="276"/>
      <c r="AF231" s="277"/>
      <c r="AG231" s="277"/>
      <c r="AH231" s="277"/>
      <c r="AI231" s="277"/>
      <c r="AJ231" s="277"/>
      <c r="AL231" s="277"/>
      <c r="AM231" s="277"/>
      <c r="AN231" s="277"/>
      <c r="AO231" s="277"/>
      <c r="AP231" s="277"/>
      <c r="AQ231" s="277"/>
      <c r="AX231" s="277"/>
      <c r="AY231" s="277"/>
      <c r="AZ231" s="277"/>
      <c r="BA231" s="277"/>
      <c r="BB231" s="277"/>
      <c r="BC231" s="277"/>
    </row>
    <row r="232" customFormat="false" ht="9" hidden="false" customHeight="false" outlineLevel="0" collapsed="false">
      <c r="X232" s="276"/>
      <c r="Y232" s="276"/>
      <c r="Z232" s="276"/>
      <c r="AA232" s="276"/>
      <c r="AB232" s="276"/>
      <c r="AC232" s="276"/>
      <c r="AE232" s="276"/>
      <c r="AF232" s="277"/>
      <c r="AG232" s="277"/>
      <c r="AH232" s="277"/>
      <c r="AI232" s="277"/>
      <c r="AJ232" s="277"/>
      <c r="AL232" s="277"/>
      <c r="AM232" s="277"/>
      <c r="AN232" s="277"/>
      <c r="AO232" s="277"/>
      <c r="AP232" s="277"/>
      <c r="AQ232" s="277"/>
      <c r="AX232" s="277"/>
      <c r="AY232" s="277"/>
      <c r="AZ232" s="277"/>
      <c r="BA232" s="277"/>
      <c r="BB232" s="277"/>
      <c r="BC232" s="277"/>
    </row>
    <row r="233" customFormat="false" ht="9" hidden="false" customHeight="false" outlineLevel="0" collapsed="false">
      <c r="X233" s="276"/>
      <c r="Y233" s="276"/>
      <c r="Z233" s="276"/>
      <c r="AA233" s="276"/>
      <c r="AB233" s="276"/>
      <c r="AC233" s="276"/>
      <c r="AE233" s="276"/>
      <c r="AF233" s="277"/>
      <c r="AG233" s="277"/>
      <c r="AH233" s="277"/>
      <c r="AI233" s="277"/>
      <c r="AJ233" s="277"/>
      <c r="AL233" s="277"/>
      <c r="AM233" s="277"/>
      <c r="AN233" s="277"/>
      <c r="AO233" s="277"/>
      <c r="AP233" s="277"/>
      <c r="AQ233" s="277"/>
      <c r="AX233" s="277"/>
      <c r="AY233" s="277"/>
      <c r="AZ233" s="277"/>
      <c r="BA233" s="277"/>
      <c r="BB233" s="277"/>
      <c r="BC233" s="277"/>
    </row>
    <row r="234" customFormat="false" ht="9" hidden="false" customHeight="false" outlineLevel="0" collapsed="false">
      <c r="X234" s="276"/>
      <c r="Y234" s="276"/>
      <c r="Z234" s="276"/>
      <c r="AA234" s="276"/>
      <c r="AB234" s="276"/>
      <c r="AC234" s="276"/>
      <c r="AE234" s="276"/>
      <c r="AF234" s="277"/>
      <c r="AG234" s="277"/>
      <c r="AH234" s="277"/>
      <c r="AI234" s="277"/>
      <c r="AJ234" s="277"/>
      <c r="AL234" s="277"/>
      <c r="AM234" s="277"/>
      <c r="AN234" s="277"/>
      <c r="AO234" s="277"/>
      <c r="AP234" s="277"/>
      <c r="AQ234" s="277"/>
      <c r="AX234" s="277"/>
      <c r="AY234" s="277"/>
      <c r="AZ234" s="277"/>
      <c r="BA234" s="277"/>
      <c r="BB234" s="277"/>
      <c r="BC234" s="277"/>
    </row>
    <row r="235" customFormat="false" ht="9" hidden="false" customHeight="false" outlineLevel="0" collapsed="false">
      <c r="X235" s="276"/>
      <c r="Y235" s="276"/>
      <c r="Z235" s="276"/>
      <c r="AA235" s="276"/>
      <c r="AB235" s="276"/>
      <c r="AC235" s="276"/>
      <c r="AE235" s="276"/>
      <c r="AF235" s="277"/>
      <c r="AG235" s="277"/>
      <c r="AH235" s="277"/>
      <c r="AI235" s="277"/>
      <c r="AJ235" s="277"/>
      <c r="AL235" s="277"/>
      <c r="AM235" s="277"/>
      <c r="AN235" s="277"/>
      <c r="AO235" s="277"/>
      <c r="AP235" s="277"/>
      <c r="AQ235" s="277"/>
      <c r="AX235" s="277"/>
      <c r="AY235" s="277"/>
      <c r="AZ235" s="277"/>
      <c r="BA235" s="277"/>
      <c r="BB235" s="277"/>
      <c r="BC235" s="277"/>
    </row>
    <row r="236" customFormat="false" ht="9" hidden="false" customHeight="false" outlineLevel="0" collapsed="false">
      <c r="X236" s="276"/>
      <c r="Y236" s="276"/>
      <c r="Z236" s="276"/>
      <c r="AA236" s="276"/>
      <c r="AB236" s="276"/>
      <c r="AC236" s="276"/>
      <c r="AE236" s="276"/>
      <c r="AF236" s="277"/>
      <c r="AG236" s="277"/>
      <c r="AH236" s="277"/>
      <c r="AI236" s="277"/>
      <c r="AJ236" s="277"/>
      <c r="AL236" s="277"/>
      <c r="AM236" s="277"/>
      <c r="AN236" s="277"/>
      <c r="AO236" s="277"/>
      <c r="AP236" s="277"/>
      <c r="AQ236" s="277"/>
      <c r="AX236" s="277"/>
      <c r="AY236" s="277"/>
      <c r="AZ236" s="277"/>
      <c r="BA236" s="277"/>
      <c r="BB236" s="277"/>
      <c r="BC236" s="277"/>
    </row>
    <row r="237" customFormat="false" ht="9" hidden="false" customHeight="false" outlineLevel="0" collapsed="false">
      <c r="X237" s="276"/>
      <c r="Y237" s="276"/>
      <c r="Z237" s="276"/>
      <c r="AA237" s="276"/>
      <c r="AB237" s="276"/>
      <c r="AC237" s="276"/>
      <c r="AE237" s="276"/>
      <c r="AF237" s="277"/>
      <c r="AG237" s="277"/>
      <c r="AH237" s="277"/>
      <c r="AI237" s="277"/>
      <c r="AJ237" s="277"/>
      <c r="AL237" s="277"/>
      <c r="AM237" s="277"/>
      <c r="AN237" s="277"/>
      <c r="AO237" s="277"/>
      <c r="AP237" s="277"/>
      <c r="AQ237" s="277"/>
      <c r="AX237" s="277"/>
      <c r="AY237" s="277"/>
      <c r="AZ237" s="277"/>
      <c r="BA237" s="277"/>
      <c r="BB237" s="277"/>
      <c r="BC237" s="277"/>
    </row>
    <row r="238" customFormat="false" ht="9" hidden="false" customHeight="false" outlineLevel="0" collapsed="false">
      <c r="X238" s="276"/>
      <c r="Y238" s="276"/>
      <c r="Z238" s="276"/>
      <c r="AA238" s="276"/>
      <c r="AB238" s="276"/>
      <c r="AC238" s="276"/>
      <c r="AE238" s="276"/>
      <c r="AF238" s="277"/>
      <c r="AG238" s="277"/>
      <c r="AH238" s="277"/>
      <c r="AI238" s="277"/>
      <c r="AJ238" s="277"/>
      <c r="AL238" s="277"/>
      <c r="AM238" s="277"/>
      <c r="AN238" s="277"/>
      <c r="AO238" s="277"/>
      <c r="AP238" s="277"/>
      <c r="AQ238" s="277"/>
      <c r="AX238" s="277"/>
      <c r="AY238" s="277"/>
      <c r="AZ238" s="277"/>
      <c r="BA238" s="277"/>
      <c r="BB238" s="277"/>
      <c r="BC238" s="277"/>
    </row>
    <row r="239" customFormat="false" ht="9" hidden="false" customHeight="false" outlineLevel="0" collapsed="false">
      <c r="X239" s="276"/>
      <c r="Y239" s="276"/>
      <c r="Z239" s="276"/>
      <c r="AA239" s="276"/>
      <c r="AB239" s="276"/>
      <c r="AC239" s="276"/>
      <c r="AE239" s="276"/>
      <c r="AF239" s="277"/>
      <c r="AG239" s="277"/>
      <c r="AH239" s="277"/>
      <c r="AI239" s="277"/>
      <c r="AJ239" s="277"/>
      <c r="AL239" s="277"/>
      <c r="AM239" s="277"/>
      <c r="AN239" s="277"/>
      <c r="AO239" s="277"/>
      <c r="AP239" s="277"/>
      <c r="AQ239" s="277"/>
      <c r="AX239" s="277"/>
      <c r="AY239" s="277"/>
      <c r="AZ239" s="277"/>
      <c r="BA239" s="277"/>
      <c r="BB239" s="277"/>
      <c r="BC239" s="277"/>
    </row>
    <row r="240" customFormat="false" ht="9" hidden="false" customHeight="false" outlineLevel="0" collapsed="false">
      <c r="X240" s="276"/>
      <c r="Y240" s="276"/>
      <c r="Z240" s="276"/>
      <c r="AA240" s="276"/>
      <c r="AB240" s="276"/>
      <c r="AC240" s="276"/>
      <c r="AE240" s="276"/>
      <c r="AF240" s="277"/>
      <c r="AG240" s="277"/>
      <c r="AH240" s="277"/>
      <c r="AI240" s="277"/>
      <c r="AJ240" s="277"/>
      <c r="AL240" s="277"/>
      <c r="AM240" s="277"/>
      <c r="AN240" s="277"/>
      <c r="AO240" s="277"/>
      <c r="AP240" s="277"/>
      <c r="AQ240" s="277"/>
      <c r="AX240" s="277"/>
      <c r="AY240" s="277"/>
      <c r="AZ240" s="277"/>
      <c r="BA240" s="277"/>
      <c r="BB240" s="277"/>
      <c r="BC240" s="277"/>
    </row>
    <row r="241" customFormat="false" ht="9" hidden="false" customHeight="false" outlineLevel="0" collapsed="false">
      <c r="X241" s="276"/>
      <c r="Y241" s="276"/>
      <c r="Z241" s="276"/>
      <c r="AA241" s="276"/>
      <c r="AB241" s="276"/>
      <c r="AC241" s="276"/>
      <c r="AE241" s="276"/>
      <c r="AF241" s="277"/>
      <c r="AG241" s="277"/>
      <c r="AH241" s="277"/>
      <c r="AI241" s="277"/>
      <c r="AJ241" s="277"/>
      <c r="AL241" s="277"/>
      <c r="AM241" s="277"/>
      <c r="AN241" s="277"/>
      <c r="AO241" s="277"/>
      <c r="AP241" s="277"/>
      <c r="AQ241" s="277"/>
      <c r="AX241" s="277"/>
      <c r="AY241" s="277"/>
      <c r="AZ241" s="277"/>
      <c r="BA241" s="277"/>
      <c r="BB241" s="277"/>
      <c r="BC241" s="277"/>
    </row>
    <row r="242" customFormat="false" ht="9" hidden="false" customHeight="false" outlineLevel="0" collapsed="false">
      <c r="X242" s="276"/>
      <c r="Y242" s="276"/>
      <c r="Z242" s="276"/>
      <c r="AA242" s="276"/>
      <c r="AB242" s="276"/>
      <c r="AC242" s="276"/>
      <c r="AE242" s="276"/>
      <c r="AF242" s="277"/>
      <c r="AG242" s="277"/>
      <c r="AH242" s="277"/>
      <c r="AI242" s="277"/>
      <c r="AJ242" s="277"/>
      <c r="AL242" s="277"/>
      <c r="AM242" s="277"/>
      <c r="AN242" s="277"/>
      <c r="AO242" s="277"/>
      <c r="AP242" s="277"/>
      <c r="AQ242" s="277"/>
      <c r="AX242" s="277"/>
      <c r="AY242" s="277"/>
      <c r="AZ242" s="277"/>
      <c r="BA242" s="277"/>
      <c r="BB242" s="277"/>
      <c r="BC242" s="277"/>
    </row>
    <row r="243" customFormat="false" ht="9" hidden="false" customHeight="false" outlineLevel="0" collapsed="false">
      <c r="X243" s="276"/>
      <c r="Y243" s="276"/>
      <c r="Z243" s="276"/>
      <c r="AA243" s="276"/>
      <c r="AB243" s="276"/>
      <c r="AC243" s="276"/>
      <c r="AE243" s="276"/>
      <c r="AF243" s="277"/>
      <c r="AG243" s="277"/>
      <c r="AH243" s="277"/>
      <c r="AI243" s="277"/>
      <c r="AJ243" s="277"/>
      <c r="AL243" s="277"/>
      <c r="AM243" s="277"/>
      <c r="AN243" s="277"/>
      <c r="AO243" s="277"/>
      <c r="AP243" s="277"/>
      <c r="AQ243" s="277"/>
      <c r="AX243" s="277"/>
      <c r="AY243" s="277"/>
      <c r="AZ243" s="277"/>
      <c r="BA243" s="277"/>
      <c r="BB243" s="277"/>
      <c r="BC243" s="277"/>
    </row>
    <row r="244" customFormat="false" ht="9" hidden="false" customHeight="false" outlineLevel="0" collapsed="false">
      <c r="X244" s="276"/>
      <c r="Y244" s="276"/>
      <c r="Z244" s="276"/>
      <c r="AA244" s="276"/>
      <c r="AB244" s="276"/>
      <c r="AC244" s="276"/>
      <c r="AE244" s="276"/>
      <c r="AF244" s="277"/>
      <c r="AG244" s="277"/>
      <c r="AH244" s="277"/>
      <c r="AI244" s="277"/>
      <c r="AJ244" s="277"/>
      <c r="AL244" s="277"/>
      <c r="AM244" s="277"/>
      <c r="AN244" s="277"/>
      <c r="AO244" s="277"/>
      <c r="AP244" s="277"/>
      <c r="AQ244" s="277"/>
      <c r="AX244" s="277"/>
      <c r="AY244" s="277"/>
      <c r="AZ244" s="277"/>
      <c r="BA244" s="277"/>
      <c r="BB244" s="277"/>
      <c r="BC244" s="277"/>
    </row>
    <row r="245" customFormat="false" ht="9" hidden="false" customHeight="false" outlineLevel="0" collapsed="false">
      <c r="X245" s="276"/>
      <c r="Y245" s="276"/>
      <c r="Z245" s="276"/>
      <c r="AA245" s="276"/>
      <c r="AB245" s="276"/>
      <c r="AC245" s="276"/>
      <c r="AE245" s="276"/>
      <c r="AF245" s="277"/>
      <c r="AG245" s="277"/>
      <c r="AH245" s="277"/>
      <c r="AI245" s="277"/>
      <c r="AJ245" s="277"/>
      <c r="AL245" s="277"/>
      <c r="AM245" s="277"/>
      <c r="AN245" s="277"/>
      <c r="AO245" s="277"/>
      <c r="AP245" s="277"/>
      <c r="AQ245" s="277"/>
      <c r="AX245" s="277"/>
      <c r="AY245" s="277"/>
      <c r="AZ245" s="277"/>
      <c r="BA245" s="277"/>
      <c r="BB245" s="277"/>
      <c r="BC245" s="277"/>
    </row>
    <row r="246" customFormat="false" ht="9" hidden="false" customHeight="false" outlineLevel="0" collapsed="false">
      <c r="X246" s="276"/>
      <c r="Y246" s="276"/>
      <c r="Z246" s="276"/>
      <c r="AA246" s="276"/>
      <c r="AB246" s="276"/>
      <c r="AC246" s="276"/>
      <c r="AE246" s="276"/>
      <c r="AF246" s="277"/>
      <c r="AG246" s="277"/>
      <c r="AH246" s="277"/>
      <c r="AI246" s="277"/>
      <c r="AJ246" s="277"/>
      <c r="AL246" s="277"/>
      <c r="AM246" s="277"/>
      <c r="AN246" s="277"/>
      <c r="AO246" s="277"/>
      <c r="AP246" s="277"/>
      <c r="AQ246" s="277"/>
      <c r="AX246" s="277"/>
      <c r="AY246" s="277"/>
      <c r="AZ246" s="277"/>
      <c r="BA246" s="277"/>
      <c r="BB246" s="277"/>
      <c r="BC246" s="277"/>
    </row>
    <row r="247" customFormat="false" ht="9" hidden="false" customHeight="false" outlineLevel="0" collapsed="false">
      <c r="X247" s="276"/>
      <c r="Y247" s="276"/>
      <c r="Z247" s="276"/>
      <c r="AA247" s="276"/>
      <c r="AB247" s="276"/>
      <c r="AC247" s="276"/>
      <c r="AE247" s="276"/>
      <c r="AF247" s="277"/>
      <c r="AG247" s="277"/>
      <c r="AH247" s="277"/>
      <c r="AI247" s="277"/>
      <c r="AJ247" s="277"/>
      <c r="AL247" s="277"/>
      <c r="AM247" s="277"/>
      <c r="AN247" s="277"/>
      <c r="AO247" s="277"/>
      <c r="AP247" s="277"/>
      <c r="AQ247" s="277"/>
      <c r="AX247" s="277"/>
      <c r="AY247" s="277"/>
      <c r="AZ247" s="277"/>
      <c r="BA247" s="277"/>
      <c r="BB247" s="277"/>
      <c r="BC247" s="277"/>
    </row>
    <row r="248" customFormat="false" ht="9" hidden="false" customHeight="false" outlineLevel="0" collapsed="false">
      <c r="X248" s="276"/>
      <c r="Y248" s="276"/>
      <c r="Z248" s="276"/>
      <c r="AA248" s="276"/>
      <c r="AB248" s="276"/>
      <c r="AC248" s="276"/>
      <c r="AE248" s="276"/>
      <c r="AF248" s="277"/>
      <c r="AG248" s="277"/>
      <c r="AH248" s="277"/>
      <c r="AI248" s="277"/>
      <c r="AJ248" s="277"/>
      <c r="AL248" s="277"/>
      <c r="AM248" s="277"/>
      <c r="AN248" s="277"/>
      <c r="AO248" s="277"/>
      <c r="AP248" s="277"/>
      <c r="AQ248" s="277"/>
      <c r="AX248" s="277"/>
      <c r="AY248" s="277"/>
      <c r="AZ248" s="277"/>
      <c r="BA248" s="277"/>
      <c r="BB248" s="277"/>
      <c r="BC248" s="277"/>
    </row>
    <row r="249" customFormat="false" ht="9" hidden="false" customHeight="false" outlineLevel="0" collapsed="false">
      <c r="X249" s="276"/>
      <c r="Y249" s="276"/>
      <c r="Z249" s="276"/>
      <c r="AA249" s="276"/>
      <c r="AB249" s="276"/>
      <c r="AC249" s="276"/>
      <c r="AE249" s="276"/>
      <c r="AF249" s="277"/>
      <c r="AG249" s="277"/>
      <c r="AH249" s="277"/>
      <c r="AI249" s="277"/>
      <c r="AJ249" s="277"/>
      <c r="AL249" s="277"/>
      <c r="AM249" s="277"/>
      <c r="AN249" s="277"/>
      <c r="AO249" s="277"/>
      <c r="AP249" s="277"/>
      <c r="AQ249" s="277"/>
      <c r="AX249" s="277"/>
      <c r="AY249" s="277"/>
      <c r="AZ249" s="277"/>
      <c r="BA249" s="277"/>
      <c r="BB249" s="277"/>
      <c r="BC249" s="277"/>
    </row>
    <row r="250" customFormat="false" ht="9" hidden="false" customHeight="false" outlineLevel="0" collapsed="false">
      <c r="X250" s="276"/>
      <c r="Y250" s="276"/>
      <c r="Z250" s="276"/>
      <c r="AA250" s="276"/>
      <c r="AB250" s="276"/>
      <c r="AC250" s="276"/>
      <c r="AE250" s="276"/>
      <c r="AF250" s="277"/>
      <c r="AG250" s="277"/>
      <c r="AH250" s="277"/>
      <c r="AI250" s="277"/>
      <c r="AJ250" s="277"/>
      <c r="AL250" s="277"/>
      <c r="AM250" s="277"/>
      <c r="AN250" s="277"/>
      <c r="AO250" s="277"/>
      <c r="AP250" s="277"/>
      <c r="AQ250" s="277"/>
      <c r="AX250" s="277"/>
      <c r="AY250" s="277"/>
      <c r="AZ250" s="277"/>
      <c r="BA250" s="277"/>
      <c r="BB250" s="277"/>
      <c r="BC250" s="277"/>
    </row>
    <row r="251" customFormat="false" ht="9" hidden="false" customHeight="false" outlineLevel="0" collapsed="false">
      <c r="X251" s="276"/>
      <c r="Y251" s="276"/>
      <c r="Z251" s="276"/>
      <c r="AA251" s="276"/>
      <c r="AB251" s="276"/>
      <c r="AC251" s="276"/>
      <c r="AE251" s="276"/>
      <c r="AF251" s="277"/>
      <c r="AG251" s="277"/>
      <c r="AH251" s="277"/>
      <c r="AI251" s="277"/>
      <c r="AJ251" s="277"/>
      <c r="AL251" s="277"/>
      <c r="AM251" s="277"/>
      <c r="AN251" s="277"/>
      <c r="AO251" s="277"/>
      <c r="AP251" s="277"/>
      <c r="AQ251" s="277"/>
      <c r="AX251" s="277"/>
      <c r="AY251" s="277"/>
      <c r="AZ251" s="277"/>
      <c r="BA251" s="277"/>
      <c r="BB251" s="277"/>
      <c r="BC251" s="277"/>
    </row>
    <row r="252" customFormat="false" ht="9" hidden="false" customHeight="false" outlineLevel="0" collapsed="false">
      <c r="X252" s="276"/>
      <c r="Y252" s="276"/>
      <c r="Z252" s="276"/>
      <c r="AA252" s="276"/>
      <c r="AB252" s="276"/>
      <c r="AC252" s="276"/>
      <c r="AE252" s="276"/>
      <c r="AF252" s="277"/>
      <c r="AG252" s="277"/>
      <c r="AH252" s="277"/>
      <c r="AI252" s="277"/>
      <c r="AJ252" s="277"/>
      <c r="AL252" s="277"/>
      <c r="AM252" s="277"/>
      <c r="AN252" s="277"/>
      <c r="AO252" s="277"/>
      <c r="AP252" s="277"/>
      <c r="AQ252" s="277"/>
      <c r="AX252" s="277"/>
      <c r="AY252" s="277"/>
      <c r="AZ252" s="277"/>
      <c r="BA252" s="277"/>
      <c r="BB252" s="277"/>
      <c r="BC252" s="277"/>
    </row>
    <row r="253" customFormat="false" ht="9" hidden="false" customHeight="false" outlineLevel="0" collapsed="false">
      <c r="X253" s="276"/>
      <c r="Y253" s="276"/>
      <c r="Z253" s="276"/>
      <c r="AA253" s="276"/>
      <c r="AB253" s="276"/>
      <c r="AC253" s="276"/>
      <c r="AE253" s="276"/>
      <c r="AF253" s="277"/>
      <c r="AG253" s="277"/>
      <c r="AH253" s="277"/>
      <c r="AI253" s="277"/>
      <c r="AJ253" s="277"/>
      <c r="AL253" s="277"/>
      <c r="AM253" s="277"/>
      <c r="AN253" s="277"/>
      <c r="AO253" s="277"/>
      <c r="AP253" s="277"/>
      <c r="AQ253" s="277"/>
      <c r="AX253" s="277"/>
      <c r="AY253" s="277"/>
      <c r="AZ253" s="277"/>
      <c r="BA253" s="277"/>
      <c r="BB253" s="277"/>
      <c r="BC253" s="277"/>
    </row>
    <row r="254" customFormat="false" ht="9" hidden="false" customHeight="false" outlineLevel="0" collapsed="false">
      <c r="X254" s="276"/>
      <c r="Y254" s="276"/>
      <c r="Z254" s="276"/>
      <c r="AA254" s="276"/>
      <c r="AB254" s="276"/>
      <c r="AC254" s="276"/>
      <c r="AE254" s="276"/>
      <c r="AF254" s="277"/>
      <c r="AG254" s="277"/>
      <c r="AH254" s="277"/>
      <c r="AI254" s="277"/>
      <c r="AJ254" s="277"/>
      <c r="AL254" s="277"/>
      <c r="AM254" s="277"/>
      <c r="AN254" s="277"/>
      <c r="AO254" s="277"/>
      <c r="AP254" s="277"/>
      <c r="AQ254" s="277"/>
      <c r="AX254" s="277"/>
      <c r="AY254" s="277"/>
      <c r="AZ254" s="277"/>
      <c r="BA254" s="277"/>
      <c r="BB254" s="277"/>
      <c r="BC254" s="277"/>
    </row>
    <row r="255" customFormat="false" ht="9" hidden="false" customHeight="false" outlineLevel="0" collapsed="false">
      <c r="X255" s="276"/>
      <c r="Y255" s="276"/>
      <c r="Z255" s="276"/>
      <c r="AA255" s="276"/>
      <c r="AB255" s="276"/>
      <c r="AC255" s="276"/>
      <c r="AE255" s="276"/>
      <c r="AF255" s="277"/>
      <c r="AG255" s="277"/>
      <c r="AH255" s="277"/>
      <c r="AI255" s="277"/>
      <c r="AJ255" s="277"/>
      <c r="AL255" s="277"/>
      <c r="AM255" s="277"/>
      <c r="AN255" s="277"/>
      <c r="AO255" s="277"/>
      <c r="AP255" s="277"/>
      <c r="AQ255" s="277"/>
      <c r="AX255" s="277"/>
      <c r="AY255" s="277"/>
      <c r="AZ255" s="277"/>
      <c r="BA255" s="277"/>
      <c r="BB255" s="277"/>
      <c r="BC255" s="277"/>
    </row>
    <row r="256" customFormat="false" ht="9" hidden="false" customHeight="false" outlineLevel="0" collapsed="false">
      <c r="X256" s="276"/>
      <c r="Y256" s="276"/>
      <c r="Z256" s="276"/>
      <c r="AA256" s="276"/>
      <c r="AB256" s="276"/>
      <c r="AC256" s="276"/>
      <c r="AE256" s="276"/>
      <c r="AF256" s="277"/>
      <c r="AG256" s="277"/>
      <c r="AH256" s="277"/>
      <c r="AI256" s="277"/>
      <c r="AJ256" s="277"/>
      <c r="AL256" s="277"/>
      <c r="AM256" s="277"/>
      <c r="AN256" s="277"/>
      <c r="AO256" s="277"/>
      <c r="AP256" s="277"/>
      <c r="AQ256" s="277"/>
      <c r="AX256" s="277"/>
      <c r="AY256" s="277"/>
      <c r="AZ256" s="277"/>
      <c r="BA256" s="277"/>
      <c r="BB256" s="277"/>
      <c r="BC256" s="277"/>
    </row>
    <row r="257" customFormat="false" ht="9" hidden="false" customHeight="false" outlineLevel="0" collapsed="false">
      <c r="X257" s="276"/>
      <c r="Y257" s="276"/>
      <c r="Z257" s="276"/>
      <c r="AA257" s="276"/>
      <c r="AB257" s="276"/>
      <c r="AC257" s="276"/>
      <c r="AE257" s="276"/>
      <c r="AF257" s="277"/>
      <c r="AG257" s="277"/>
      <c r="AH257" s="277"/>
      <c r="AI257" s="277"/>
      <c r="AJ257" s="277"/>
      <c r="AL257" s="277"/>
      <c r="AM257" s="277"/>
      <c r="AN257" s="277"/>
      <c r="AO257" s="277"/>
      <c r="AP257" s="277"/>
      <c r="AQ257" s="277"/>
      <c r="AX257" s="277"/>
      <c r="AY257" s="277"/>
      <c r="AZ257" s="277"/>
      <c r="BA257" s="277"/>
      <c r="BB257" s="277"/>
      <c r="BC257" s="277"/>
    </row>
    <row r="258" customFormat="false" ht="9" hidden="false" customHeight="false" outlineLevel="0" collapsed="false">
      <c r="X258" s="276"/>
      <c r="Y258" s="276"/>
      <c r="Z258" s="276"/>
      <c r="AA258" s="276"/>
      <c r="AB258" s="276"/>
      <c r="AC258" s="276"/>
      <c r="AE258" s="276"/>
      <c r="AF258" s="277"/>
      <c r="AG258" s="277"/>
      <c r="AH258" s="277"/>
      <c r="AI258" s="277"/>
      <c r="AJ258" s="277"/>
      <c r="AL258" s="277"/>
      <c r="AM258" s="277"/>
      <c r="AN258" s="277"/>
      <c r="AO258" s="277"/>
      <c r="AP258" s="277"/>
      <c r="AQ258" s="277"/>
      <c r="AX258" s="277"/>
      <c r="AY258" s="277"/>
      <c r="AZ258" s="277"/>
      <c r="BA258" s="277"/>
      <c r="BB258" s="277"/>
      <c r="BC258" s="277"/>
    </row>
    <row r="259" customFormat="false" ht="9" hidden="false" customHeight="false" outlineLevel="0" collapsed="false">
      <c r="X259" s="276"/>
      <c r="Y259" s="276"/>
      <c r="Z259" s="276"/>
      <c r="AA259" s="276"/>
      <c r="AB259" s="276"/>
      <c r="AC259" s="276"/>
      <c r="AE259" s="276"/>
      <c r="AF259" s="277"/>
      <c r="AG259" s="277"/>
      <c r="AH259" s="277"/>
      <c r="AI259" s="277"/>
      <c r="AJ259" s="277"/>
      <c r="AL259" s="277"/>
      <c r="AM259" s="277"/>
      <c r="AN259" s="277"/>
      <c r="AO259" s="277"/>
      <c r="AP259" s="277"/>
      <c r="AQ259" s="277"/>
      <c r="AX259" s="277"/>
      <c r="AY259" s="277"/>
      <c r="AZ259" s="277"/>
      <c r="BA259" s="277"/>
      <c r="BB259" s="277"/>
      <c r="BC259" s="277"/>
    </row>
    <row r="260" customFormat="false" ht="9" hidden="false" customHeight="false" outlineLevel="0" collapsed="false">
      <c r="X260" s="276"/>
      <c r="Y260" s="276"/>
      <c r="Z260" s="276"/>
      <c r="AA260" s="276"/>
      <c r="AB260" s="276"/>
      <c r="AC260" s="276"/>
      <c r="AE260" s="276"/>
      <c r="AF260" s="277"/>
      <c r="AG260" s="277"/>
      <c r="AH260" s="277"/>
      <c r="AI260" s="277"/>
      <c r="AJ260" s="277"/>
      <c r="AL260" s="277"/>
      <c r="AM260" s="277"/>
      <c r="AN260" s="277"/>
      <c r="AO260" s="277"/>
      <c r="AP260" s="277"/>
      <c r="AQ260" s="277"/>
      <c r="AX260" s="277"/>
      <c r="AY260" s="277"/>
      <c r="AZ260" s="277"/>
      <c r="BA260" s="277"/>
      <c r="BB260" s="277"/>
      <c r="BC260" s="277"/>
    </row>
    <row r="261" customFormat="false" ht="9" hidden="false" customHeight="false" outlineLevel="0" collapsed="false">
      <c r="X261" s="276"/>
      <c r="Y261" s="276"/>
      <c r="Z261" s="276"/>
      <c r="AA261" s="276"/>
      <c r="AB261" s="276"/>
      <c r="AC261" s="276"/>
      <c r="AE261" s="276"/>
      <c r="AF261" s="277"/>
      <c r="AG261" s="277"/>
      <c r="AH261" s="277"/>
      <c r="AI261" s="277"/>
      <c r="AJ261" s="277"/>
      <c r="AL261" s="277"/>
      <c r="AM261" s="277"/>
      <c r="AN261" s="277"/>
      <c r="AO261" s="277"/>
      <c r="AP261" s="277"/>
      <c r="AQ261" s="277"/>
      <c r="AX261" s="277"/>
      <c r="AY261" s="277"/>
      <c r="AZ261" s="277"/>
      <c r="BA261" s="277"/>
      <c r="BB261" s="277"/>
      <c r="BC261" s="277"/>
    </row>
    <row r="262" customFormat="false" ht="9" hidden="false" customHeight="false" outlineLevel="0" collapsed="false">
      <c r="X262" s="276"/>
      <c r="Y262" s="276"/>
      <c r="Z262" s="276"/>
      <c r="AA262" s="276"/>
      <c r="AB262" s="276"/>
      <c r="AC262" s="276"/>
      <c r="AE262" s="276"/>
      <c r="AF262" s="277"/>
      <c r="AG262" s="277"/>
      <c r="AH262" s="277"/>
      <c r="AI262" s="277"/>
      <c r="AJ262" s="277"/>
      <c r="AL262" s="277"/>
      <c r="AM262" s="277"/>
      <c r="AN262" s="277"/>
      <c r="AO262" s="277"/>
      <c r="AP262" s="277"/>
      <c r="AQ262" s="277"/>
      <c r="AX262" s="277"/>
      <c r="AY262" s="277"/>
      <c r="AZ262" s="277"/>
      <c r="BA262" s="277"/>
      <c r="BB262" s="277"/>
      <c r="BC262" s="277"/>
    </row>
    <row r="263" customFormat="false" ht="9" hidden="false" customHeight="false" outlineLevel="0" collapsed="false">
      <c r="X263" s="276"/>
      <c r="Y263" s="276"/>
      <c r="Z263" s="276"/>
      <c r="AA263" s="276"/>
      <c r="AB263" s="276"/>
      <c r="AC263" s="276"/>
      <c r="AE263" s="276"/>
      <c r="AF263" s="277"/>
      <c r="AG263" s="277"/>
      <c r="AH263" s="277"/>
      <c r="AI263" s="277"/>
      <c r="AJ263" s="277"/>
      <c r="AL263" s="277"/>
      <c r="AM263" s="277"/>
      <c r="AN263" s="277"/>
      <c r="AO263" s="277"/>
      <c r="AP263" s="277"/>
      <c r="AQ263" s="277"/>
      <c r="AX263" s="277"/>
      <c r="AY263" s="277"/>
      <c r="AZ263" s="277"/>
      <c r="BA263" s="277"/>
      <c r="BB263" s="277"/>
      <c r="BC263" s="277"/>
    </row>
    <row r="264" customFormat="false" ht="9" hidden="false" customHeight="false" outlineLevel="0" collapsed="false">
      <c r="X264" s="276"/>
      <c r="Y264" s="276"/>
      <c r="Z264" s="276"/>
      <c r="AA264" s="276"/>
      <c r="AB264" s="276"/>
      <c r="AC264" s="276"/>
      <c r="AE264" s="276"/>
      <c r="AF264" s="277"/>
      <c r="AG264" s="277"/>
      <c r="AH264" s="277"/>
      <c r="AI264" s="277"/>
      <c r="AJ264" s="277"/>
      <c r="AL264" s="277"/>
      <c r="AM264" s="277"/>
      <c r="AN264" s="277"/>
      <c r="AO264" s="277"/>
      <c r="AP264" s="277"/>
      <c r="AQ264" s="277"/>
      <c r="AX264" s="277"/>
      <c r="AY264" s="277"/>
      <c r="AZ264" s="277"/>
      <c r="BA264" s="277"/>
      <c r="BB264" s="277"/>
      <c r="BC264" s="277"/>
    </row>
    <row r="265" customFormat="false" ht="9" hidden="false" customHeight="false" outlineLevel="0" collapsed="false">
      <c r="X265" s="276"/>
      <c r="Y265" s="276"/>
      <c r="Z265" s="276"/>
      <c r="AA265" s="276"/>
      <c r="AB265" s="276"/>
      <c r="AC265" s="276"/>
      <c r="AE265" s="276"/>
      <c r="AF265" s="277"/>
      <c r="AG265" s="277"/>
      <c r="AH265" s="277"/>
      <c r="AI265" s="277"/>
      <c r="AJ265" s="277"/>
      <c r="AL265" s="277"/>
      <c r="AM265" s="277"/>
      <c r="AN265" s="277"/>
      <c r="AO265" s="277"/>
      <c r="AP265" s="277"/>
      <c r="AQ265" s="277"/>
      <c r="AX265" s="277"/>
      <c r="AY265" s="277"/>
      <c r="AZ265" s="277"/>
      <c r="BA265" s="277"/>
      <c r="BB265" s="277"/>
      <c r="BC265" s="277"/>
    </row>
    <row r="266" customFormat="false" ht="9" hidden="false" customHeight="false" outlineLevel="0" collapsed="false">
      <c r="X266" s="276"/>
      <c r="Y266" s="276"/>
      <c r="Z266" s="276"/>
      <c r="AA266" s="276"/>
      <c r="AB266" s="276"/>
      <c r="AC266" s="276"/>
      <c r="AE266" s="276"/>
      <c r="AF266" s="277"/>
      <c r="AG266" s="277"/>
      <c r="AH266" s="277"/>
      <c r="AI266" s="277"/>
      <c r="AJ266" s="277"/>
      <c r="AL266" s="277"/>
      <c r="AM266" s="277"/>
      <c r="AN266" s="277"/>
      <c r="AO266" s="277"/>
      <c r="AP266" s="277"/>
      <c r="AQ266" s="277"/>
      <c r="AX266" s="277"/>
      <c r="AY266" s="277"/>
      <c r="AZ266" s="277"/>
      <c r="BA266" s="277"/>
      <c r="BB266" s="277"/>
      <c r="BC266" s="277"/>
    </row>
    <row r="267" customFormat="false" ht="9" hidden="false" customHeight="false" outlineLevel="0" collapsed="false">
      <c r="X267" s="276"/>
      <c r="Y267" s="276"/>
      <c r="Z267" s="276"/>
      <c r="AA267" s="276"/>
      <c r="AB267" s="276"/>
      <c r="AC267" s="276"/>
      <c r="AE267" s="276"/>
      <c r="AF267" s="277"/>
      <c r="AG267" s="277"/>
      <c r="AH267" s="277"/>
      <c r="AI267" s="277"/>
      <c r="AJ267" s="277"/>
      <c r="AL267" s="277"/>
      <c r="AM267" s="277"/>
      <c r="AN267" s="277"/>
      <c r="AO267" s="277"/>
      <c r="AP267" s="277"/>
      <c r="AQ267" s="277"/>
      <c r="AX267" s="277"/>
      <c r="AY267" s="277"/>
      <c r="AZ267" s="277"/>
      <c r="BA267" s="277"/>
      <c r="BB267" s="277"/>
      <c r="BC267" s="277"/>
    </row>
    <row r="268" customFormat="false" ht="9" hidden="false" customHeight="false" outlineLevel="0" collapsed="false">
      <c r="X268" s="276"/>
      <c r="Y268" s="276"/>
      <c r="Z268" s="276"/>
      <c r="AA268" s="276"/>
      <c r="AB268" s="276"/>
      <c r="AC268" s="276"/>
      <c r="AE268" s="276"/>
      <c r="AF268" s="277"/>
      <c r="AG268" s="277"/>
      <c r="AH268" s="277"/>
      <c r="AI268" s="277"/>
      <c r="AJ268" s="277"/>
      <c r="AL268" s="277"/>
      <c r="AM268" s="277"/>
      <c r="AN268" s="277"/>
      <c r="AO268" s="277"/>
      <c r="AP268" s="277"/>
      <c r="AQ268" s="277"/>
      <c r="AX268" s="277"/>
      <c r="AY268" s="277"/>
      <c r="AZ268" s="277"/>
      <c r="BA268" s="277"/>
      <c r="BB268" s="277"/>
      <c r="BC268" s="277"/>
    </row>
    <row r="269" customFormat="false" ht="9" hidden="false" customHeight="false" outlineLevel="0" collapsed="false">
      <c r="X269" s="276"/>
      <c r="Y269" s="276"/>
      <c r="Z269" s="276"/>
      <c r="AA269" s="276"/>
      <c r="AB269" s="276"/>
      <c r="AC269" s="276"/>
      <c r="AE269" s="276"/>
      <c r="AF269" s="277"/>
      <c r="AG269" s="277"/>
      <c r="AH269" s="277"/>
      <c r="AI269" s="277"/>
      <c r="AJ269" s="277"/>
      <c r="AL269" s="277"/>
      <c r="AM269" s="277"/>
      <c r="AN269" s="277"/>
      <c r="AO269" s="277"/>
      <c r="AP269" s="277"/>
      <c r="AQ269" s="277"/>
      <c r="AX269" s="277"/>
      <c r="AY269" s="277"/>
      <c r="AZ269" s="277"/>
      <c r="BA269" s="277"/>
      <c r="BB269" s="277"/>
      <c r="BC269" s="277"/>
    </row>
    <row r="270" customFormat="false" ht="9" hidden="false" customHeight="false" outlineLevel="0" collapsed="false">
      <c r="X270" s="276"/>
      <c r="Y270" s="276"/>
      <c r="Z270" s="276"/>
      <c r="AA270" s="276"/>
      <c r="AB270" s="276"/>
      <c r="AC270" s="276"/>
      <c r="AE270" s="276"/>
      <c r="AF270" s="277"/>
      <c r="AG270" s="277"/>
      <c r="AH270" s="277"/>
      <c r="AI270" s="277"/>
      <c r="AJ270" s="277"/>
      <c r="AL270" s="277"/>
      <c r="AM270" s="277"/>
      <c r="AN270" s="277"/>
      <c r="AO270" s="277"/>
      <c r="AP270" s="277"/>
      <c r="AQ270" s="277"/>
      <c r="AX270" s="277"/>
      <c r="AY270" s="277"/>
      <c r="AZ270" s="277"/>
      <c r="BA270" s="277"/>
      <c r="BB270" s="277"/>
      <c r="BC270" s="277"/>
    </row>
    <row r="271" customFormat="false" ht="9" hidden="false" customHeight="false" outlineLevel="0" collapsed="false">
      <c r="X271" s="276"/>
      <c r="Y271" s="276"/>
      <c r="Z271" s="276"/>
      <c r="AA271" s="276"/>
      <c r="AB271" s="276"/>
      <c r="AC271" s="276"/>
      <c r="AE271" s="276"/>
      <c r="AF271" s="277"/>
      <c r="AG271" s="277"/>
      <c r="AH271" s="277"/>
      <c r="AI271" s="277"/>
      <c r="AJ271" s="277"/>
      <c r="AL271" s="277"/>
      <c r="AM271" s="277"/>
      <c r="AN271" s="277"/>
      <c r="AO271" s="277"/>
      <c r="AP271" s="277"/>
      <c r="AQ271" s="277"/>
      <c r="AX271" s="277"/>
      <c r="AY271" s="277"/>
      <c r="AZ271" s="277"/>
      <c r="BA271" s="277"/>
      <c r="BB271" s="277"/>
      <c r="BC271" s="277"/>
    </row>
    <row r="272" customFormat="false" ht="9" hidden="false" customHeight="false" outlineLevel="0" collapsed="false">
      <c r="X272" s="276"/>
      <c r="Y272" s="276"/>
      <c r="Z272" s="276"/>
      <c r="AA272" s="276"/>
      <c r="AB272" s="276"/>
      <c r="AC272" s="276"/>
      <c r="AE272" s="276"/>
      <c r="AF272" s="277"/>
      <c r="AG272" s="277"/>
      <c r="AH272" s="277"/>
      <c r="AI272" s="277"/>
      <c r="AJ272" s="277"/>
      <c r="AL272" s="277"/>
      <c r="AM272" s="277"/>
      <c r="AN272" s="277"/>
      <c r="AO272" s="277"/>
      <c r="AP272" s="277"/>
      <c r="AQ272" s="277"/>
      <c r="AX272" s="277"/>
      <c r="AY272" s="277"/>
      <c r="AZ272" s="277"/>
      <c r="BA272" s="277"/>
      <c r="BB272" s="277"/>
      <c r="BC272" s="277"/>
    </row>
    <row r="273" customFormat="false" ht="9" hidden="false" customHeight="false" outlineLevel="0" collapsed="false">
      <c r="X273" s="276"/>
      <c r="Y273" s="276"/>
      <c r="Z273" s="276"/>
      <c r="AA273" s="276"/>
      <c r="AB273" s="276"/>
      <c r="AC273" s="276"/>
      <c r="AE273" s="276"/>
      <c r="AF273" s="277"/>
      <c r="AG273" s="277"/>
      <c r="AH273" s="277"/>
      <c r="AI273" s="277"/>
      <c r="AJ273" s="277"/>
      <c r="AL273" s="277"/>
      <c r="AM273" s="277"/>
      <c r="AN273" s="277"/>
      <c r="AO273" s="277"/>
      <c r="AP273" s="277"/>
      <c r="AQ273" s="277"/>
      <c r="AX273" s="277"/>
      <c r="AY273" s="277"/>
      <c r="AZ273" s="277"/>
      <c r="BA273" s="277"/>
      <c r="BB273" s="277"/>
      <c r="BC273" s="277"/>
    </row>
    <row r="274" customFormat="false" ht="9" hidden="false" customHeight="false" outlineLevel="0" collapsed="false">
      <c r="X274" s="276"/>
      <c r="Y274" s="276"/>
      <c r="Z274" s="276"/>
      <c r="AA274" s="276"/>
      <c r="AB274" s="276"/>
      <c r="AC274" s="276"/>
      <c r="AE274" s="276"/>
      <c r="AF274" s="277"/>
      <c r="AG274" s="277"/>
      <c r="AH274" s="277"/>
      <c r="AI274" s="277"/>
      <c r="AJ274" s="277"/>
      <c r="AL274" s="277"/>
      <c r="AM274" s="277"/>
      <c r="AN274" s="277"/>
      <c r="AO274" s="277"/>
      <c r="AP274" s="277"/>
      <c r="AQ274" s="277"/>
      <c r="AX274" s="277"/>
      <c r="AY274" s="277"/>
      <c r="AZ274" s="277"/>
      <c r="BA274" s="277"/>
      <c r="BB274" s="277"/>
      <c r="BC274" s="277"/>
    </row>
    <row r="275" customFormat="false" ht="9" hidden="false" customHeight="false" outlineLevel="0" collapsed="false">
      <c r="X275" s="276"/>
      <c r="Y275" s="276"/>
      <c r="Z275" s="276"/>
      <c r="AA275" s="276"/>
      <c r="AB275" s="276"/>
      <c r="AC275" s="276"/>
      <c r="AE275" s="276"/>
      <c r="AF275" s="277"/>
      <c r="AG275" s="277"/>
      <c r="AH275" s="277"/>
      <c r="AI275" s="277"/>
      <c r="AJ275" s="277"/>
      <c r="AL275" s="277"/>
      <c r="AM275" s="277"/>
      <c r="AN275" s="277"/>
      <c r="AO275" s="277"/>
      <c r="AP275" s="277"/>
      <c r="AQ275" s="277"/>
      <c r="AX275" s="277"/>
      <c r="AY275" s="277"/>
      <c r="AZ275" s="277"/>
      <c r="BA275" s="277"/>
      <c r="BB275" s="277"/>
      <c r="BC275" s="277"/>
    </row>
    <row r="276" customFormat="false" ht="9" hidden="false" customHeight="false" outlineLevel="0" collapsed="false">
      <c r="X276" s="276"/>
      <c r="Y276" s="276"/>
      <c r="Z276" s="276"/>
      <c r="AA276" s="276"/>
      <c r="AB276" s="276"/>
      <c r="AC276" s="276"/>
      <c r="AE276" s="276"/>
      <c r="AF276" s="277"/>
      <c r="AG276" s="277"/>
      <c r="AH276" s="277"/>
      <c r="AI276" s="277"/>
      <c r="AJ276" s="277"/>
      <c r="AL276" s="277"/>
      <c r="AM276" s="277"/>
      <c r="AN276" s="277"/>
      <c r="AO276" s="277"/>
      <c r="AP276" s="277"/>
      <c r="AQ276" s="277"/>
      <c r="AX276" s="277"/>
      <c r="AY276" s="277"/>
      <c r="AZ276" s="277"/>
      <c r="BA276" s="277"/>
      <c r="BB276" s="277"/>
      <c r="BC276" s="277"/>
    </row>
    <row r="277" customFormat="false" ht="9" hidden="false" customHeight="false" outlineLevel="0" collapsed="false">
      <c r="X277" s="276"/>
      <c r="Y277" s="276"/>
      <c r="Z277" s="276"/>
      <c r="AA277" s="276"/>
      <c r="AB277" s="276"/>
      <c r="AC277" s="276"/>
      <c r="AE277" s="276"/>
      <c r="AF277" s="277"/>
      <c r="AG277" s="277"/>
      <c r="AH277" s="277"/>
      <c r="AI277" s="277"/>
      <c r="AJ277" s="277"/>
      <c r="AL277" s="277"/>
      <c r="AM277" s="277"/>
      <c r="AN277" s="277"/>
      <c r="AO277" s="277"/>
      <c r="AP277" s="277"/>
      <c r="AQ277" s="277"/>
      <c r="AX277" s="277"/>
      <c r="AY277" s="277"/>
      <c r="AZ277" s="277"/>
      <c r="BA277" s="277"/>
      <c r="BB277" s="277"/>
      <c r="BC277" s="277"/>
    </row>
    <row r="278" customFormat="false" ht="9" hidden="false" customHeight="false" outlineLevel="0" collapsed="false">
      <c r="X278" s="276"/>
      <c r="Y278" s="276"/>
      <c r="Z278" s="276"/>
      <c r="AA278" s="276"/>
      <c r="AB278" s="276"/>
      <c r="AC278" s="276"/>
      <c r="AE278" s="276"/>
      <c r="AF278" s="277"/>
      <c r="AG278" s="277"/>
      <c r="AH278" s="277"/>
      <c r="AI278" s="277"/>
      <c r="AJ278" s="277"/>
      <c r="AL278" s="277"/>
      <c r="AM278" s="277"/>
      <c r="AN278" s="277"/>
      <c r="AO278" s="277"/>
      <c r="AP278" s="277"/>
      <c r="AQ278" s="277"/>
      <c r="AX278" s="277"/>
      <c r="AY278" s="277"/>
      <c r="AZ278" s="277"/>
      <c r="BA278" s="277"/>
      <c r="BB278" s="277"/>
      <c r="BC278" s="277"/>
    </row>
    <row r="279" customFormat="false" ht="9" hidden="false" customHeight="false" outlineLevel="0" collapsed="false">
      <c r="X279" s="276"/>
      <c r="Y279" s="276"/>
      <c r="Z279" s="276"/>
      <c r="AA279" s="276"/>
      <c r="AB279" s="276"/>
      <c r="AC279" s="276"/>
      <c r="AE279" s="276"/>
      <c r="AF279" s="277"/>
      <c r="AG279" s="277"/>
      <c r="AH279" s="277"/>
      <c r="AI279" s="277"/>
      <c r="AJ279" s="277"/>
      <c r="AL279" s="277"/>
      <c r="AM279" s="277"/>
      <c r="AN279" s="277"/>
      <c r="AO279" s="277"/>
      <c r="AP279" s="277"/>
      <c r="AQ279" s="277"/>
      <c r="AX279" s="277"/>
      <c r="AY279" s="277"/>
      <c r="AZ279" s="277"/>
      <c r="BA279" s="277"/>
      <c r="BB279" s="277"/>
      <c r="BC279" s="277"/>
    </row>
    <row r="280" customFormat="false" ht="9" hidden="false" customHeight="false" outlineLevel="0" collapsed="false">
      <c r="X280" s="276"/>
      <c r="Y280" s="276"/>
      <c r="Z280" s="276"/>
      <c r="AA280" s="276"/>
      <c r="AB280" s="276"/>
      <c r="AC280" s="276"/>
      <c r="AE280" s="276"/>
      <c r="AF280" s="277"/>
      <c r="AG280" s="277"/>
      <c r="AH280" s="277"/>
      <c r="AI280" s="277"/>
      <c r="AJ280" s="277"/>
      <c r="AL280" s="277"/>
      <c r="AM280" s="277"/>
      <c r="AN280" s="277"/>
      <c r="AO280" s="277"/>
      <c r="AP280" s="277"/>
      <c r="AQ280" s="277"/>
      <c r="AX280" s="277"/>
      <c r="AY280" s="277"/>
      <c r="AZ280" s="277"/>
      <c r="BA280" s="277"/>
      <c r="BB280" s="277"/>
      <c r="BC280" s="277"/>
    </row>
    <row r="281" customFormat="false" ht="9" hidden="false" customHeight="false" outlineLevel="0" collapsed="false">
      <c r="X281" s="276"/>
      <c r="Y281" s="276"/>
      <c r="Z281" s="276"/>
      <c r="AA281" s="276"/>
      <c r="AB281" s="276"/>
      <c r="AC281" s="276"/>
      <c r="AE281" s="276"/>
      <c r="AF281" s="277"/>
      <c r="AG281" s="277"/>
      <c r="AH281" s="277"/>
      <c r="AI281" s="277"/>
      <c r="AJ281" s="277"/>
      <c r="AL281" s="277"/>
      <c r="AM281" s="277"/>
      <c r="AN281" s="277"/>
      <c r="AO281" s="277"/>
      <c r="AP281" s="277"/>
      <c r="AQ281" s="277"/>
      <c r="AX281" s="277"/>
      <c r="AY281" s="277"/>
      <c r="AZ281" s="277"/>
      <c r="BA281" s="277"/>
      <c r="BB281" s="277"/>
      <c r="BC281" s="277"/>
    </row>
    <row r="282" customFormat="false" ht="9" hidden="false" customHeight="false" outlineLevel="0" collapsed="false">
      <c r="X282" s="276"/>
      <c r="Y282" s="276"/>
      <c r="Z282" s="276"/>
      <c r="AA282" s="276"/>
      <c r="AB282" s="276"/>
      <c r="AC282" s="276"/>
      <c r="AE282" s="276"/>
      <c r="AF282" s="277"/>
      <c r="AG282" s="277"/>
      <c r="AH282" s="277"/>
      <c r="AI282" s="277"/>
      <c r="AJ282" s="277"/>
      <c r="AL282" s="277"/>
      <c r="AM282" s="277"/>
      <c r="AN282" s="277"/>
      <c r="AO282" s="277"/>
      <c r="AP282" s="277"/>
      <c r="AQ282" s="277"/>
      <c r="AX282" s="277"/>
      <c r="AY282" s="277"/>
      <c r="AZ282" s="277"/>
      <c r="BA282" s="277"/>
      <c r="BB282" s="277"/>
      <c r="BC282" s="277"/>
    </row>
    <row r="283" customFormat="false" ht="9" hidden="false" customHeight="false" outlineLevel="0" collapsed="false">
      <c r="X283" s="276"/>
      <c r="Y283" s="276"/>
      <c r="Z283" s="276"/>
      <c r="AA283" s="276"/>
      <c r="AB283" s="276"/>
      <c r="AC283" s="276"/>
      <c r="AE283" s="276"/>
      <c r="AF283" s="277"/>
      <c r="AG283" s="277"/>
      <c r="AH283" s="277"/>
      <c r="AI283" s="277"/>
      <c r="AJ283" s="277"/>
      <c r="AL283" s="277"/>
      <c r="AM283" s="277"/>
      <c r="AN283" s="277"/>
      <c r="AO283" s="277"/>
      <c r="AP283" s="277"/>
      <c r="AQ283" s="277"/>
      <c r="AX283" s="277"/>
      <c r="AY283" s="277"/>
      <c r="AZ283" s="277"/>
      <c r="BA283" s="277"/>
      <c r="BB283" s="277"/>
      <c r="BC283" s="277"/>
    </row>
    <row r="284" customFormat="false" ht="9" hidden="false" customHeight="false" outlineLevel="0" collapsed="false">
      <c r="X284" s="276"/>
      <c r="Y284" s="276"/>
      <c r="Z284" s="276"/>
      <c r="AA284" s="276"/>
      <c r="AB284" s="276"/>
      <c r="AC284" s="276"/>
      <c r="AE284" s="276"/>
      <c r="AF284" s="277"/>
      <c r="AG284" s="277"/>
      <c r="AH284" s="277"/>
      <c r="AI284" s="277"/>
      <c r="AJ284" s="277"/>
      <c r="AL284" s="277"/>
      <c r="AM284" s="277"/>
      <c r="AN284" s="277"/>
      <c r="AO284" s="277"/>
      <c r="AP284" s="277"/>
      <c r="AQ284" s="277"/>
      <c r="AX284" s="277"/>
      <c r="AY284" s="277"/>
      <c r="AZ284" s="277"/>
      <c r="BA284" s="277"/>
      <c r="BB284" s="277"/>
      <c r="BC284" s="277"/>
    </row>
    <row r="285" customFormat="false" ht="9" hidden="false" customHeight="false" outlineLevel="0" collapsed="false">
      <c r="X285" s="276"/>
      <c r="Y285" s="276"/>
      <c r="Z285" s="276"/>
      <c r="AA285" s="276"/>
      <c r="AB285" s="276"/>
      <c r="AC285" s="276"/>
      <c r="AE285" s="276"/>
      <c r="AF285" s="277"/>
      <c r="AG285" s="277"/>
      <c r="AH285" s="277"/>
      <c r="AI285" s="277"/>
      <c r="AJ285" s="277"/>
      <c r="AL285" s="277"/>
      <c r="AM285" s="277"/>
      <c r="AN285" s="277"/>
      <c r="AO285" s="277"/>
      <c r="AP285" s="277"/>
      <c r="AQ285" s="277"/>
      <c r="AX285" s="277"/>
      <c r="AY285" s="277"/>
      <c r="AZ285" s="277"/>
      <c r="BA285" s="277"/>
      <c r="BB285" s="277"/>
      <c r="BC285" s="277"/>
    </row>
    <row r="286" customFormat="false" ht="9" hidden="false" customHeight="false" outlineLevel="0" collapsed="false">
      <c r="X286" s="276"/>
      <c r="Y286" s="276"/>
      <c r="Z286" s="276"/>
      <c r="AA286" s="276"/>
      <c r="AB286" s="276"/>
      <c r="AC286" s="276"/>
      <c r="AE286" s="276"/>
      <c r="AF286" s="277"/>
      <c r="AG286" s="277"/>
      <c r="AH286" s="277"/>
      <c r="AI286" s="277"/>
      <c r="AJ286" s="277"/>
      <c r="AL286" s="277"/>
      <c r="AM286" s="277"/>
      <c r="AN286" s="277"/>
      <c r="AO286" s="277"/>
      <c r="AP286" s="277"/>
      <c r="AQ286" s="277"/>
      <c r="AX286" s="277"/>
      <c r="AY286" s="277"/>
      <c r="AZ286" s="277"/>
      <c r="BA286" s="277"/>
      <c r="BB286" s="277"/>
      <c r="BC286" s="277"/>
    </row>
    <row r="287" customFormat="false" ht="9" hidden="false" customHeight="false" outlineLevel="0" collapsed="false">
      <c r="X287" s="276"/>
      <c r="Y287" s="276"/>
      <c r="Z287" s="276"/>
      <c r="AA287" s="276"/>
      <c r="AB287" s="276"/>
      <c r="AC287" s="276"/>
      <c r="AE287" s="276"/>
      <c r="AF287" s="277"/>
      <c r="AG287" s="277"/>
      <c r="AH287" s="277"/>
      <c r="AI287" s="277"/>
      <c r="AJ287" s="277"/>
      <c r="AL287" s="277"/>
      <c r="AM287" s="277"/>
      <c r="AN287" s="277"/>
      <c r="AO287" s="277"/>
      <c r="AP287" s="277"/>
      <c r="AQ287" s="277"/>
      <c r="AX287" s="277"/>
      <c r="AY287" s="277"/>
      <c r="AZ287" s="277"/>
      <c r="BA287" s="277"/>
      <c r="BB287" s="277"/>
      <c r="BC287" s="277"/>
    </row>
    <row r="288" customFormat="false" ht="9" hidden="false" customHeight="false" outlineLevel="0" collapsed="false">
      <c r="X288" s="276"/>
      <c r="Y288" s="276"/>
      <c r="Z288" s="276"/>
      <c r="AA288" s="276"/>
      <c r="AB288" s="276"/>
      <c r="AC288" s="276"/>
      <c r="AE288" s="276"/>
      <c r="AF288" s="277"/>
      <c r="AG288" s="277"/>
      <c r="AH288" s="277"/>
      <c r="AI288" s="277"/>
      <c r="AJ288" s="277"/>
      <c r="AL288" s="277"/>
      <c r="AM288" s="277"/>
      <c r="AN288" s="277"/>
      <c r="AO288" s="277"/>
      <c r="AP288" s="277"/>
      <c r="AQ288" s="277"/>
      <c r="AX288" s="277"/>
      <c r="AY288" s="277"/>
      <c r="AZ288" s="277"/>
      <c r="BA288" s="277"/>
      <c r="BB288" s="277"/>
      <c r="BC288" s="277"/>
    </row>
    <row r="289" customFormat="false" ht="9" hidden="false" customHeight="false" outlineLevel="0" collapsed="false">
      <c r="X289" s="276"/>
      <c r="Y289" s="276"/>
      <c r="Z289" s="276"/>
      <c r="AA289" s="276"/>
      <c r="AB289" s="276"/>
      <c r="AC289" s="276"/>
      <c r="AE289" s="276"/>
      <c r="AF289" s="277"/>
      <c r="AG289" s="277"/>
      <c r="AH289" s="277"/>
      <c r="AI289" s="277"/>
      <c r="AJ289" s="277"/>
      <c r="AL289" s="277"/>
      <c r="AM289" s="277"/>
      <c r="AN289" s="277"/>
      <c r="AO289" s="277"/>
      <c r="AP289" s="277"/>
      <c r="AQ289" s="277"/>
      <c r="AX289" s="277"/>
      <c r="AY289" s="277"/>
      <c r="AZ289" s="277"/>
      <c r="BA289" s="277"/>
      <c r="BB289" s="277"/>
      <c r="BC289" s="277"/>
    </row>
    <row r="290" customFormat="false" ht="9" hidden="false" customHeight="false" outlineLevel="0" collapsed="false">
      <c r="X290" s="276"/>
      <c r="Y290" s="276"/>
      <c r="Z290" s="276"/>
      <c r="AA290" s="276"/>
      <c r="AB290" s="276"/>
      <c r="AC290" s="276"/>
      <c r="AE290" s="276"/>
      <c r="AF290" s="277"/>
      <c r="AG290" s="277"/>
      <c r="AH290" s="277"/>
      <c r="AI290" s="277"/>
      <c r="AJ290" s="277"/>
      <c r="AL290" s="277"/>
      <c r="AM290" s="277"/>
      <c r="AN290" s="277"/>
      <c r="AO290" s="277"/>
      <c r="AP290" s="277"/>
      <c r="AQ290" s="277"/>
      <c r="AX290" s="277"/>
      <c r="AY290" s="277"/>
      <c r="AZ290" s="277"/>
      <c r="BA290" s="277"/>
      <c r="BB290" s="277"/>
      <c r="BC290" s="277"/>
    </row>
    <row r="291" customFormat="false" ht="9" hidden="false" customHeight="false" outlineLevel="0" collapsed="false">
      <c r="X291" s="276"/>
      <c r="Y291" s="276"/>
      <c r="Z291" s="276"/>
      <c r="AA291" s="276"/>
      <c r="AB291" s="276"/>
      <c r="AC291" s="276"/>
      <c r="AE291" s="276"/>
      <c r="AF291" s="277"/>
      <c r="AG291" s="277"/>
      <c r="AH291" s="277"/>
      <c r="AI291" s="277"/>
      <c r="AJ291" s="277"/>
      <c r="AL291" s="277"/>
      <c r="AM291" s="277"/>
      <c r="AN291" s="277"/>
      <c r="AO291" s="277"/>
      <c r="AP291" s="277"/>
      <c r="AQ291" s="277"/>
      <c r="AX291" s="277"/>
      <c r="AY291" s="277"/>
      <c r="AZ291" s="277"/>
      <c r="BA291" s="277"/>
      <c r="BB291" s="277"/>
      <c r="BC291" s="277"/>
    </row>
    <row r="292" customFormat="false" ht="9" hidden="false" customHeight="false" outlineLevel="0" collapsed="false">
      <c r="X292" s="276"/>
      <c r="Y292" s="276"/>
      <c r="Z292" s="276"/>
      <c r="AA292" s="276"/>
      <c r="AB292" s="276"/>
      <c r="AC292" s="276"/>
      <c r="AE292" s="276"/>
      <c r="AF292" s="277"/>
      <c r="AG292" s="277"/>
      <c r="AH292" s="277"/>
      <c r="AI292" s="277"/>
      <c r="AJ292" s="277"/>
      <c r="AL292" s="277"/>
      <c r="AM292" s="277"/>
      <c r="AN292" s="277"/>
      <c r="AO292" s="277"/>
      <c r="AP292" s="277"/>
      <c r="AQ292" s="277"/>
      <c r="AX292" s="277"/>
      <c r="AY292" s="277"/>
      <c r="AZ292" s="277"/>
      <c r="BA292" s="277"/>
      <c r="BB292" s="277"/>
      <c r="BC292" s="277"/>
    </row>
    <row r="293" customFormat="false" ht="9" hidden="false" customHeight="false" outlineLevel="0" collapsed="false">
      <c r="X293" s="276"/>
      <c r="Y293" s="276"/>
      <c r="Z293" s="276"/>
      <c r="AA293" s="276"/>
      <c r="AB293" s="276"/>
      <c r="AC293" s="276"/>
      <c r="AE293" s="276"/>
      <c r="AF293" s="277"/>
      <c r="AG293" s="277"/>
      <c r="AH293" s="277"/>
      <c r="AI293" s="277"/>
      <c r="AJ293" s="277"/>
      <c r="AL293" s="277"/>
      <c r="AM293" s="277"/>
      <c r="AN293" s="277"/>
      <c r="AO293" s="277"/>
      <c r="AP293" s="277"/>
      <c r="AQ293" s="277"/>
      <c r="AX293" s="277"/>
      <c r="AY293" s="277"/>
      <c r="AZ293" s="277"/>
      <c r="BA293" s="277"/>
      <c r="BB293" s="277"/>
      <c r="BC293" s="277"/>
    </row>
    <row r="294" customFormat="false" ht="9" hidden="false" customHeight="false" outlineLevel="0" collapsed="false">
      <c r="X294" s="276"/>
      <c r="Y294" s="276"/>
      <c r="Z294" s="276"/>
      <c r="AA294" s="276"/>
      <c r="AB294" s="276"/>
      <c r="AC294" s="276"/>
      <c r="AE294" s="276"/>
      <c r="AF294" s="277"/>
      <c r="AG294" s="277"/>
      <c r="AH294" s="277"/>
      <c r="AI294" s="277"/>
      <c r="AJ294" s="277"/>
      <c r="AL294" s="277"/>
      <c r="AM294" s="277"/>
      <c r="AN294" s="277"/>
      <c r="AO294" s="277"/>
      <c r="AP294" s="277"/>
      <c r="AQ294" s="277"/>
      <c r="AX294" s="277"/>
      <c r="AY294" s="277"/>
      <c r="AZ294" s="277"/>
      <c r="BA294" s="277"/>
      <c r="BB294" s="277"/>
      <c r="BC294" s="277"/>
    </row>
    <row r="295" customFormat="false" ht="9" hidden="false" customHeight="false" outlineLevel="0" collapsed="false">
      <c r="X295" s="276"/>
      <c r="Y295" s="276"/>
      <c r="Z295" s="276"/>
      <c r="AA295" s="276"/>
      <c r="AB295" s="276"/>
      <c r="AC295" s="276"/>
      <c r="AE295" s="276"/>
      <c r="AF295" s="277"/>
      <c r="AG295" s="277"/>
      <c r="AH295" s="277"/>
      <c r="AI295" s="277"/>
      <c r="AJ295" s="277"/>
      <c r="AL295" s="277"/>
      <c r="AM295" s="277"/>
      <c r="AN295" s="277"/>
      <c r="AO295" s="277"/>
      <c r="AP295" s="277"/>
      <c r="AQ295" s="277"/>
      <c r="AX295" s="277"/>
      <c r="AY295" s="277"/>
      <c r="AZ295" s="277"/>
      <c r="BA295" s="277"/>
      <c r="BB295" s="277"/>
      <c r="BC295" s="277"/>
    </row>
    <row r="296" customFormat="false" ht="9" hidden="false" customHeight="false" outlineLevel="0" collapsed="false">
      <c r="X296" s="276"/>
      <c r="Y296" s="276"/>
      <c r="Z296" s="276"/>
      <c r="AA296" s="276"/>
      <c r="AB296" s="276"/>
      <c r="AC296" s="276"/>
      <c r="AE296" s="276"/>
      <c r="AF296" s="277"/>
      <c r="AG296" s="277"/>
      <c r="AH296" s="277"/>
      <c r="AI296" s="277"/>
      <c r="AJ296" s="277"/>
      <c r="AL296" s="277"/>
      <c r="AM296" s="277"/>
      <c r="AN296" s="277"/>
      <c r="AO296" s="277"/>
      <c r="AP296" s="277"/>
      <c r="AQ296" s="277"/>
      <c r="AX296" s="277"/>
      <c r="AY296" s="277"/>
      <c r="AZ296" s="277"/>
      <c r="BA296" s="277"/>
      <c r="BB296" s="277"/>
      <c r="BC296" s="277"/>
    </row>
    <row r="297" customFormat="false" ht="9" hidden="false" customHeight="false" outlineLevel="0" collapsed="false">
      <c r="X297" s="276"/>
      <c r="Y297" s="276"/>
      <c r="Z297" s="276"/>
      <c r="AA297" s="276"/>
      <c r="AB297" s="276"/>
      <c r="AC297" s="276"/>
      <c r="AE297" s="276"/>
      <c r="AF297" s="277"/>
      <c r="AG297" s="277"/>
      <c r="AH297" s="277"/>
      <c r="AI297" s="277"/>
      <c r="AJ297" s="277"/>
      <c r="AL297" s="277"/>
      <c r="AM297" s="277"/>
      <c r="AN297" s="277"/>
      <c r="AO297" s="277"/>
      <c r="AP297" s="277"/>
      <c r="AQ297" s="277"/>
      <c r="AX297" s="277"/>
      <c r="AY297" s="277"/>
      <c r="AZ297" s="277"/>
      <c r="BA297" s="277"/>
      <c r="BB297" s="277"/>
      <c r="BC297" s="277"/>
    </row>
    <row r="298" customFormat="false" ht="9" hidden="false" customHeight="false" outlineLevel="0" collapsed="false">
      <c r="X298" s="276"/>
      <c r="Y298" s="276"/>
      <c r="Z298" s="276"/>
      <c r="AA298" s="276"/>
      <c r="AB298" s="276"/>
      <c r="AC298" s="276"/>
      <c r="AE298" s="276"/>
      <c r="AF298" s="277"/>
      <c r="AG298" s="277"/>
      <c r="AH298" s="277"/>
      <c r="AI298" s="277"/>
      <c r="AJ298" s="277"/>
      <c r="AL298" s="277"/>
      <c r="AM298" s="277"/>
      <c r="AN298" s="277"/>
      <c r="AO298" s="277"/>
      <c r="AP298" s="277"/>
      <c r="AQ298" s="277"/>
      <c r="AX298" s="277"/>
      <c r="AY298" s="277"/>
      <c r="AZ298" s="277"/>
      <c r="BA298" s="277"/>
      <c r="BB298" s="277"/>
      <c r="BC298" s="277"/>
    </row>
    <row r="299" customFormat="false" ht="9" hidden="false" customHeight="false" outlineLevel="0" collapsed="false">
      <c r="X299" s="276"/>
      <c r="Y299" s="276"/>
      <c r="Z299" s="276"/>
      <c r="AA299" s="276"/>
      <c r="AB299" s="276"/>
      <c r="AC299" s="276"/>
      <c r="AE299" s="276"/>
      <c r="AF299" s="277"/>
      <c r="AG299" s="277"/>
      <c r="AH299" s="277"/>
      <c r="AI299" s="277"/>
      <c r="AJ299" s="277"/>
      <c r="AL299" s="277"/>
      <c r="AM299" s="277"/>
      <c r="AN299" s="277"/>
      <c r="AO299" s="277"/>
      <c r="AP299" s="277"/>
      <c r="AQ299" s="277"/>
      <c r="AX299" s="277"/>
      <c r="AY299" s="277"/>
      <c r="AZ299" s="277"/>
      <c r="BA299" s="277"/>
      <c r="BB299" s="277"/>
      <c r="BC299" s="277"/>
    </row>
    <row r="300" customFormat="false" ht="9" hidden="false" customHeight="false" outlineLevel="0" collapsed="false">
      <c r="X300" s="276"/>
      <c r="Y300" s="276"/>
      <c r="Z300" s="276"/>
      <c r="AA300" s="276"/>
      <c r="AB300" s="276"/>
      <c r="AC300" s="276"/>
      <c r="AE300" s="276"/>
      <c r="AF300" s="277"/>
      <c r="AG300" s="277"/>
      <c r="AH300" s="277"/>
      <c r="AI300" s="277"/>
      <c r="AJ300" s="277"/>
      <c r="AL300" s="277"/>
      <c r="AM300" s="277"/>
      <c r="AN300" s="277"/>
      <c r="AO300" s="277"/>
      <c r="AP300" s="277"/>
      <c r="AQ300" s="277"/>
      <c r="AX300" s="277"/>
      <c r="AY300" s="277"/>
      <c r="AZ300" s="277"/>
      <c r="BA300" s="277"/>
      <c r="BB300" s="277"/>
      <c r="BC300" s="277"/>
    </row>
    <row r="301" customFormat="false" ht="9" hidden="false" customHeight="false" outlineLevel="0" collapsed="false">
      <c r="X301" s="276"/>
      <c r="Y301" s="276"/>
      <c r="Z301" s="276"/>
      <c r="AA301" s="276"/>
      <c r="AB301" s="276"/>
      <c r="AC301" s="276"/>
      <c r="AE301" s="276"/>
      <c r="AF301" s="277"/>
      <c r="AG301" s="277"/>
      <c r="AH301" s="277"/>
      <c r="AI301" s="277"/>
      <c r="AJ301" s="277"/>
      <c r="AL301" s="277"/>
      <c r="AM301" s="277"/>
      <c r="AN301" s="277"/>
      <c r="AO301" s="277"/>
      <c r="AP301" s="277"/>
      <c r="AQ301" s="277"/>
      <c r="AX301" s="277"/>
      <c r="AY301" s="277"/>
      <c r="AZ301" s="277"/>
      <c r="BA301" s="277"/>
      <c r="BB301" s="277"/>
      <c r="BC301" s="277"/>
    </row>
    <row r="302" customFormat="false" ht="9" hidden="false" customHeight="false" outlineLevel="0" collapsed="false">
      <c r="X302" s="276"/>
      <c r="Y302" s="276"/>
      <c r="Z302" s="276"/>
      <c r="AA302" s="276"/>
      <c r="AB302" s="276"/>
      <c r="AC302" s="276"/>
      <c r="AE302" s="276"/>
      <c r="AF302" s="277"/>
      <c r="AG302" s="277"/>
      <c r="AH302" s="277"/>
      <c r="AI302" s="277"/>
      <c r="AJ302" s="277"/>
      <c r="AL302" s="277"/>
      <c r="AM302" s="277"/>
      <c r="AN302" s="277"/>
      <c r="AO302" s="277"/>
      <c r="AP302" s="277"/>
      <c r="AQ302" s="277"/>
      <c r="AX302" s="277"/>
      <c r="AY302" s="277"/>
      <c r="AZ302" s="277"/>
      <c r="BA302" s="277"/>
      <c r="BB302" s="277"/>
      <c r="BC302" s="277"/>
    </row>
    <row r="303" customFormat="false" ht="9" hidden="false" customHeight="false" outlineLevel="0" collapsed="false">
      <c r="X303" s="276"/>
      <c r="Y303" s="276"/>
      <c r="Z303" s="276"/>
      <c r="AA303" s="276"/>
      <c r="AB303" s="276"/>
      <c r="AC303" s="276"/>
      <c r="AE303" s="276"/>
      <c r="AF303" s="277"/>
      <c r="AG303" s="277"/>
      <c r="AH303" s="277"/>
      <c r="AI303" s="277"/>
      <c r="AJ303" s="277"/>
      <c r="AL303" s="277"/>
      <c r="AM303" s="277"/>
      <c r="AN303" s="277"/>
      <c r="AO303" s="277"/>
      <c r="AP303" s="277"/>
      <c r="AQ303" s="277"/>
      <c r="AX303" s="277"/>
      <c r="AY303" s="277"/>
      <c r="AZ303" s="277"/>
      <c r="BA303" s="277"/>
      <c r="BB303" s="277"/>
      <c r="BC303" s="277"/>
    </row>
    <row r="304" customFormat="false" ht="9" hidden="false" customHeight="false" outlineLevel="0" collapsed="false">
      <c r="X304" s="276"/>
      <c r="Y304" s="276"/>
      <c r="Z304" s="276"/>
      <c r="AA304" s="276"/>
      <c r="AB304" s="276"/>
      <c r="AC304" s="276"/>
      <c r="AE304" s="276"/>
      <c r="AF304" s="277"/>
      <c r="AG304" s="277"/>
      <c r="AH304" s="277"/>
      <c r="AI304" s="277"/>
      <c r="AJ304" s="277"/>
      <c r="AL304" s="277"/>
      <c r="AM304" s="277"/>
      <c r="AN304" s="277"/>
      <c r="AO304" s="277"/>
      <c r="AP304" s="277"/>
      <c r="AQ304" s="277"/>
      <c r="AX304" s="277"/>
      <c r="AY304" s="277"/>
      <c r="AZ304" s="277"/>
      <c r="BA304" s="277"/>
      <c r="BB304" s="277"/>
      <c r="BC304" s="277"/>
    </row>
    <row r="305" customFormat="false" ht="9" hidden="false" customHeight="false" outlineLevel="0" collapsed="false">
      <c r="X305" s="276"/>
      <c r="Y305" s="276"/>
      <c r="Z305" s="276"/>
      <c r="AA305" s="276"/>
      <c r="AB305" s="276"/>
      <c r="AC305" s="276"/>
      <c r="AE305" s="276"/>
      <c r="AF305" s="277"/>
      <c r="AG305" s="277"/>
      <c r="AH305" s="277"/>
      <c r="AI305" s="277"/>
      <c r="AJ305" s="277"/>
      <c r="AL305" s="277"/>
      <c r="AM305" s="277"/>
      <c r="AN305" s="277"/>
      <c r="AO305" s="277"/>
      <c r="AP305" s="277"/>
      <c r="AQ305" s="277"/>
      <c r="AX305" s="277"/>
      <c r="AY305" s="277"/>
      <c r="AZ305" s="277"/>
      <c r="BA305" s="277"/>
      <c r="BB305" s="277"/>
      <c r="BC305" s="277"/>
    </row>
    <row r="306" customFormat="false" ht="9" hidden="false" customHeight="false" outlineLevel="0" collapsed="false">
      <c r="X306" s="276"/>
      <c r="Y306" s="276"/>
      <c r="Z306" s="276"/>
      <c r="AA306" s="276"/>
      <c r="AB306" s="276"/>
      <c r="AC306" s="276"/>
      <c r="AE306" s="276"/>
      <c r="AF306" s="277"/>
      <c r="AG306" s="277"/>
      <c r="AH306" s="277"/>
      <c r="AI306" s="277"/>
      <c r="AJ306" s="277"/>
      <c r="AL306" s="277"/>
      <c r="AM306" s="277"/>
      <c r="AN306" s="277"/>
      <c r="AO306" s="277"/>
      <c r="AP306" s="277"/>
      <c r="AQ306" s="277"/>
      <c r="AX306" s="277"/>
      <c r="AY306" s="277"/>
      <c r="AZ306" s="277"/>
      <c r="BA306" s="277"/>
      <c r="BB306" s="277"/>
      <c r="BC306" s="277"/>
    </row>
    <row r="307" customFormat="false" ht="9" hidden="false" customHeight="false" outlineLevel="0" collapsed="false">
      <c r="X307" s="276"/>
      <c r="Y307" s="276"/>
      <c r="Z307" s="276"/>
      <c r="AA307" s="276"/>
      <c r="AB307" s="276"/>
      <c r="AC307" s="276"/>
      <c r="AE307" s="276"/>
      <c r="AF307" s="277"/>
      <c r="AG307" s="277"/>
      <c r="AH307" s="277"/>
      <c r="AI307" s="277"/>
      <c r="AJ307" s="277"/>
      <c r="AL307" s="277"/>
      <c r="AM307" s="277"/>
      <c r="AN307" s="277"/>
      <c r="AO307" s="277"/>
      <c r="AP307" s="277"/>
      <c r="AQ307" s="277"/>
      <c r="AX307" s="277"/>
      <c r="AY307" s="277"/>
      <c r="AZ307" s="277"/>
      <c r="BA307" s="277"/>
      <c r="BB307" s="277"/>
      <c r="BC307" s="277"/>
    </row>
    <row r="308" customFormat="false" ht="9" hidden="false" customHeight="false" outlineLevel="0" collapsed="false">
      <c r="X308" s="276"/>
      <c r="Y308" s="276"/>
      <c r="Z308" s="276"/>
      <c r="AA308" s="276"/>
      <c r="AB308" s="276"/>
      <c r="AC308" s="276"/>
      <c r="AE308" s="276"/>
      <c r="AF308" s="277"/>
      <c r="AG308" s="277"/>
      <c r="AH308" s="277"/>
      <c r="AI308" s="277"/>
      <c r="AJ308" s="277"/>
      <c r="AL308" s="277"/>
      <c r="AM308" s="277"/>
      <c r="AN308" s="277"/>
      <c r="AO308" s="277"/>
      <c r="AP308" s="277"/>
      <c r="AQ308" s="277"/>
      <c r="AX308" s="277"/>
      <c r="AY308" s="277"/>
      <c r="AZ308" s="277"/>
      <c r="BA308" s="277"/>
      <c r="BB308" s="277"/>
      <c r="BC308" s="277"/>
    </row>
    <row r="309" customFormat="false" ht="9" hidden="false" customHeight="false" outlineLevel="0" collapsed="false">
      <c r="X309" s="276"/>
      <c r="Y309" s="276"/>
      <c r="Z309" s="276"/>
      <c r="AA309" s="276"/>
      <c r="AB309" s="276"/>
      <c r="AC309" s="276"/>
      <c r="AE309" s="276"/>
      <c r="AF309" s="277"/>
      <c r="AG309" s="277"/>
      <c r="AH309" s="277"/>
      <c r="AI309" s="277"/>
      <c r="AJ309" s="277"/>
      <c r="AL309" s="277"/>
      <c r="AM309" s="277"/>
      <c r="AN309" s="277"/>
      <c r="AO309" s="277"/>
      <c r="AP309" s="277"/>
      <c r="AQ309" s="277"/>
      <c r="AX309" s="277"/>
      <c r="AY309" s="277"/>
      <c r="AZ309" s="277"/>
      <c r="BA309" s="277"/>
      <c r="BB309" s="277"/>
      <c r="BC309" s="277"/>
    </row>
    <row r="310" customFormat="false" ht="9" hidden="false" customHeight="false" outlineLevel="0" collapsed="false">
      <c r="X310" s="276"/>
      <c r="Y310" s="276"/>
      <c r="Z310" s="276"/>
      <c r="AA310" s="276"/>
      <c r="AB310" s="276"/>
      <c r="AC310" s="276"/>
      <c r="AE310" s="276"/>
      <c r="AF310" s="277"/>
      <c r="AG310" s="277"/>
      <c r="AH310" s="277"/>
      <c r="AI310" s="277"/>
      <c r="AJ310" s="277"/>
      <c r="AL310" s="277"/>
      <c r="AM310" s="277"/>
      <c r="AN310" s="277"/>
      <c r="AO310" s="277"/>
      <c r="AP310" s="277"/>
      <c r="AQ310" s="277"/>
      <c r="AX310" s="277"/>
      <c r="AY310" s="277"/>
      <c r="AZ310" s="277"/>
      <c r="BA310" s="277"/>
      <c r="BB310" s="277"/>
      <c r="BC310" s="277"/>
    </row>
    <row r="311" customFormat="false" ht="9" hidden="false" customHeight="false" outlineLevel="0" collapsed="false">
      <c r="X311" s="276"/>
      <c r="Y311" s="276"/>
      <c r="Z311" s="276"/>
      <c r="AA311" s="276"/>
      <c r="AB311" s="276"/>
      <c r="AC311" s="276"/>
      <c r="AE311" s="276"/>
      <c r="AF311" s="277"/>
      <c r="AG311" s="277"/>
      <c r="AH311" s="277"/>
      <c r="AI311" s="277"/>
      <c r="AJ311" s="277"/>
      <c r="AL311" s="277"/>
      <c r="AM311" s="277"/>
      <c r="AN311" s="277"/>
      <c r="AO311" s="277"/>
      <c r="AP311" s="277"/>
      <c r="AQ311" s="277"/>
      <c r="AX311" s="277"/>
      <c r="AY311" s="277"/>
      <c r="AZ311" s="277"/>
      <c r="BA311" s="277"/>
      <c r="BB311" s="277"/>
      <c r="BC311" s="277"/>
    </row>
    <row r="312" customFormat="false" ht="9" hidden="false" customHeight="false" outlineLevel="0" collapsed="false">
      <c r="X312" s="276"/>
      <c r="Y312" s="276"/>
      <c r="Z312" s="276"/>
      <c r="AA312" s="276"/>
      <c r="AB312" s="276"/>
      <c r="AC312" s="276"/>
      <c r="AE312" s="276"/>
      <c r="AF312" s="277"/>
      <c r="AG312" s="277"/>
      <c r="AH312" s="277"/>
      <c r="AI312" s="277"/>
      <c r="AJ312" s="277"/>
      <c r="AL312" s="277"/>
      <c r="AM312" s="277"/>
      <c r="AN312" s="277"/>
      <c r="AO312" s="277"/>
      <c r="AP312" s="277"/>
      <c r="AQ312" s="277"/>
      <c r="AX312" s="277"/>
      <c r="AY312" s="277"/>
      <c r="AZ312" s="277"/>
      <c r="BA312" s="277"/>
      <c r="BB312" s="277"/>
      <c r="BC312" s="277"/>
    </row>
    <row r="313" customFormat="false" ht="9" hidden="false" customHeight="false" outlineLevel="0" collapsed="false">
      <c r="X313" s="276"/>
      <c r="Y313" s="276"/>
      <c r="Z313" s="276"/>
      <c r="AA313" s="276"/>
      <c r="AB313" s="276"/>
      <c r="AC313" s="276"/>
      <c r="AE313" s="276"/>
      <c r="AF313" s="277"/>
      <c r="AG313" s="277"/>
      <c r="AH313" s="277"/>
      <c r="AI313" s="277"/>
      <c r="AJ313" s="277"/>
      <c r="AL313" s="277"/>
      <c r="AM313" s="277"/>
      <c r="AN313" s="277"/>
      <c r="AO313" s="277"/>
      <c r="AP313" s="277"/>
      <c r="AQ313" s="277"/>
      <c r="AX313" s="277"/>
      <c r="AY313" s="277"/>
      <c r="AZ313" s="277"/>
      <c r="BA313" s="277"/>
      <c r="BB313" s="277"/>
      <c r="BC313" s="277"/>
    </row>
    <row r="314" customFormat="false" ht="9" hidden="false" customHeight="false" outlineLevel="0" collapsed="false">
      <c r="X314" s="276"/>
      <c r="Y314" s="276"/>
      <c r="Z314" s="276"/>
      <c r="AA314" s="276"/>
      <c r="AB314" s="276"/>
      <c r="AC314" s="276"/>
      <c r="AE314" s="276"/>
      <c r="AF314" s="277"/>
      <c r="AG314" s="277"/>
      <c r="AH314" s="277"/>
      <c r="AI314" s="277"/>
      <c r="AJ314" s="277"/>
      <c r="AL314" s="277"/>
      <c r="AM314" s="277"/>
      <c r="AN314" s="277"/>
      <c r="AO314" s="277"/>
      <c r="AP314" s="277"/>
      <c r="AQ314" s="277"/>
      <c r="AX314" s="277"/>
      <c r="AY314" s="277"/>
      <c r="AZ314" s="277"/>
      <c r="BA314" s="277"/>
      <c r="BB314" s="277"/>
      <c r="BC314" s="277"/>
    </row>
    <row r="315" customFormat="false" ht="9" hidden="false" customHeight="false" outlineLevel="0" collapsed="false">
      <c r="X315" s="276"/>
      <c r="Y315" s="276"/>
      <c r="Z315" s="276"/>
      <c r="AA315" s="276"/>
      <c r="AB315" s="276"/>
      <c r="AC315" s="276"/>
      <c r="AE315" s="276"/>
      <c r="AF315" s="277"/>
      <c r="AG315" s="277"/>
      <c r="AH315" s="277"/>
      <c r="AI315" s="277"/>
      <c r="AJ315" s="277"/>
      <c r="AL315" s="277"/>
      <c r="AM315" s="277"/>
      <c r="AN315" s="277"/>
      <c r="AO315" s="277"/>
      <c r="AP315" s="277"/>
      <c r="AQ315" s="277"/>
      <c r="AX315" s="277"/>
      <c r="AY315" s="277"/>
      <c r="AZ315" s="277"/>
      <c r="BA315" s="277"/>
      <c r="BB315" s="277"/>
      <c r="BC315" s="277"/>
    </row>
    <row r="316" customFormat="false" ht="9" hidden="false" customHeight="false" outlineLevel="0" collapsed="false">
      <c r="X316" s="276"/>
      <c r="Y316" s="276"/>
      <c r="Z316" s="276"/>
      <c r="AA316" s="276"/>
      <c r="AB316" s="276"/>
      <c r="AC316" s="276"/>
      <c r="AE316" s="276"/>
      <c r="AF316" s="277"/>
      <c r="AG316" s="277"/>
      <c r="AH316" s="277"/>
      <c r="AI316" s="277"/>
      <c r="AJ316" s="277"/>
      <c r="AL316" s="277"/>
      <c r="AM316" s="277"/>
      <c r="AN316" s="277"/>
      <c r="AO316" s="277"/>
      <c r="AP316" s="277"/>
      <c r="AQ316" s="277"/>
      <c r="AX316" s="277"/>
      <c r="AY316" s="277"/>
      <c r="AZ316" s="277"/>
      <c r="BA316" s="277"/>
      <c r="BB316" s="277"/>
      <c r="BC316" s="277"/>
    </row>
    <row r="317" customFormat="false" ht="9" hidden="false" customHeight="false" outlineLevel="0" collapsed="false">
      <c r="X317" s="276"/>
      <c r="Y317" s="276"/>
      <c r="Z317" s="276"/>
      <c r="AA317" s="276"/>
      <c r="AB317" s="276"/>
      <c r="AC317" s="276"/>
      <c r="AE317" s="276"/>
      <c r="AF317" s="277"/>
      <c r="AG317" s="277"/>
      <c r="AH317" s="277"/>
      <c r="AI317" s="277"/>
      <c r="AJ317" s="277"/>
      <c r="AL317" s="277"/>
      <c r="AM317" s="277"/>
      <c r="AN317" s="277"/>
      <c r="AO317" s="277"/>
      <c r="AP317" s="277"/>
      <c r="AQ317" s="277"/>
      <c r="AX317" s="277"/>
      <c r="AY317" s="277"/>
      <c r="AZ317" s="277"/>
      <c r="BA317" s="277"/>
      <c r="BB317" s="277"/>
      <c r="BC317" s="277"/>
    </row>
    <row r="318" customFormat="false" ht="9" hidden="false" customHeight="false" outlineLevel="0" collapsed="false">
      <c r="X318" s="276"/>
      <c r="Y318" s="276"/>
      <c r="Z318" s="276"/>
      <c r="AA318" s="276"/>
      <c r="AB318" s="276"/>
      <c r="AC318" s="276"/>
      <c r="AE318" s="276"/>
      <c r="AF318" s="277"/>
      <c r="AG318" s="277"/>
      <c r="AH318" s="277"/>
      <c r="AI318" s="277"/>
      <c r="AJ318" s="277"/>
      <c r="AL318" s="277"/>
      <c r="AM318" s="277"/>
      <c r="AN318" s="277"/>
      <c r="AO318" s="277"/>
      <c r="AP318" s="277"/>
      <c r="AQ318" s="277"/>
      <c r="AX318" s="277"/>
      <c r="AY318" s="277"/>
      <c r="AZ318" s="277"/>
      <c r="BA318" s="277"/>
      <c r="BB318" s="277"/>
      <c r="BC318" s="277"/>
    </row>
    <row r="319" customFormat="false" ht="9" hidden="false" customHeight="false" outlineLevel="0" collapsed="false">
      <c r="X319" s="276"/>
      <c r="Y319" s="276"/>
      <c r="Z319" s="276"/>
      <c r="AA319" s="276"/>
      <c r="AB319" s="276"/>
      <c r="AC319" s="276"/>
      <c r="AE319" s="276"/>
      <c r="AF319" s="277"/>
      <c r="AG319" s="277"/>
      <c r="AH319" s="277"/>
      <c r="AI319" s="277"/>
      <c r="AJ319" s="277"/>
      <c r="AL319" s="277"/>
      <c r="AM319" s="277"/>
      <c r="AN319" s="277"/>
      <c r="AO319" s="277"/>
      <c r="AP319" s="277"/>
      <c r="AQ319" s="277"/>
      <c r="AX319" s="277"/>
      <c r="AY319" s="277"/>
      <c r="AZ319" s="277"/>
      <c r="BA319" s="277"/>
      <c r="BB319" s="277"/>
      <c r="BC319" s="277"/>
    </row>
    <row r="320" customFormat="false" ht="9" hidden="false" customHeight="false" outlineLevel="0" collapsed="false">
      <c r="X320" s="276"/>
      <c r="Y320" s="276"/>
      <c r="Z320" s="276"/>
      <c r="AA320" s="276"/>
      <c r="AB320" s="276"/>
      <c r="AC320" s="276"/>
      <c r="AE320" s="276"/>
      <c r="AF320" s="277"/>
      <c r="AG320" s="277"/>
      <c r="AH320" s="277"/>
      <c r="AI320" s="277"/>
      <c r="AJ320" s="277"/>
      <c r="AL320" s="277"/>
      <c r="AM320" s="277"/>
      <c r="AN320" s="277"/>
      <c r="AO320" s="277"/>
      <c r="AP320" s="277"/>
      <c r="AQ320" s="277"/>
      <c r="AX320" s="277"/>
      <c r="AY320" s="277"/>
      <c r="AZ320" s="277"/>
      <c r="BA320" s="277"/>
      <c r="BB320" s="277"/>
      <c r="BC320" s="277"/>
    </row>
    <row r="321" customFormat="false" ht="9" hidden="false" customHeight="false" outlineLevel="0" collapsed="false">
      <c r="X321" s="276"/>
      <c r="Y321" s="276"/>
      <c r="Z321" s="276"/>
      <c r="AA321" s="276"/>
      <c r="AB321" s="276"/>
      <c r="AC321" s="276"/>
      <c r="AE321" s="276"/>
      <c r="AF321" s="277"/>
      <c r="AG321" s="277"/>
      <c r="AH321" s="277"/>
      <c r="AI321" s="277"/>
      <c r="AJ321" s="277"/>
      <c r="AL321" s="277"/>
      <c r="AM321" s="277"/>
      <c r="AN321" s="277"/>
      <c r="AO321" s="277"/>
      <c r="AP321" s="277"/>
      <c r="AQ321" s="277"/>
      <c r="AX321" s="277"/>
      <c r="AY321" s="277"/>
      <c r="AZ321" s="277"/>
      <c r="BA321" s="277"/>
      <c r="BB321" s="277"/>
      <c r="BC321" s="277"/>
    </row>
    <row r="322" customFormat="false" ht="9" hidden="false" customHeight="false" outlineLevel="0" collapsed="false">
      <c r="X322" s="276"/>
      <c r="Y322" s="276"/>
      <c r="Z322" s="276"/>
      <c r="AA322" s="276"/>
      <c r="AB322" s="276"/>
      <c r="AC322" s="276"/>
      <c r="AE322" s="276"/>
      <c r="AF322" s="277"/>
      <c r="AG322" s="277"/>
      <c r="AH322" s="277"/>
      <c r="AI322" s="277"/>
      <c r="AJ322" s="277"/>
      <c r="AL322" s="277"/>
      <c r="AM322" s="277"/>
      <c r="AN322" s="277"/>
      <c r="AO322" s="277"/>
      <c r="AP322" s="277"/>
      <c r="AQ322" s="277"/>
      <c r="AX322" s="277"/>
      <c r="AY322" s="277"/>
      <c r="AZ322" s="277"/>
      <c r="BA322" s="277"/>
      <c r="BB322" s="277"/>
      <c r="BC322" s="277"/>
    </row>
    <row r="323" customFormat="false" ht="9" hidden="false" customHeight="false" outlineLevel="0" collapsed="false">
      <c r="X323" s="276"/>
      <c r="Y323" s="276"/>
      <c r="Z323" s="276"/>
      <c r="AA323" s="276"/>
      <c r="AB323" s="276"/>
      <c r="AC323" s="276"/>
      <c r="AE323" s="276"/>
      <c r="AF323" s="277"/>
      <c r="AG323" s="277"/>
      <c r="AH323" s="277"/>
      <c r="AI323" s="277"/>
      <c r="AJ323" s="277"/>
      <c r="AL323" s="277"/>
      <c r="AM323" s="277"/>
      <c r="AN323" s="277"/>
      <c r="AO323" s="277"/>
      <c r="AP323" s="277"/>
      <c r="AQ323" s="277"/>
      <c r="AX323" s="277"/>
      <c r="AY323" s="277"/>
      <c r="AZ323" s="277"/>
      <c r="BA323" s="277"/>
      <c r="BB323" s="277"/>
      <c r="BC323" s="277"/>
    </row>
    <row r="324" customFormat="false" ht="9" hidden="false" customHeight="false" outlineLevel="0" collapsed="false">
      <c r="X324" s="276"/>
      <c r="Y324" s="276"/>
      <c r="Z324" s="276"/>
      <c r="AA324" s="276"/>
      <c r="AB324" s="276"/>
      <c r="AC324" s="276"/>
      <c r="AE324" s="276"/>
      <c r="AF324" s="277"/>
      <c r="AG324" s="277"/>
      <c r="AH324" s="277"/>
      <c r="AI324" s="277"/>
      <c r="AJ324" s="277"/>
      <c r="AL324" s="277"/>
      <c r="AM324" s="277"/>
      <c r="AN324" s="277"/>
      <c r="AO324" s="277"/>
      <c r="AP324" s="277"/>
      <c r="AQ324" s="277"/>
      <c r="AX324" s="277"/>
      <c r="AY324" s="277"/>
      <c r="AZ324" s="277"/>
      <c r="BA324" s="277"/>
      <c r="BB324" s="277"/>
      <c r="BC324" s="277"/>
    </row>
    <row r="325" customFormat="false" ht="9" hidden="false" customHeight="false" outlineLevel="0" collapsed="false">
      <c r="X325" s="276"/>
      <c r="Y325" s="276"/>
      <c r="Z325" s="276"/>
      <c r="AA325" s="276"/>
      <c r="AB325" s="276"/>
      <c r="AC325" s="276"/>
      <c r="AE325" s="276"/>
      <c r="AF325" s="277"/>
      <c r="AG325" s="277"/>
      <c r="AH325" s="277"/>
      <c r="AI325" s="277"/>
      <c r="AJ325" s="277"/>
      <c r="AL325" s="277"/>
      <c r="AM325" s="277"/>
      <c r="AN325" s="277"/>
      <c r="AO325" s="277"/>
      <c r="AP325" s="277"/>
      <c r="AQ325" s="277"/>
      <c r="AX325" s="277"/>
      <c r="AY325" s="277"/>
      <c r="AZ325" s="277"/>
      <c r="BA325" s="277"/>
      <c r="BB325" s="277"/>
      <c r="BC325" s="277"/>
    </row>
    <row r="326" customFormat="false" ht="9" hidden="false" customHeight="false" outlineLevel="0" collapsed="false">
      <c r="X326" s="276"/>
      <c r="Y326" s="276"/>
      <c r="Z326" s="276"/>
      <c r="AA326" s="276"/>
      <c r="AB326" s="276"/>
      <c r="AC326" s="276"/>
      <c r="AE326" s="276"/>
      <c r="AF326" s="277"/>
      <c r="AG326" s="277"/>
      <c r="AH326" s="277"/>
      <c r="AI326" s="277"/>
      <c r="AJ326" s="277"/>
      <c r="AL326" s="277"/>
      <c r="AM326" s="277"/>
      <c r="AN326" s="277"/>
      <c r="AO326" s="277"/>
      <c r="AP326" s="277"/>
      <c r="AQ326" s="277"/>
      <c r="AX326" s="277"/>
      <c r="AY326" s="277"/>
      <c r="AZ326" s="277"/>
      <c r="BA326" s="277"/>
      <c r="BB326" s="277"/>
      <c r="BC326" s="277"/>
    </row>
    <row r="327" customFormat="false" ht="9" hidden="false" customHeight="false" outlineLevel="0" collapsed="false">
      <c r="X327" s="276"/>
      <c r="Y327" s="276"/>
      <c r="Z327" s="276"/>
      <c r="AA327" s="276"/>
      <c r="AB327" s="276"/>
      <c r="AC327" s="276"/>
      <c r="AE327" s="276"/>
      <c r="AF327" s="277"/>
      <c r="AG327" s="277"/>
      <c r="AH327" s="277"/>
      <c r="AI327" s="277"/>
      <c r="AJ327" s="277"/>
      <c r="AL327" s="277"/>
      <c r="AM327" s="277"/>
      <c r="AN327" s="277"/>
      <c r="AO327" s="277"/>
      <c r="AP327" s="277"/>
      <c r="AQ327" s="277"/>
      <c r="AX327" s="277"/>
      <c r="AY327" s="277"/>
      <c r="AZ327" s="277"/>
      <c r="BA327" s="277"/>
      <c r="BB327" s="277"/>
      <c r="BC327" s="277"/>
    </row>
    <row r="328" customFormat="false" ht="9" hidden="false" customHeight="false" outlineLevel="0" collapsed="false">
      <c r="X328" s="276"/>
      <c r="Y328" s="276"/>
      <c r="Z328" s="276"/>
      <c r="AA328" s="276"/>
      <c r="AB328" s="276"/>
      <c r="AC328" s="276"/>
      <c r="AE328" s="276"/>
      <c r="AF328" s="277"/>
      <c r="AG328" s="277"/>
      <c r="AH328" s="277"/>
      <c r="AI328" s="277"/>
      <c r="AJ328" s="277"/>
      <c r="AL328" s="277"/>
      <c r="AM328" s="277"/>
      <c r="AN328" s="277"/>
      <c r="AO328" s="277"/>
      <c r="AP328" s="277"/>
      <c r="AQ328" s="277"/>
      <c r="AX328" s="277"/>
      <c r="AY328" s="277"/>
      <c r="AZ328" s="277"/>
      <c r="BA328" s="277"/>
      <c r="BB328" s="277"/>
      <c r="BC328" s="277"/>
    </row>
    <row r="329" customFormat="false" ht="9" hidden="false" customHeight="false" outlineLevel="0" collapsed="false">
      <c r="X329" s="276"/>
      <c r="Y329" s="276"/>
      <c r="Z329" s="276"/>
      <c r="AA329" s="276"/>
      <c r="AB329" s="276"/>
      <c r="AC329" s="276"/>
      <c r="AE329" s="276"/>
      <c r="AF329" s="277"/>
      <c r="AG329" s="277"/>
      <c r="AH329" s="277"/>
      <c r="AI329" s="277"/>
      <c r="AJ329" s="277"/>
      <c r="AL329" s="277"/>
      <c r="AM329" s="277"/>
      <c r="AN329" s="277"/>
      <c r="AO329" s="277"/>
      <c r="AP329" s="277"/>
      <c r="AQ329" s="277"/>
      <c r="AX329" s="277"/>
      <c r="AY329" s="277"/>
      <c r="AZ329" s="277"/>
      <c r="BA329" s="277"/>
      <c r="BB329" s="277"/>
      <c r="BC329" s="277"/>
    </row>
    <row r="330" customFormat="false" ht="9" hidden="false" customHeight="false" outlineLevel="0" collapsed="false">
      <c r="X330" s="276"/>
      <c r="Y330" s="276"/>
      <c r="Z330" s="276"/>
      <c r="AA330" s="276"/>
      <c r="AB330" s="276"/>
      <c r="AC330" s="276"/>
      <c r="AE330" s="276"/>
      <c r="AF330" s="277"/>
      <c r="AG330" s="277"/>
      <c r="AH330" s="277"/>
      <c r="AI330" s="277"/>
      <c r="AJ330" s="277"/>
      <c r="AL330" s="277"/>
      <c r="AM330" s="277"/>
      <c r="AN330" s="277"/>
      <c r="AO330" s="277"/>
      <c r="AP330" s="277"/>
      <c r="AQ330" s="277"/>
      <c r="AX330" s="277"/>
      <c r="AY330" s="277"/>
      <c r="AZ330" s="277"/>
      <c r="BA330" s="277"/>
      <c r="BB330" s="277"/>
      <c r="BC330" s="277"/>
    </row>
    <row r="331" customFormat="false" ht="9" hidden="false" customHeight="false" outlineLevel="0" collapsed="false">
      <c r="X331" s="276"/>
      <c r="Y331" s="276"/>
      <c r="Z331" s="276"/>
      <c r="AA331" s="276"/>
      <c r="AB331" s="276"/>
      <c r="AC331" s="276"/>
      <c r="AE331" s="276"/>
      <c r="AF331" s="277"/>
      <c r="AG331" s="277"/>
      <c r="AH331" s="277"/>
      <c r="AI331" s="277"/>
      <c r="AJ331" s="277"/>
      <c r="AL331" s="277"/>
      <c r="AM331" s="277"/>
      <c r="AN331" s="277"/>
      <c r="AO331" s="277"/>
      <c r="AP331" s="277"/>
      <c r="AQ331" s="277"/>
      <c r="AX331" s="277"/>
      <c r="AY331" s="277"/>
      <c r="AZ331" s="277"/>
      <c r="BA331" s="277"/>
      <c r="BB331" s="277"/>
      <c r="BC331" s="277"/>
    </row>
    <row r="332" customFormat="false" ht="9" hidden="false" customHeight="false" outlineLevel="0" collapsed="false">
      <c r="X332" s="276"/>
      <c r="Y332" s="276"/>
      <c r="Z332" s="276"/>
      <c r="AA332" s="276"/>
      <c r="AB332" s="276"/>
      <c r="AC332" s="276"/>
      <c r="AE332" s="276"/>
      <c r="AF332" s="277"/>
      <c r="AG332" s="277"/>
      <c r="AH332" s="277"/>
      <c r="AI332" s="277"/>
      <c r="AJ332" s="277"/>
      <c r="AL332" s="277"/>
      <c r="AM332" s="277"/>
      <c r="AN332" s="277"/>
      <c r="AO332" s="277"/>
      <c r="AP332" s="277"/>
      <c r="AQ332" s="277"/>
      <c r="AX332" s="277"/>
      <c r="AY332" s="277"/>
      <c r="AZ332" s="277"/>
      <c r="BA332" s="277"/>
      <c r="BB332" s="277"/>
      <c r="BC332" s="277"/>
    </row>
    <row r="333" customFormat="false" ht="9" hidden="false" customHeight="false" outlineLevel="0" collapsed="false">
      <c r="X333" s="276"/>
      <c r="Y333" s="276"/>
      <c r="Z333" s="276"/>
      <c r="AA333" s="276"/>
      <c r="AB333" s="276"/>
      <c r="AC333" s="276"/>
      <c r="AE333" s="276"/>
      <c r="AF333" s="277"/>
      <c r="AG333" s="277"/>
      <c r="AH333" s="277"/>
      <c r="AI333" s="277"/>
      <c r="AJ333" s="277"/>
      <c r="AL333" s="277"/>
      <c r="AM333" s="277"/>
      <c r="AN333" s="277"/>
      <c r="AO333" s="277"/>
      <c r="AP333" s="277"/>
      <c r="AQ333" s="277"/>
      <c r="AX333" s="277"/>
      <c r="AY333" s="277"/>
      <c r="AZ333" s="277"/>
      <c r="BA333" s="277"/>
      <c r="BB333" s="277"/>
      <c r="BC333" s="277"/>
    </row>
    <row r="334" customFormat="false" ht="9" hidden="false" customHeight="false" outlineLevel="0" collapsed="false">
      <c r="X334" s="276"/>
      <c r="Y334" s="276"/>
      <c r="Z334" s="276"/>
      <c r="AA334" s="276"/>
      <c r="AB334" s="276"/>
      <c r="AC334" s="276"/>
      <c r="AE334" s="276"/>
      <c r="AF334" s="277"/>
      <c r="AG334" s="277"/>
      <c r="AH334" s="277"/>
      <c r="AI334" s="277"/>
      <c r="AJ334" s="277"/>
      <c r="AL334" s="277"/>
      <c r="AM334" s="277"/>
      <c r="AN334" s="277"/>
      <c r="AO334" s="277"/>
      <c r="AP334" s="277"/>
      <c r="AQ334" s="277"/>
      <c r="AX334" s="277"/>
      <c r="AY334" s="277"/>
      <c r="AZ334" s="277"/>
      <c r="BA334" s="277"/>
      <c r="BB334" s="277"/>
      <c r="BC334" s="277"/>
    </row>
    <row r="335" customFormat="false" ht="9" hidden="false" customHeight="false" outlineLevel="0" collapsed="false">
      <c r="X335" s="276"/>
      <c r="Y335" s="276"/>
      <c r="Z335" s="276"/>
      <c r="AA335" s="276"/>
      <c r="AB335" s="276"/>
      <c r="AC335" s="276"/>
      <c r="AE335" s="276"/>
      <c r="AF335" s="277"/>
      <c r="AG335" s="277"/>
      <c r="AH335" s="277"/>
      <c r="AI335" s="277"/>
      <c r="AJ335" s="277"/>
      <c r="AL335" s="277"/>
      <c r="AM335" s="277"/>
      <c r="AN335" s="277"/>
      <c r="AO335" s="277"/>
      <c r="AP335" s="277"/>
      <c r="AQ335" s="277"/>
      <c r="AX335" s="277"/>
      <c r="AY335" s="277"/>
      <c r="AZ335" s="277"/>
      <c r="BA335" s="277"/>
      <c r="BB335" s="277"/>
      <c r="BC335" s="277"/>
    </row>
    <row r="336" customFormat="false" ht="9" hidden="false" customHeight="false" outlineLevel="0" collapsed="false">
      <c r="X336" s="276"/>
      <c r="Y336" s="276"/>
      <c r="Z336" s="276"/>
      <c r="AA336" s="276"/>
      <c r="AB336" s="276"/>
      <c r="AC336" s="276"/>
      <c r="AE336" s="276"/>
      <c r="AF336" s="277"/>
      <c r="AG336" s="277"/>
      <c r="AH336" s="277"/>
      <c r="AI336" s="277"/>
      <c r="AJ336" s="277"/>
      <c r="AL336" s="277"/>
      <c r="AM336" s="277"/>
      <c r="AN336" s="277"/>
      <c r="AO336" s="277"/>
      <c r="AP336" s="277"/>
      <c r="AQ336" s="277"/>
      <c r="AX336" s="277"/>
      <c r="AY336" s="277"/>
      <c r="AZ336" s="277"/>
      <c r="BA336" s="277"/>
      <c r="BB336" s="277"/>
      <c r="BC336" s="277"/>
    </row>
    <row r="337" customFormat="false" ht="9" hidden="false" customHeight="false" outlineLevel="0" collapsed="false">
      <c r="X337" s="276"/>
      <c r="Y337" s="276"/>
      <c r="Z337" s="276"/>
      <c r="AA337" s="276"/>
      <c r="AB337" s="276"/>
      <c r="AC337" s="276"/>
      <c r="AE337" s="276"/>
      <c r="AF337" s="277"/>
      <c r="AG337" s="277"/>
      <c r="AH337" s="277"/>
      <c r="AI337" s="277"/>
      <c r="AJ337" s="277"/>
      <c r="AL337" s="277"/>
      <c r="AM337" s="277"/>
      <c r="AN337" s="277"/>
      <c r="AO337" s="277"/>
      <c r="AP337" s="277"/>
      <c r="AQ337" s="277"/>
      <c r="AX337" s="277"/>
      <c r="AY337" s="277"/>
      <c r="AZ337" s="277"/>
      <c r="BA337" s="277"/>
      <c r="BB337" s="277"/>
      <c r="BC337" s="277"/>
    </row>
    <row r="338" customFormat="false" ht="9" hidden="false" customHeight="false" outlineLevel="0" collapsed="false">
      <c r="X338" s="276"/>
      <c r="Y338" s="276"/>
      <c r="Z338" s="276"/>
      <c r="AA338" s="276"/>
      <c r="AB338" s="276"/>
      <c r="AC338" s="276"/>
      <c r="AE338" s="276"/>
      <c r="AF338" s="277"/>
      <c r="AG338" s="277"/>
      <c r="AH338" s="277"/>
      <c r="AI338" s="277"/>
      <c r="AJ338" s="277"/>
      <c r="AL338" s="277"/>
      <c r="AM338" s="277"/>
      <c r="AN338" s="277"/>
      <c r="AO338" s="277"/>
      <c r="AP338" s="277"/>
      <c r="AQ338" s="277"/>
      <c r="AX338" s="277"/>
      <c r="AY338" s="277"/>
      <c r="AZ338" s="277"/>
      <c r="BA338" s="277"/>
      <c r="BB338" s="277"/>
      <c r="BC338" s="277"/>
    </row>
    <row r="339" customFormat="false" ht="9" hidden="false" customHeight="false" outlineLevel="0" collapsed="false">
      <c r="X339" s="276"/>
      <c r="Y339" s="276"/>
      <c r="Z339" s="276"/>
      <c r="AA339" s="276"/>
      <c r="AB339" s="276"/>
      <c r="AC339" s="276"/>
      <c r="AE339" s="276"/>
      <c r="AF339" s="277"/>
      <c r="AG339" s="277"/>
      <c r="AH339" s="277"/>
      <c r="AI339" s="277"/>
      <c r="AJ339" s="277"/>
      <c r="AL339" s="277"/>
      <c r="AM339" s="277"/>
      <c r="AN339" s="277"/>
      <c r="AO339" s="277"/>
      <c r="AP339" s="277"/>
      <c r="AQ339" s="277"/>
      <c r="AX339" s="277"/>
      <c r="AY339" s="277"/>
      <c r="AZ339" s="277"/>
      <c r="BA339" s="277"/>
      <c r="BB339" s="277"/>
      <c r="BC339" s="277"/>
    </row>
    <row r="340" customFormat="false" ht="9" hidden="false" customHeight="false" outlineLevel="0" collapsed="false">
      <c r="X340" s="276"/>
      <c r="Y340" s="276"/>
      <c r="Z340" s="276"/>
      <c r="AA340" s="276"/>
      <c r="AB340" s="276"/>
      <c r="AC340" s="276"/>
      <c r="AE340" s="276"/>
      <c r="AF340" s="277"/>
      <c r="AG340" s="277"/>
      <c r="AH340" s="277"/>
      <c r="AI340" s="277"/>
      <c r="AJ340" s="277"/>
      <c r="AL340" s="277"/>
      <c r="AM340" s="277"/>
      <c r="AN340" s="277"/>
      <c r="AO340" s="277"/>
      <c r="AP340" s="277"/>
      <c r="AQ340" s="277"/>
      <c r="AX340" s="277"/>
      <c r="AY340" s="277"/>
      <c r="AZ340" s="277"/>
      <c r="BA340" s="277"/>
      <c r="BB340" s="277"/>
      <c r="BC340" s="277"/>
    </row>
    <row r="341" customFormat="false" ht="9" hidden="false" customHeight="false" outlineLevel="0" collapsed="false">
      <c r="X341" s="276"/>
      <c r="Y341" s="276"/>
      <c r="Z341" s="276"/>
      <c r="AA341" s="276"/>
      <c r="AB341" s="276"/>
      <c r="AC341" s="276"/>
      <c r="AE341" s="276"/>
      <c r="AF341" s="277"/>
      <c r="AG341" s="277"/>
      <c r="AH341" s="277"/>
      <c r="AI341" s="277"/>
      <c r="AJ341" s="277"/>
      <c r="AL341" s="277"/>
      <c r="AM341" s="277"/>
      <c r="AN341" s="277"/>
      <c r="AO341" s="277"/>
      <c r="AP341" s="277"/>
      <c r="AQ341" s="277"/>
      <c r="AX341" s="277"/>
      <c r="AY341" s="277"/>
      <c r="AZ341" s="277"/>
      <c r="BA341" s="277"/>
      <c r="BB341" s="277"/>
      <c r="BC341" s="277"/>
    </row>
    <row r="342" customFormat="false" ht="9" hidden="false" customHeight="false" outlineLevel="0" collapsed="false">
      <c r="X342" s="276"/>
      <c r="Y342" s="276"/>
      <c r="Z342" s="276"/>
      <c r="AA342" s="276"/>
      <c r="AB342" s="276"/>
      <c r="AC342" s="276"/>
      <c r="AE342" s="276"/>
      <c r="AF342" s="277"/>
      <c r="AG342" s="277"/>
      <c r="AH342" s="277"/>
      <c r="AI342" s="277"/>
      <c r="AJ342" s="277"/>
      <c r="AL342" s="277"/>
      <c r="AM342" s="277"/>
      <c r="AN342" s="277"/>
      <c r="AO342" s="277"/>
      <c r="AP342" s="277"/>
      <c r="AQ342" s="277"/>
      <c r="AX342" s="277"/>
      <c r="AY342" s="277"/>
      <c r="AZ342" s="277"/>
      <c r="BA342" s="277"/>
      <c r="BB342" s="277"/>
      <c r="BC342" s="277"/>
    </row>
    <row r="343" customFormat="false" ht="9" hidden="false" customHeight="false" outlineLevel="0" collapsed="false">
      <c r="X343" s="276"/>
      <c r="Y343" s="276"/>
      <c r="Z343" s="276"/>
      <c r="AA343" s="276"/>
      <c r="AB343" s="276"/>
      <c r="AC343" s="276"/>
      <c r="AE343" s="276"/>
      <c r="AF343" s="277"/>
      <c r="AG343" s="277"/>
      <c r="AH343" s="277"/>
      <c r="AI343" s="277"/>
      <c r="AJ343" s="277"/>
      <c r="AL343" s="277"/>
      <c r="AM343" s="277"/>
      <c r="AN343" s="277"/>
      <c r="AO343" s="277"/>
      <c r="AP343" s="277"/>
      <c r="AQ343" s="277"/>
      <c r="AX343" s="277"/>
      <c r="AY343" s="277"/>
      <c r="AZ343" s="277"/>
      <c r="BA343" s="277"/>
      <c r="BB343" s="277"/>
      <c r="BC343" s="277"/>
    </row>
    <row r="344" customFormat="false" ht="9" hidden="false" customHeight="false" outlineLevel="0" collapsed="false">
      <c r="X344" s="276"/>
      <c r="Y344" s="276"/>
      <c r="Z344" s="276"/>
      <c r="AA344" s="276"/>
      <c r="AB344" s="276"/>
      <c r="AC344" s="276"/>
      <c r="AE344" s="276"/>
      <c r="AF344" s="277"/>
      <c r="AG344" s="277"/>
      <c r="AH344" s="277"/>
      <c r="AI344" s="277"/>
      <c r="AJ344" s="277"/>
      <c r="AL344" s="277"/>
      <c r="AM344" s="277"/>
      <c r="AN344" s="277"/>
      <c r="AO344" s="277"/>
      <c r="AP344" s="277"/>
      <c r="AQ344" s="277"/>
      <c r="AX344" s="277"/>
      <c r="AY344" s="277"/>
      <c r="AZ344" s="277"/>
      <c r="BA344" s="277"/>
      <c r="BB344" s="277"/>
      <c r="BC344" s="277"/>
    </row>
    <row r="345" customFormat="false" ht="9" hidden="false" customHeight="false" outlineLevel="0" collapsed="false">
      <c r="X345" s="276"/>
      <c r="Y345" s="276"/>
      <c r="Z345" s="276"/>
      <c r="AA345" s="276"/>
      <c r="AB345" s="276"/>
      <c r="AC345" s="276"/>
      <c r="AE345" s="276"/>
      <c r="AF345" s="277"/>
      <c r="AG345" s="277"/>
      <c r="AH345" s="277"/>
      <c r="AI345" s="277"/>
      <c r="AJ345" s="277"/>
      <c r="AL345" s="277"/>
      <c r="AM345" s="277"/>
      <c r="AN345" s="277"/>
      <c r="AO345" s="277"/>
      <c r="AP345" s="277"/>
      <c r="AQ345" s="277"/>
      <c r="AX345" s="277"/>
      <c r="AY345" s="277"/>
      <c r="AZ345" s="277"/>
      <c r="BA345" s="277"/>
      <c r="BB345" s="277"/>
      <c r="BC345" s="277"/>
    </row>
    <row r="346" customFormat="false" ht="9" hidden="false" customHeight="false" outlineLevel="0" collapsed="false">
      <c r="X346" s="276"/>
      <c r="Y346" s="276"/>
      <c r="Z346" s="276"/>
      <c r="AA346" s="276"/>
      <c r="AB346" s="276"/>
      <c r="AC346" s="276"/>
      <c r="AE346" s="276"/>
      <c r="AF346" s="277"/>
      <c r="AG346" s="277"/>
      <c r="AH346" s="277"/>
      <c r="AI346" s="277"/>
      <c r="AJ346" s="277"/>
      <c r="AL346" s="277"/>
      <c r="AM346" s="277"/>
      <c r="AN346" s="277"/>
      <c r="AO346" s="277"/>
      <c r="AP346" s="277"/>
      <c r="AQ346" s="277"/>
      <c r="AX346" s="277"/>
      <c r="AY346" s="277"/>
      <c r="AZ346" s="277"/>
      <c r="BA346" s="277"/>
      <c r="BB346" s="277"/>
      <c r="BC346" s="277"/>
    </row>
    <row r="347" customFormat="false" ht="9" hidden="false" customHeight="false" outlineLevel="0" collapsed="false">
      <c r="X347" s="276"/>
      <c r="Y347" s="276"/>
      <c r="Z347" s="276"/>
      <c r="AA347" s="276"/>
      <c r="AB347" s="276"/>
      <c r="AC347" s="276"/>
      <c r="AE347" s="276"/>
      <c r="AF347" s="277"/>
      <c r="AG347" s="277"/>
      <c r="AH347" s="277"/>
      <c r="AI347" s="277"/>
      <c r="AJ347" s="277"/>
      <c r="AL347" s="277"/>
      <c r="AM347" s="277"/>
      <c r="AN347" s="277"/>
      <c r="AO347" s="277"/>
      <c r="AP347" s="277"/>
      <c r="AQ347" s="277"/>
      <c r="AX347" s="277"/>
      <c r="AY347" s="277"/>
      <c r="AZ347" s="277"/>
      <c r="BA347" s="277"/>
      <c r="BB347" s="277"/>
      <c r="BC347" s="277"/>
    </row>
    <row r="348" customFormat="false" ht="9" hidden="false" customHeight="false" outlineLevel="0" collapsed="false">
      <c r="X348" s="276"/>
      <c r="Y348" s="276"/>
      <c r="Z348" s="276"/>
      <c r="AA348" s="276"/>
      <c r="AB348" s="276"/>
      <c r="AC348" s="276"/>
      <c r="AE348" s="276"/>
      <c r="AF348" s="277"/>
      <c r="AG348" s="277"/>
      <c r="AH348" s="277"/>
      <c r="AI348" s="277"/>
      <c r="AJ348" s="277"/>
      <c r="AL348" s="277"/>
      <c r="AM348" s="277"/>
      <c r="AN348" s="277"/>
      <c r="AO348" s="277"/>
      <c r="AP348" s="277"/>
      <c r="AQ348" s="277"/>
      <c r="AX348" s="277"/>
      <c r="AY348" s="277"/>
      <c r="AZ348" s="277"/>
      <c r="BA348" s="277"/>
      <c r="BB348" s="277"/>
      <c r="BC348" s="277"/>
    </row>
    <row r="349" customFormat="false" ht="9" hidden="false" customHeight="false" outlineLevel="0" collapsed="false">
      <c r="X349" s="276"/>
      <c r="Y349" s="276"/>
      <c r="Z349" s="276"/>
      <c r="AA349" s="276"/>
      <c r="AB349" s="276"/>
      <c r="AC349" s="276"/>
      <c r="AE349" s="276"/>
      <c r="AF349" s="277"/>
      <c r="AG349" s="277"/>
      <c r="AH349" s="277"/>
      <c r="AI349" s="277"/>
      <c r="AJ349" s="277"/>
      <c r="AL349" s="277"/>
      <c r="AM349" s="277"/>
      <c r="AN349" s="277"/>
      <c r="AO349" s="277"/>
      <c r="AP349" s="277"/>
      <c r="AQ349" s="277"/>
      <c r="AX349" s="277"/>
      <c r="AY349" s="277"/>
      <c r="AZ349" s="277"/>
      <c r="BA349" s="277"/>
      <c r="BB349" s="277"/>
      <c r="BC349" s="277"/>
    </row>
    <row r="350" customFormat="false" ht="9" hidden="false" customHeight="false" outlineLevel="0" collapsed="false">
      <c r="X350" s="276"/>
      <c r="Y350" s="276"/>
      <c r="Z350" s="276"/>
      <c r="AA350" s="276"/>
      <c r="AB350" s="276"/>
      <c r="AC350" s="276"/>
      <c r="AE350" s="276"/>
      <c r="AF350" s="277"/>
      <c r="AG350" s="277"/>
      <c r="AH350" s="277"/>
      <c r="AI350" s="277"/>
      <c r="AJ350" s="277"/>
      <c r="AL350" s="277"/>
      <c r="AM350" s="277"/>
      <c r="AN350" s="277"/>
      <c r="AO350" s="277"/>
      <c r="AP350" s="277"/>
      <c r="AQ350" s="277"/>
      <c r="AX350" s="277"/>
      <c r="AY350" s="277"/>
      <c r="AZ350" s="277"/>
      <c r="BA350" s="277"/>
      <c r="BB350" s="277"/>
      <c r="BC350" s="277"/>
    </row>
    <row r="351" customFormat="false" ht="9" hidden="false" customHeight="false" outlineLevel="0" collapsed="false">
      <c r="X351" s="276"/>
      <c r="Y351" s="276"/>
      <c r="Z351" s="276"/>
      <c r="AA351" s="276"/>
      <c r="AB351" s="276"/>
      <c r="AC351" s="276"/>
      <c r="AE351" s="276"/>
      <c r="AF351" s="277"/>
      <c r="AG351" s="277"/>
      <c r="AH351" s="277"/>
      <c r="AI351" s="277"/>
      <c r="AJ351" s="277"/>
      <c r="AL351" s="277"/>
      <c r="AM351" s="277"/>
      <c r="AN351" s="277"/>
      <c r="AO351" s="277"/>
      <c r="AP351" s="277"/>
      <c r="AQ351" s="277"/>
      <c r="AX351" s="277"/>
      <c r="AY351" s="277"/>
      <c r="AZ351" s="277"/>
      <c r="BA351" s="277"/>
      <c r="BB351" s="277"/>
      <c r="BC351" s="277"/>
    </row>
    <row r="352" customFormat="false" ht="9" hidden="false" customHeight="false" outlineLevel="0" collapsed="false">
      <c r="X352" s="276"/>
      <c r="Y352" s="276"/>
      <c r="Z352" s="276"/>
      <c r="AA352" s="276"/>
      <c r="AB352" s="276"/>
      <c r="AC352" s="276"/>
      <c r="AE352" s="276"/>
      <c r="AF352" s="277"/>
      <c r="AG352" s="277"/>
      <c r="AH352" s="277"/>
      <c r="AI352" s="277"/>
      <c r="AJ352" s="277"/>
      <c r="AL352" s="277"/>
      <c r="AM352" s="277"/>
      <c r="AN352" s="277"/>
      <c r="AO352" s="277"/>
      <c r="AP352" s="277"/>
      <c r="AQ352" s="277"/>
      <c r="AX352" s="277"/>
      <c r="AY352" s="277"/>
      <c r="AZ352" s="277"/>
      <c r="BA352" s="277"/>
      <c r="BB352" s="277"/>
      <c r="BC352" s="277"/>
    </row>
    <row r="353" customFormat="false" ht="9" hidden="false" customHeight="false" outlineLevel="0" collapsed="false">
      <c r="X353" s="276"/>
      <c r="Y353" s="276"/>
      <c r="Z353" s="276"/>
      <c r="AA353" s="276"/>
      <c r="AB353" s="276"/>
      <c r="AC353" s="276"/>
      <c r="AE353" s="276"/>
      <c r="AF353" s="277"/>
      <c r="AG353" s="277"/>
      <c r="AH353" s="277"/>
      <c r="AI353" s="277"/>
      <c r="AJ353" s="277"/>
      <c r="AL353" s="277"/>
      <c r="AM353" s="277"/>
      <c r="AN353" s="277"/>
      <c r="AO353" s="277"/>
      <c r="AP353" s="277"/>
      <c r="AQ353" s="277"/>
      <c r="AX353" s="277"/>
      <c r="AY353" s="277"/>
      <c r="AZ353" s="277"/>
      <c r="BA353" s="277"/>
      <c r="BB353" s="277"/>
      <c r="BC353" s="277"/>
    </row>
    <row r="354" customFormat="false" ht="9" hidden="false" customHeight="false" outlineLevel="0" collapsed="false">
      <c r="X354" s="276"/>
      <c r="Y354" s="276"/>
      <c r="Z354" s="276"/>
      <c r="AA354" s="276"/>
      <c r="AB354" s="276"/>
      <c r="AC354" s="276"/>
      <c r="AE354" s="276"/>
      <c r="AF354" s="277"/>
      <c r="AG354" s="277"/>
      <c r="AH354" s="277"/>
      <c r="AI354" s="277"/>
      <c r="AJ354" s="277"/>
      <c r="AL354" s="277"/>
      <c r="AM354" s="277"/>
      <c r="AN354" s="277"/>
      <c r="AO354" s="277"/>
      <c r="AP354" s="277"/>
      <c r="AQ354" s="277"/>
      <c r="AX354" s="277"/>
      <c r="AY354" s="277"/>
      <c r="AZ354" s="277"/>
      <c r="BA354" s="277"/>
      <c r="BB354" s="277"/>
      <c r="BC354" s="277"/>
    </row>
    <row r="355" customFormat="false" ht="9" hidden="false" customHeight="false" outlineLevel="0" collapsed="false">
      <c r="X355" s="276"/>
      <c r="Y355" s="276"/>
      <c r="Z355" s="276"/>
      <c r="AA355" s="276"/>
      <c r="AB355" s="276"/>
      <c r="AC355" s="276"/>
      <c r="AE355" s="276"/>
      <c r="AF355" s="277"/>
      <c r="AG355" s="277"/>
      <c r="AH355" s="277"/>
      <c r="AI355" s="277"/>
      <c r="AJ355" s="277"/>
      <c r="AL355" s="277"/>
      <c r="AM355" s="277"/>
      <c r="AN355" s="277"/>
      <c r="AO355" s="277"/>
      <c r="AP355" s="277"/>
      <c r="AQ355" s="277"/>
      <c r="AX355" s="277"/>
      <c r="AY355" s="277"/>
      <c r="AZ355" s="277"/>
      <c r="BA355" s="277"/>
      <c r="BB355" s="277"/>
      <c r="BC355" s="277"/>
    </row>
    <row r="356" customFormat="false" ht="9" hidden="false" customHeight="false" outlineLevel="0" collapsed="false">
      <c r="X356" s="276"/>
      <c r="Y356" s="276"/>
      <c r="Z356" s="276"/>
      <c r="AA356" s="276"/>
      <c r="AB356" s="276"/>
      <c r="AC356" s="276"/>
      <c r="AE356" s="276"/>
      <c r="AF356" s="277"/>
      <c r="AG356" s="277"/>
      <c r="AH356" s="277"/>
      <c r="AI356" s="277"/>
      <c r="AJ356" s="277"/>
      <c r="AL356" s="277"/>
      <c r="AM356" s="277"/>
      <c r="AN356" s="277"/>
      <c r="AO356" s="277"/>
      <c r="AP356" s="277"/>
      <c r="AQ356" s="277"/>
      <c r="AX356" s="277"/>
      <c r="AY356" s="277"/>
      <c r="AZ356" s="277"/>
      <c r="BA356" s="277"/>
      <c r="BB356" s="277"/>
      <c r="BC356" s="277"/>
    </row>
    <row r="357" customFormat="false" ht="9" hidden="false" customHeight="false" outlineLevel="0" collapsed="false">
      <c r="X357" s="276"/>
      <c r="Y357" s="276"/>
      <c r="Z357" s="276"/>
      <c r="AA357" s="276"/>
      <c r="AB357" s="276"/>
      <c r="AC357" s="276"/>
      <c r="AE357" s="276"/>
      <c r="AF357" s="277"/>
      <c r="AG357" s="277"/>
      <c r="AH357" s="277"/>
      <c r="AI357" s="277"/>
      <c r="AJ357" s="277"/>
      <c r="AL357" s="277"/>
      <c r="AM357" s="277"/>
      <c r="AN357" s="277"/>
      <c r="AO357" s="277"/>
      <c r="AP357" s="277"/>
      <c r="AQ357" s="277"/>
      <c r="AX357" s="277"/>
      <c r="AY357" s="277"/>
      <c r="AZ357" s="277"/>
      <c r="BA357" s="277"/>
      <c r="BB357" s="277"/>
      <c r="BC357" s="277"/>
    </row>
    <row r="358" customFormat="false" ht="9" hidden="false" customHeight="false" outlineLevel="0" collapsed="false">
      <c r="X358" s="276"/>
      <c r="Y358" s="276"/>
      <c r="Z358" s="276"/>
      <c r="AA358" s="276"/>
      <c r="AB358" s="276"/>
      <c r="AC358" s="276"/>
      <c r="AE358" s="276"/>
      <c r="AF358" s="277"/>
      <c r="AG358" s="277"/>
      <c r="AH358" s="277"/>
      <c r="AI358" s="277"/>
      <c r="AJ358" s="277"/>
      <c r="AL358" s="277"/>
      <c r="AM358" s="277"/>
      <c r="AN358" s="277"/>
      <c r="AO358" s="277"/>
      <c r="AP358" s="277"/>
      <c r="AQ358" s="277"/>
      <c r="AX358" s="277"/>
      <c r="AY358" s="277"/>
      <c r="AZ358" s="277"/>
      <c r="BA358" s="277"/>
      <c r="BB358" s="277"/>
      <c r="BC358" s="277"/>
    </row>
    <row r="359" customFormat="false" ht="9" hidden="false" customHeight="false" outlineLevel="0" collapsed="false">
      <c r="X359" s="276"/>
      <c r="Y359" s="276"/>
      <c r="Z359" s="276"/>
      <c r="AA359" s="276"/>
      <c r="AB359" s="276"/>
      <c r="AC359" s="276"/>
      <c r="AE359" s="276"/>
      <c r="AF359" s="277"/>
      <c r="AG359" s="277"/>
      <c r="AH359" s="277"/>
      <c r="AI359" s="277"/>
      <c r="AJ359" s="277"/>
      <c r="AL359" s="277"/>
      <c r="AM359" s="277"/>
      <c r="AN359" s="277"/>
      <c r="AO359" s="277"/>
      <c r="AP359" s="277"/>
      <c r="AQ359" s="277"/>
      <c r="AX359" s="277"/>
      <c r="AY359" s="277"/>
      <c r="AZ359" s="277"/>
      <c r="BA359" s="277"/>
      <c r="BB359" s="277"/>
      <c r="BC359" s="277"/>
    </row>
    <row r="360" customFormat="false" ht="9" hidden="false" customHeight="false" outlineLevel="0" collapsed="false">
      <c r="X360" s="276"/>
      <c r="Y360" s="276"/>
      <c r="Z360" s="276"/>
      <c r="AA360" s="276"/>
      <c r="AB360" s="276"/>
      <c r="AC360" s="276"/>
      <c r="AE360" s="276"/>
      <c r="AF360" s="277"/>
      <c r="AG360" s="277"/>
      <c r="AH360" s="277"/>
      <c r="AI360" s="277"/>
      <c r="AJ360" s="277"/>
      <c r="AL360" s="277"/>
      <c r="AM360" s="277"/>
      <c r="AN360" s="277"/>
      <c r="AO360" s="277"/>
      <c r="AP360" s="277"/>
      <c r="AQ360" s="277"/>
      <c r="AX360" s="277"/>
      <c r="AY360" s="277"/>
      <c r="AZ360" s="277"/>
      <c r="BA360" s="277"/>
      <c r="BB360" s="277"/>
      <c r="BC360" s="277"/>
    </row>
    <row r="361" customFormat="false" ht="9" hidden="false" customHeight="false" outlineLevel="0" collapsed="false">
      <c r="X361" s="276"/>
      <c r="Y361" s="276"/>
      <c r="Z361" s="276"/>
      <c r="AA361" s="276"/>
      <c r="AB361" s="276"/>
      <c r="AC361" s="276"/>
      <c r="AE361" s="276"/>
      <c r="AF361" s="277"/>
      <c r="AG361" s="277"/>
      <c r="AH361" s="277"/>
      <c r="AI361" s="277"/>
      <c r="AJ361" s="277"/>
      <c r="AL361" s="277"/>
      <c r="AM361" s="277"/>
      <c r="AN361" s="277"/>
      <c r="AO361" s="277"/>
      <c r="AP361" s="277"/>
      <c r="AQ361" s="277"/>
      <c r="AX361" s="277"/>
      <c r="AY361" s="277"/>
      <c r="AZ361" s="277"/>
      <c r="BA361" s="277"/>
      <c r="BB361" s="277"/>
      <c r="BC361" s="277"/>
    </row>
    <row r="362" customFormat="false" ht="9" hidden="false" customHeight="false" outlineLevel="0" collapsed="false">
      <c r="X362" s="276"/>
      <c r="Y362" s="276"/>
      <c r="Z362" s="276"/>
      <c r="AA362" s="276"/>
      <c r="AB362" s="276"/>
      <c r="AC362" s="276"/>
      <c r="AE362" s="276"/>
      <c r="AF362" s="277"/>
      <c r="AG362" s="277"/>
      <c r="AH362" s="277"/>
      <c r="AI362" s="277"/>
      <c r="AJ362" s="277"/>
      <c r="AL362" s="277"/>
      <c r="AM362" s="277"/>
      <c r="AN362" s="277"/>
      <c r="AO362" s="277"/>
      <c r="AP362" s="277"/>
      <c r="AQ362" s="277"/>
      <c r="AX362" s="277"/>
      <c r="AY362" s="277"/>
      <c r="AZ362" s="277"/>
      <c r="BA362" s="277"/>
      <c r="BB362" s="277"/>
      <c r="BC362" s="277"/>
    </row>
    <row r="363" customFormat="false" ht="9" hidden="false" customHeight="false" outlineLevel="0" collapsed="false">
      <c r="X363" s="276"/>
      <c r="Y363" s="276"/>
      <c r="Z363" s="276"/>
      <c r="AA363" s="276"/>
      <c r="AB363" s="276"/>
      <c r="AC363" s="276"/>
      <c r="AE363" s="276"/>
      <c r="AF363" s="277"/>
      <c r="AG363" s="277"/>
      <c r="AH363" s="277"/>
      <c r="AI363" s="277"/>
      <c r="AJ363" s="277"/>
      <c r="AL363" s="277"/>
      <c r="AM363" s="277"/>
      <c r="AN363" s="277"/>
      <c r="AO363" s="277"/>
      <c r="AP363" s="277"/>
      <c r="AQ363" s="277"/>
      <c r="AX363" s="277"/>
      <c r="AY363" s="277"/>
      <c r="AZ363" s="277"/>
      <c r="BA363" s="277"/>
      <c r="BB363" s="277"/>
      <c r="BC363" s="277"/>
    </row>
    <row r="364" customFormat="false" ht="9" hidden="false" customHeight="false" outlineLevel="0" collapsed="false">
      <c r="X364" s="276"/>
      <c r="Y364" s="276"/>
      <c r="Z364" s="276"/>
      <c r="AA364" s="276"/>
      <c r="AB364" s="276"/>
      <c r="AC364" s="276"/>
      <c r="AE364" s="276"/>
      <c r="AF364" s="277"/>
      <c r="AG364" s="277"/>
      <c r="AH364" s="277"/>
      <c r="AI364" s="277"/>
      <c r="AJ364" s="277"/>
      <c r="AL364" s="277"/>
      <c r="AM364" s="277"/>
      <c r="AN364" s="277"/>
      <c r="AO364" s="277"/>
      <c r="AP364" s="277"/>
      <c r="AQ364" s="277"/>
      <c r="AX364" s="277"/>
      <c r="AY364" s="277"/>
      <c r="AZ364" s="277"/>
      <c r="BA364" s="277"/>
      <c r="BB364" s="277"/>
      <c r="BC364" s="277"/>
    </row>
    <row r="365" customFormat="false" ht="9" hidden="false" customHeight="false" outlineLevel="0" collapsed="false">
      <c r="X365" s="276"/>
      <c r="Y365" s="276"/>
      <c r="Z365" s="276"/>
      <c r="AA365" s="276"/>
      <c r="AB365" s="276"/>
      <c r="AC365" s="276"/>
      <c r="AE365" s="276"/>
      <c r="AF365" s="277"/>
      <c r="AG365" s="277"/>
      <c r="AH365" s="277"/>
      <c r="AI365" s="277"/>
      <c r="AJ365" s="277"/>
      <c r="AL365" s="277"/>
      <c r="AM365" s="277"/>
      <c r="AN365" s="277"/>
      <c r="AO365" s="277"/>
      <c r="AP365" s="277"/>
      <c r="AQ365" s="277"/>
      <c r="AX365" s="277"/>
      <c r="AY365" s="277"/>
      <c r="AZ365" s="277"/>
      <c r="BA365" s="277"/>
      <c r="BB365" s="277"/>
      <c r="BC365" s="277"/>
    </row>
    <row r="366" customFormat="false" ht="9" hidden="false" customHeight="false" outlineLevel="0" collapsed="false">
      <c r="X366" s="276"/>
      <c r="Y366" s="276"/>
      <c r="Z366" s="276"/>
      <c r="AA366" s="276"/>
      <c r="AB366" s="276"/>
      <c r="AC366" s="276"/>
      <c r="AE366" s="276"/>
      <c r="AF366" s="277"/>
      <c r="AG366" s="277"/>
      <c r="AH366" s="277"/>
      <c r="AI366" s="277"/>
      <c r="AJ366" s="277"/>
      <c r="AL366" s="277"/>
      <c r="AM366" s="277"/>
      <c r="AN366" s="277"/>
      <c r="AO366" s="277"/>
      <c r="AP366" s="277"/>
      <c r="AQ366" s="277"/>
      <c r="AX366" s="277"/>
      <c r="AY366" s="277"/>
      <c r="AZ366" s="277"/>
      <c r="BA366" s="277"/>
      <c r="BB366" s="277"/>
      <c r="BC366" s="277"/>
    </row>
    <row r="367" customFormat="false" ht="9" hidden="false" customHeight="false" outlineLevel="0" collapsed="false">
      <c r="X367" s="276"/>
      <c r="Y367" s="276"/>
      <c r="Z367" s="276"/>
      <c r="AA367" s="276"/>
      <c r="AB367" s="276"/>
      <c r="AC367" s="276"/>
      <c r="AE367" s="276"/>
      <c r="AF367" s="277"/>
      <c r="AG367" s="277"/>
      <c r="AH367" s="277"/>
      <c r="AI367" s="277"/>
      <c r="AJ367" s="277"/>
      <c r="AL367" s="277"/>
      <c r="AM367" s="277"/>
      <c r="AN367" s="277"/>
      <c r="AO367" s="277"/>
      <c r="AP367" s="277"/>
      <c r="AQ367" s="277"/>
      <c r="AX367" s="277"/>
      <c r="AY367" s="277"/>
      <c r="AZ367" s="277"/>
      <c r="BA367" s="277"/>
      <c r="BB367" s="277"/>
      <c r="BC367" s="277"/>
    </row>
    <row r="368" customFormat="false" ht="9" hidden="false" customHeight="false" outlineLevel="0" collapsed="false">
      <c r="X368" s="276"/>
      <c r="Y368" s="276"/>
      <c r="Z368" s="276"/>
      <c r="AA368" s="276"/>
      <c r="AB368" s="276"/>
      <c r="AC368" s="276"/>
      <c r="AE368" s="276"/>
      <c r="AF368" s="277"/>
      <c r="AG368" s="277"/>
      <c r="AH368" s="277"/>
      <c r="AI368" s="277"/>
      <c r="AJ368" s="277"/>
      <c r="AL368" s="277"/>
      <c r="AM368" s="277"/>
      <c r="AN368" s="277"/>
      <c r="AO368" s="277"/>
      <c r="AP368" s="277"/>
      <c r="AQ368" s="277"/>
      <c r="AX368" s="277"/>
      <c r="AY368" s="277"/>
      <c r="AZ368" s="277"/>
      <c r="BA368" s="277"/>
      <c r="BB368" s="277"/>
      <c r="BC368" s="277"/>
    </row>
    <row r="369" customFormat="false" ht="9" hidden="false" customHeight="false" outlineLevel="0" collapsed="false">
      <c r="X369" s="276"/>
      <c r="Y369" s="276"/>
      <c r="Z369" s="276"/>
      <c r="AA369" s="276"/>
      <c r="AB369" s="276"/>
      <c r="AC369" s="276"/>
      <c r="AE369" s="276"/>
      <c r="AF369" s="277"/>
      <c r="AG369" s="277"/>
      <c r="AH369" s="277"/>
      <c r="AI369" s="277"/>
      <c r="AJ369" s="277"/>
      <c r="AL369" s="277"/>
      <c r="AM369" s="277"/>
      <c r="AN369" s="277"/>
      <c r="AO369" s="277"/>
      <c r="AP369" s="277"/>
      <c r="AQ369" s="277"/>
      <c r="AX369" s="277"/>
      <c r="AY369" s="277"/>
      <c r="AZ369" s="277"/>
      <c r="BA369" s="277"/>
      <c r="BB369" s="277"/>
      <c r="BC369" s="277"/>
    </row>
    <row r="370" customFormat="false" ht="9" hidden="false" customHeight="false" outlineLevel="0" collapsed="false">
      <c r="X370" s="276"/>
      <c r="Y370" s="276"/>
      <c r="Z370" s="276"/>
      <c r="AA370" s="276"/>
      <c r="AB370" s="276"/>
      <c r="AC370" s="276"/>
      <c r="AE370" s="276"/>
      <c r="AF370" s="277"/>
      <c r="AG370" s="277"/>
      <c r="AH370" s="277"/>
      <c r="AI370" s="277"/>
      <c r="AJ370" s="277"/>
      <c r="AL370" s="277"/>
      <c r="AM370" s="277"/>
      <c r="AN370" s="277"/>
      <c r="AO370" s="277"/>
      <c r="AP370" s="277"/>
      <c r="AQ370" s="277"/>
      <c r="AX370" s="277"/>
      <c r="AY370" s="277"/>
      <c r="AZ370" s="277"/>
      <c r="BA370" s="277"/>
      <c r="BB370" s="277"/>
      <c r="BC370" s="277"/>
    </row>
    <row r="371" customFormat="false" ht="9" hidden="false" customHeight="false" outlineLevel="0" collapsed="false">
      <c r="X371" s="276"/>
      <c r="Y371" s="276"/>
      <c r="Z371" s="276"/>
      <c r="AA371" s="276"/>
      <c r="AB371" s="276"/>
      <c r="AC371" s="276"/>
      <c r="AE371" s="276"/>
      <c r="AF371" s="277"/>
      <c r="AG371" s="277"/>
      <c r="AH371" s="277"/>
      <c r="AI371" s="277"/>
      <c r="AJ371" s="277"/>
      <c r="AL371" s="277"/>
      <c r="AM371" s="277"/>
      <c r="AN371" s="277"/>
      <c r="AO371" s="277"/>
      <c r="AP371" s="277"/>
      <c r="AQ371" s="277"/>
      <c r="AX371" s="277"/>
      <c r="AY371" s="277"/>
      <c r="AZ371" s="277"/>
      <c r="BA371" s="277"/>
      <c r="BB371" s="277"/>
      <c r="BC371" s="277"/>
    </row>
    <row r="372" customFormat="false" ht="9" hidden="false" customHeight="false" outlineLevel="0" collapsed="false">
      <c r="X372" s="276"/>
      <c r="Y372" s="276"/>
      <c r="Z372" s="276"/>
      <c r="AA372" s="276"/>
      <c r="AB372" s="276"/>
      <c r="AC372" s="276"/>
      <c r="AE372" s="276"/>
      <c r="AF372" s="277"/>
      <c r="AG372" s="277"/>
      <c r="AH372" s="277"/>
      <c r="AI372" s="277"/>
      <c r="AJ372" s="277"/>
      <c r="AL372" s="277"/>
      <c r="AM372" s="277"/>
      <c r="AN372" s="277"/>
      <c r="AO372" s="277"/>
      <c r="AP372" s="277"/>
      <c r="AQ372" s="277"/>
      <c r="AX372" s="277"/>
      <c r="AY372" s="277"/>
      <c r="AZ372" s="277"/>
      <c r="BA372" s="277"/>
      <c r="BB372" s="277"/>
      <c r="BC372" s="277"/>
    </row>
    <row r="373" customFormat="false" ht="9" hidden="false" customHeight="false" outlineLevel="0" collapsed="false">
      <c r="X373" s="276"/>
      <c r="Y373" s="276"/>
      <c r="Z373" s="276"/>
      <c r="AA373" s="276"/>
      <c r="AB373" s="276"/>
      <c r="AC373" s="276"/>
      <c r="AE373" s="276"/>
      <c r="AF373" s="277"/>
      <c r="AG373" s="277"/>
      <c r="AH373" s="277"/>
      <c r="AI373" s="277"/>
      <c r="AJ373" s="277"/>
      <c r="AL373" s="277"/>
      <c r="AM373" s="277"/>
      <c r="AN373" s="277"/>
      <c r="AO373" s="277"/>
      <c r="AP373" s="277"/>
      <c r="AQ373" s="277"/>
      <c r="AX373" s="277"/>
      <c r="AY373" s="277"/>
      <c r="AZ373" s="277"/>
      <c r="BA373" s="277"/>
      <c r="BB373" s="277"/>
      <c r="BC373" s="277"/>
    </row>
    <row r="374" customFormat="false" ht="9" hidden="false" customHeight="false" outlineLevel="0" collapsed="false">
      <c r="X374" s="276"/>
      <c r="Y374" s="276"/>
      <c r="Z374" s="276"/>
      <c r="AA374" s="276"/>
      <c r="AB374" s="276"/>
      <c r="AC374" s="276"/>
      <c r="AE374" s="276"/>
      <c r="AF374" s="277"/>
      <c r="AG374" s="277"/>
      <c r="AH374" s="277"/>
      <c r="AI374" s="277"/>
      <c r="AJ374" s="277"/>
      <c r="AL374" s="277"/>
      <c r="AM374" s="277"/>
      <c r="AN374" s="277"/>
      <c r="AO374" s="277"/>
      <c r="AP374" s="277"/>
      <c r="AQ374" s="277"/>
      <c r="AX374" s="277"/>
      <c r="AY374" s="277"/>
      <c r="AZ374" s="277"/>
      <c r="BA374" s="277"/>
      <c r="BB374" s="277"/>
      <c r="BC374" s="277"/>
    </row>
    <row r="375" customFormat="false" ht="9" hidden="false" customHeight="false" outlineLevel="0" collapsed="false">
      <c r="X375" s="276"/>
      <c r="Y375" s="276"/>
      <c r="Z375" s="276"/>
      <c r="AA375" s="276"/>
      <c r="AB375" s="276"/>
      <c r="AC375" s="276"/>
      <c r="AE375" s="276"/>
      <c r="AF375" s="277"/>
      <c r="AG375" s="277"/>
      <c r="AH375" s="277"/>
      <c r="AI375" s="277"/>
      <c r="AJ375" s="277"/>
      <c r="AL375" s="277"/>
      <c r="AM375" s="277"/>
      <c r="AN375" s="277"/>
      <c r="AO375" s="277"/>
      <c r="AP375" s="277"/>
      <c r="AQ375" s="277"/>
      <c r="AX375" s="277"/>
      <c r="AY375" s="277"/>
      <c r="AZ375" s="277"/>
      <c r="BA375" s="277"/>
      <c r="BB375" s="277"/>
      <c r="BC375" s="277"/>
    </row>
    <row r="376" customFormat="false" ht="9" hidden="false" customHeight="false" outlineLevel="0" collapsed="false">
      <c r="X376" s="276"/>
      <c r="Y376" s="276"/>
      <c r="Z376" s="276"/>
      <c r="AA376" s="276"/>
      <c r="AB376" s="276"/>
      <c r="AC376" s="276"/>
      <c r="AE376" s="276"/>
      <c r="AF376" s="277"/>
      <c r="AG376" s="277"/>
      <c r="AH376" s="277"/>
      <c r="AI376" s="277"/>
      <c r="AJ376" s="277"/>
      <c r="AL376" s="277"/>
      <c r="AM376" s="277"/>
      <c r="AN376" s="277"/>
      <c r="AO376" s="277"/>
      <c r="AP376" s="277"/>
      <c r="AQ376" s="277"/>
      <c r="AX376" s="277"/>
      <c r="AY376" s="277"/>
      <c r="AZ376" s="277"/>
      <c r="BA376" s="277"/>
      <c r="BB376" s="277"/>
      <c r="BC376" s="277"/>
    </row>
    <row r="377" customFormat="false" ht="9" hidden="false" customHeight="false" outlineLevel="0" collapsed="false">
      <c r="X377" s="276"/>
      <c r="Y377" s="276"/>
      <c r="Z377" s="276"/>
      <c r="AA377" s="276"/>
      <c r="AB377" s="276"/>
      <c r="AC377" s="276"/>
      <c r="AE377" s="276"/>
      <c r="AF377" s="277"/>
      <c r="AG377" s="277"/>
      <c r="AH377" s="277"/>
      <c r="AI377" s="277"/>
      <c r="AJ377" s="277"/>
      <c r="AL377" s="277"/>
      <c r="AM377" s="277"/>
      <c r="AN377" s="277"/>
      <c r="AO377" s="277"/>
      <c r="AP377" s="277"/>
      <c r="AQ377" s="277"/>
      <c r="AX377" s="277"/>
      <c r="AY377" s="277"/>
      <c r="AZ377" s="277"/>
      <c r="BA377" s="277"/>
      <c r="BB377" s="277"/>
      <c r="BC377" s="277"/>
    </row>
    <row r="378" customFormat="false" ht="9" hidden="false" customHeight="false" outlineLevel="0" collapsed="false">
      <c r="X378" s="276"/>
      <c r="Y378" s="276"/>
      <c r="Z378" s="276"/>
      <c r="AA378" s="276"/>
      <c r="AB378" s="276"/>
      <c r="AC378" s="276"/>
      <c r="AE378" s="276"/>
      <c r="AF378" s="277"/>
      <c r="AG378" s="277"/>
      <c r="AH378" s="277"/>
      <c r="AI378" s="277"/>
      <c r="AJ378" s="277"/>
      <c r="AL378" s="277"/>
      <c r="AM378" s="277"/>
      <c r="AN378" s="277"/>
      <c r="AO378" s="277"/>
      <c r="AP378" s="277"/>
      <c r="AQ378" s="277"/>
      <c r="AX378" s="277"/>
      <c r="AY378" s="277"/>
      <c r="AZ378" s="277"/>
      <c r="BA378" s="277"/>
      <c r="BB378" s="277"/>
      <c r="BC378" s="277"/>
    </row>
    <row r="379" customFormat="false" ht="9" hidden="false" customHeight="false" outlineLevel="0" collapsed="false">
      <c r="X379" s="276"/>
      <c r="Y379" s="276"/>
      <c r="Z379" s="276"/>
      <c r="AA379" s="276"/>
      <c r="AB379" s="276"/>
      <c r="AC379" s="276"/>
      <c r="AE379" s="276"/>
      <c r="AF379" s="277"/>
      <c r="AG379" s="277"/>
      <c r="AH379" s="277"/>
      <c r="AI379" s="277"/>
      <c r="AJ379" s="277"/>
      <c r="AL379" s="277"/>
      <c r="AM379" s="277"/>
      <c r="AN379" s="277"/>
      <c r="AO379" s="277"/>
      <c r="AP379" s="277"/>
      <c r="AQ379" s="277"/>
      <c r="AX379" s="277"/>
      <c r="AY379" s="277"/>
      <c r="AZ379" s="277"/>
      <c r="BA379" s="277"/>
      <c r="BB379" s="277"/>
      <c r="BC379" s="277"/>
    </row>
    <row r="380" customFormat="false" ht="9" hidden="false" customHeight="false" outlineLevel="0" collapsed="false">
      <c r="X380" s="276"/>
      <c r="Y380" s="276"/>
      <c r="Z380" s="276"/>
      <c r="AA380" s="276"/>
      <c r="AB380" s="276"/>
      <c r="AC380" s="276"/>
      <c r="AE380" s="276"/>
      <c r="AF380" s="277"/>
      <c r="AG380" s="277"/>
      <c r="AH380" s="277"/>
      <c r="AI380" s="277"/>
      <c r="AJ380" s="277"/>
      <c r="AL380" s="277"/>
      <c r="AM380" s="277"/>
      <c r="AN380" s="277"/>
      <c r="AO380" s="277"/>
      <c r="AP380" s="277"/>
      <c r="AQ380" s="277"/>
      <c r="AX380" s="277"/>
      <c r="AY380" s="277"/>
      <c r="AZ380" s="277"/>
      <c r="BA380" s="277"/>
      <c r="BB380" s="277"/>
      <c r="BC380" s="277"/>
    </row>
    <row r="381" customFormat="false" ht="9" hidden="false" customHeight="false" outlineLevel="0" collapsed="false">
      <c r="X381" s="276"/>
      <c r="Y381" s="276"/>
      <c r="Z381" s="276"/>
      <c r="AA381" s="276"/>
      <c r="AB381" s="276"/>
      <c r="AC381" s="276"/>
      <c r="AE381" s="276"/>
      <c r="AF381" s="277"/>
      <c r="AG381" s="277"/>
      <c r="AH381" s="277"/>
      <c r="AI381" s="277"/>
      <c r="AJ381" s="277"/>
      <c r="AL381" s="277"/>
      <c r="AM381" s="277"/>
      <c r="AN381" s="277"/>
      <c r="AO381" s="277"/>
      <c r="AP381" s="277"/>
      <c r="AQ381" s="277"/>
      <c r="AX381" s="277"/>
      <c r="AY381" s="277"/>
      <c r="AZ381" s="277"/>
      <c r="BA381" s="277"/>
      <c r="BB381" s="277"/>
      <c r="BC381" s="277"/>
    </row>
    <row r="382" customFormat="false" ht="9" hidden="false" customHeight="false" outlineLevel="0" collapsed="false">
      <c r="X382" s="276"/>
      <c r="Y382" s="276"/>
      <c r="Z382" s="276"/>
      <c r="AA382" s="276"/>
      <c r="AB382" s="276"/>
      <c r="AC382" s="276"/>
      <c r="AE382" s="276"/>
      <c r="AF382" s="277"/>
      <c r="AG382" s="277"/>
      <c r="AH382" s="277"/>
      <c r="AI382" s="277"/>
      <c r="AJ382" s="277"/>
      <c r="AL382" s="277"/>
      <c r="AM382" s="277"/>
      <c r="AN382" s="277"/>
      <c r="AO382" s="277"/>
      <c r="AP382" s="277"/>
      <c r="AQ382" s="277"/>
      <c r="AX382" s="277"/>
      <c r="AY382" s="277"/>
      <c r="AZ382" s="277"/>
      <c r="BA382" s="277"/>
      <c r="BB382" s="277"/>
      <c r="BC382" s="277"/>
    </row>
    <row r="383" customFormat="false" ht="9" hidden="false" customHeight="false" outlineLevel="0" collapsed="false">
      <c r="X383" s="276"/>
      <c r="Y383" s="276"/>
      <c r="Z383" s="276"/>
      <c r="AA383" s="276"/>
      <c r="AB383" s="276"/>
      <c r="AC383" s="276"/>
      <c r="AE383" s="276"/>
      <c r="AF383" s="277"/>
      <c r="AG383" s="277"/>
      <c r="AH383" s="277"/>
      <c r="AI383" s="277"/>
      <c r="AJ383" s="277"/>
      <c r="AL383" s="277"/>
      <c r="AM383" s="277"/>
      <c r="AN383" s="277"/>
      <c r="AO383" s="277"/>
      <c r="AP383" s="277"/>
      <c r="AQ383" s="277"/>
      <c r="AX383" s="277"/>
      <c r="AY383" s="277"/>
      <c r="AZ383" s="277"/>
      <c r="BA383" s="277"/>
      <c r="BB383" s="277"/>
      <c r="BC383" s="277"/>
    </row>
    <row r="384" customFormat="false" ht="9" hidden="false" customHeight="false" outlineLevel="0" collapsed="false">
      <c r="X384" s="276"/>
      <c r="Y384" s="276"/>
      <c r="Z384" s="276"/>
      <c r="AA384" s="276"/>
      <c r="AB384" s="276"/>
      <c r="AC384" s="276"/>
      <c r="AE384" s="276"/>
      <c r="AF384" s="277"/>
      <c r="AG384" s="277"/>
      <c r="AH384" s="277"/>
      <c r="AI384" s="277"/>
      <c r="AJ384" s="277"/>
      <c r="AL384" s="277"/>
      <c r="AM384" s="277"/>
      <c r="AN384" s="277"/>
      <c r="AO384" s="277"/>
      <c r="AP384" s="277"/>
      <c r="AQ384" s="277"/>
      <c r="AX384" s="277"/>
      <c r="AY384" s="277"/>
      <c r="AZ384" s="277"/>
      <c r="BA384" s="277"/>
      <c r="BB384" s="277"/>
      <c r="BC384" s="2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2000-09-28T12:37:48Z</dcterms:created>
  <dc:creator>mcarson2</dc:creator>
  <dc:description/>
  <dc:language>en-US</dc:language>
  <cp:lastModifiedBy>mcarson2</cp:lastModifiedBy>
  <cp:lastPrinted>2001-10-30T13:28:55Z</cp:lastPrinted>
  <dcterms:modified xsi:type="dcterms:W3CDTF">2001-11-05T18:58:35Z</dcterms:modified>
  <cp:revision>0</cp:revision>
  <dc:subject/>
  <dc:title/>
</cp:coreProperties>
</file>