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comments2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Americas" sheetId="2" state="visible" r:id="rId4"/>
    <sheet name="Europe" sheetId="3" state="visible" r:id="rId5"/>
    <sheet name="Global Assets" sheetId="4" state="visible" r:id="rId6"/>
    <sheet name="Capital Portfolio" sheetId="5" state="visible" r:id="rId7"/>
    <sheet name="Sithe - Contract Position" sheetId="6" state="visible" r:id="rId8"/>
    <sheet name="Sithe - Plant Value" sheetId="7" state="visible" r:id="rId9"/>
    <sheet name="Sithe - MTM P&amp;L" sheetId="8" state="visible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function="false" hidden="false" localSheetId="1" name="_xlnm.Print_Area" vbProcedure="false">Americas!$A$1:$O$43</definedName>
    <definedName function="false" hidden="false" localSheetId="4" name="_xlnm.Print_Area" vbProcedure="false">'Capital Portfolio'!$A$1:$L$27</definedName>
    <definedName function="false" hidden="false" localSheetId="2" name="_xlnm.Print_Area" vbProcedure="false">Europe!$A$1:$M$28</definedName>
    <definedName function="false" hidden="false" localSheetId="3" name="_xlnm.Print_Area" vbProcedure="false">'Global Assets'!$A$1:$M$33</definedName>
    <definedName function="false" hidden="false" localSheetId="0" name="_xlnm.Print_Area" vbProcedure="false">Summary!$A$1:$L$84</definedName>
    <definedName function="false" hidden="false" name="nr_dpr_ect_group_and_other" vbProcedure="false">#REF!</definedName>
    <definedName function="false" hidden="false" name="nr_dpr_ees" vbProcedure="false">#REF!</definedName>
    <definedName function="false" hidden="false" name="nr_dpr_emerging_businesses" vbProcedure="false">#REF!</definedName>
    <definedName function="false" hidden="false" name="nr_dpr_enron_asia_africa" vbProcedure="false">#REF!</definedName>
    <definedName function="false" hidden="false" name="nr_dpr_enron_europe" vbProcedure="false">#REF!</definedName>
    <definedName function="false" hidden="false" name="nr_dpr_enron_northamerica" vbProcedure="false">#REF!</definedName>
    <definedName function="false" hidden="false" name="nr_dpr_enron_southamerica" vbProcedure="false">#REF!</definedName>
    <definedName function="false" hidden="false" name="nr_dpr_financial_trading" vbProcedure="false">#REF!</definedName>
    <definedName function="false" hidden="false" name="nr_dpr_footer_and_totals" vbProcedure="false">#REF!</definedName>
    <definedName function="false" hidden="false" name="nr_dpr_gas_assets" vbProcedure="false">#REF!</definedName>
    <definedName function="false" hidden="false" name="nr_dpr_gas_trading" vbProcedure="false">#REF!</definedName>
    <definedName function="false" hidden="false" name="nr_dpr_header" vbProcedure="false">#REF!</definedName>
    <definedName function="false" hidden="false" name="nr_dpr_merchant_equity_portfolio" vbProcedure="false">#REF!</definedName>
    <definedName function="false" hidden="false" name="nr_dpr_originations" vbProcedure="false">#REF!</definedName>
    <definedName function="false" hidden="false" name="nr_dpr_power_trading" vbProcedure="false">#REF!</definedName>
    <definedName function="false" hidden="false" name="nr_dpr_total_trading" vbProcedure="false">#REF!</definedName>
    <definedName function="false" hidden="false" name="nr_dpr_total_trading_with_originations" vbProcedure="false">#REF!</definedName>
    <definedName function="false" hidden="false" name="p" vbProcedure="false">p</definedName>
    <definedName function="false" hidden="false" name="report" vbProcedure="false">#REF!</definedName>
    <definedName function="false" hidden="false" name="RollLiquids" vbProcedure="false">RollLiquids</definedName>
    <definedName function="false" hidden="false" localSheetId="0" name="nr_dpr_ect_group_and_other" vbProcedure="false">Summary!$A$32:$K$33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Summary!$A$31:$K$31</definedName>
    <definedName function="false" hidden="false" localSheetId="0" name="nr_dpr_enron_northamerica" vbProcedure="false">Summary!$A$10:$K$30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#REF!</definedName>
    <definedName function="false" hidden="false" localSheetId="0" name="nr_dpr_header" vbProcedure="false">Summary!$A$6:$L$8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p" vbProcedure="false">p</definedName>
    <definedName function="false" hidden="false" localSheetId="0" name="RollLiquids" vbProcedure="false">RollLiquids</definedName>
    <definedName function="false" hidden="false" localSheetId="1" name="nr_dpr_ect_group_and_other" vbProcedure="false">Americas!$A$32:$N$34</definedName>
    <definedName function="false" hidden="false" localSheetId="1" name="nr_dpr_ees" vbProcedure="false">#REF!</definedName>
    <definedName function="false" hidden="false" localSheetId="1" name="nr_dpr_emerging_businesses" vbProcedure="false">#REF!</definedName>
    <definedName function="false" hidden="false" localSheetId="1" name="nr_dpr_enron_asia_africa" vbProcedure="false">#REF!</definedName>
    <definedName function="false" hidden="false" localSheetId="1" name="nr_dpr_enron_europe" vbProcedure="false">Americas!$A$31:$O$31</definedName>
    <definedName function="false" hidden="false" localSheetId="1" name="nr_dpr_enron_northamerica" vbProcedure="false">Americas!$A$10:$N$30</definedName>
    <definedName function="false" hidden="false" localSheetId="1" name="nr_dpr_enron_southamerica" vbProcedure="false">#REF!</definedName>
    <definedName function="false" hidden="false" localSheetId="1" name="nr_dpr_financial_trading" vbProcedure="false">#REF!</definedName>
    <definedName function="false" hidden="false" localSheetId="1" name="nr_dpr_footer_and_totals" vbProcedure="false">Americas!$A$38:$O$43</definedName>
    <definedName function="false" hidden="false" localSheetId="1" name="nr_dpr_gas_assets" vbProcedure="false">Americas!$A$49</definedName>
    <definedName function="false" hidden="false" localSheetId="1" name="nr_dpr_gas_trading" vbProcedure="false">#REF!</definedName>
    <definedName function="false" hidden="false" localSheetId="1" name="nr_dpr_header" vbProcedure="false">Americas!$A$6:$O$8</definedName>
    <definedName function="false" hidden="false" localSheetId="1" name="nr_dpr_merchant_equity_portfolio" vbProcedure="false">#REF!</definedName>
    <definedName function="false" hidden="false" localSheetId="1" name="nr_dpr_originations" vbProcedure="false">Americas!$A$46</definedName>
    <definedName function="false" hidden="false" localSheetId="1" name="nr_dpr_power_trading" vbProcedure="false">#REF!</definedName>
    <definedName function="false" hidden="false" localSheetId="1" name="nr_dpr_total_trading" vbProcedure="false">#REF!</definedName>
    <definedName function="false" hidden="false" localSheetId="1" name="nr_dpr_total_trading_with_originations" vbProcedure="false">#REF!</definedName>
    <definedName function="false" hidden="false" localSheetId="1" name="p" vbProcedure="false">p</definedName>
    <definedName function="false" hidden="false" localSheetId="1" name="RollLiquids" vbProcedure="false">RollLiquids</definedName>
    <definedName function="false" hidden="false" localSheetId="2" name="nr_dpr_ect_group_and_other" vbProcedure="false">#REF!</definedName>
    <definedName function="false" hidden="false" localSheetId="2" name="nr_dpr_ees" vbProcedure="false">#REF!</definedName>
    <definedName function="false" hidden="false" localSheetId="2" name="nr_dpr_emerging_businesses" vbProcedure="false">#REF!</definedName>
    <definedName function="false" hidden="false" localSheetId="2" name="nr_dpr_enron_asia_africa" vbProcedure="false">#REF!</definedName>
    <definedName function="false" hidden="false" localSheetId="2" name="nr_dpr_enron_europe" vbProcedure="false">Europe!$A$13:$M$20</definedName>
    <definedName function="false" hidden="false" localSheetId="2" name="nr_dpr_enron_northamerica" vbProcedure="false">Europe!$A$10:$L$12</definedName>
    <definedName function="false" hidden="false" localSheetId="2" name="nr_dpr_enron_southamerica" vbProcedure="false">Europe!$A$21:$L$28</definedName>
    <definedName function="false" hidden="false" localSheetId="2" name="nr_dpr_financial_trading" vbProcedure="false">#REF!</definedName>
    <definedName function="false" hidden="false" localSheetId="2" name="nr_dpr_footer_and_totals" vbProcedure="false">#REF!</definedName>
    <definedName function="false" hidden="false" localSheetId="2" name="nr_dpr_gas_assets" vbProcedure="false">Europe!$A$31</definedName>
    <definedName function="false" hidden="false" localSheetId="2" name="nr_dpr_gas_trading" vbProcedure="false">#REF!</definedName>
    <definedName function="false" hidden="false" localSheetId="2" name="nr_dpr_header" vbProcedure="false">Europe!$A$6:$M$8</definedName>
    <definedName function="false" hidden="false" localSheetId="2" name="nr_dpr_merchant_equity_portfolio" vbProcedure="false">#REF!</definedName>
    <definedName function="false" hidden="false" localSheetId="2" name="nr_dpr_originations" vbProcedure="false">Europe!$A$30</definedName>
    <definedName function="false" hidden="false" localSheetId="2" name="nr_dpr_power_trading" vbProcedure="false">#REF!</definedName>
    <definedName function="false" hidden="false" localSheetId="2" name="nr_dpr_total_trading" vbProcedure="false">#REF!</definedName>
    <definedName function="false" hidden="false" localSheetId="2" name="nr_dpr_total_trading_with_originations" vbProcedure="false">#REF!</definedName>
    <definedName function="false" hidden="false" localSheetId="2" name="p" vbProcedure="false">p</definedName>
    <definedName function="false" hidden="false" localSheetId="2" name="RollLiquids" vbProcedure="false">RollLiquids</definedName>
    <definedName function="false" hidden="false" localSheetId="3" name="nr_dpr_ect_group_and_other" vbProcedure="false">'Global Assets'!$A$23:$L$33</definedName>
    <definedName function="false" hidden="false" localSheetId="3" name="nr_dpr_ees" vbProcedure="false">#REF!</definedName>
    <definedName function="false" hidden="false" localSheetId="3" name="nr_dpr_emerging_businesses" vbProcedure="false">#REF!</definedName>
    <definedName function="false" hidden="false" localSheetId="3" name="nr_dpr_enron_asia_africa" vbProcedure="false">#REF!</definedName>
    <definedName function="false" hidden="false" localSheetId="3" name="nr_dpr_enron_europe" vbProcedure="false">'Global Assets'!$A$12:$M$13</definedName>
    <definedName function="false" hidden="false" localSheetId="3" name="nr_dpr_enron_northamerica" vbProcedure="false">'Global Assets'!$A$10:$L$11</definedName>
    <definedName function="false" hidden="false" localSheetId="3" name="nr_dpr_enron_southamerica" vbProcedure="false">'Global Assets'!$A$14:$L$21</definedName>
    <definedName function="false" hidden="false" localSheetId="3" name="nr_dpr_financial_trading" vbProcedure="false">#REF!</definedName>
    <definedName function="false" hidden="false" localSheetId="3" name="nr_dpr_footer_and_totals" vbProcedure="false">#REF!</definedName>
    <definedName function="false" hidden="false" localSheetId="3" name="nr_dpr_gas_assets" vbProcedure="false">'Global Assets'!$A$36</definedName>
    <definedName function="false" hidden="false" localSheetId="3" name="nr_dpr_gas_trading" vbProcedure="false">#REF!</definedName>
    <definedName function="false" hidden="false" localSheetId="3" name="nr_dpr_header" vbProcedure="false">'Global Assets'!$A$6:$M$8</definedName>
    <definedName function="false" hidden="false" localSheetId="3" name="nr_dpr_merchant_equity_portfolio" vbProcedure="false">#REF!</definedName>
    <definedName function="false" hidden="false" localSheetId="3" name="nr_dpr_originations" vbProcedure="false">'Global Assets'!$A$35</definedName>
    <definedName function="false" hidden="false" localSheetId="3" name="nr_dpr_power_trading" vbProcedure="false">#REF!</definedName>
    <definedName function="false" hidden="false" localSheetId="3" name="nr_dpr_total_trading" vbProcedure="false">#REF!</definedName>
    <definedName function="false" hidden="false" localSheetId="3" name="nr_dpr_total_trading_with_originations" vbProcedure="false">#REF!</definedName>
    <definedName function="false" hidden="false" localSheetId="3" name="p" vbProcedure="false">p</definedName>
    <definedName function="false" hidden="false" localSheetId="3" name="RollLiquids" vbProcedure="false">RollLiquids</definedName>
    <definedName function="false" hidden="false" localSheetId="4" name="nr_dpr_ect_group_and_other" vbProcedure="false">#REF!</definedName>
    <definedName function="false" hidden="false" localSheetId="4" name="nr_dpr_ees" vbProcedure="false">#REF!</definedName>
    <definedName function="false" hidden="false" localSheetId="4" name="nr_dpr_emerging_businesses" vbProcedure="false">#REF!</definedName>
    <definedName function="false" hidden="false" localSheetId="4" name="nr_dpr_enron_asia_africa" vbProcedure="false">'Capital Portfolio'!$A$12:$L$17</definedName>
    <definedName function="false" hidden="false" localSheetId="4" name="nr_dpr_enron_europe" vbProcedure="false">#REF!</definedName>
    <definedName function="false" hidden="false" localSheetId="4" name="nr_dpr_enron_northamerica" vbProcedure="false">'Capital Portfolio'!$A$10:$L$10</definedName>
    <definedName function="false" hidden="false" localSheetId="4" name="nr_dpr_enron_southamerica" vbProcedure="false">'Capital Portfolio'!$A$11:$L$11</definedName>
    <definedName function="false" hidden="false" localSheetId="4" name="nr_dpr_financial_trading" vbProcedure="false">#REF!</definedName>
    <definedName function="false" hidden="false" localSheetId="4" name="nr_dpr_footer_and_totals" vbProcedure="false">#REF!</definedName>
    <definedName function="false" hidden="false" localSheetId="4" name="nr_dpr_gas_assets" vbProcedure="false">'Capital Portfolio'!$A$30</definedName>
    <definedName function="false" hidden="false" localSheetId="4" name="nr_dpr_gas_trading" vbProcedure="false">#REF!</definedName>
    <definedName function="false" hidden="false" localSheetId="4" name="nr_dpr_header" vbProcedure="false">'Capital Portfolio'!$A$6:$L$8</definedName>
    <definedName function="false" hidden="false" localSheetId="4" name="nr_dpr_merchant_equity_portfolio" vbProcedure="false">#REF!</definedName>
    <definedName function="false" hidden="false" localSheetId="4" name="nr_dpr_originations" vbProcedure="false">'Capital Portfolio'!$A$29</definedName>
    <definedName function="false" hidden="false" localSheetId="4" name="nr_dpr_power_trading" vbProcedure="false">#REF!</definedName>
    <definedName function="false" hidden="false" localSheetId="4" name="nr_dpr_total_trading" vbProcedure="false">#REF!</definedName>
    <definedName function="false" hidden="false" localSheetId="4" name="nr_dpr_total_trading_with_originations" vbProcedure="false">'Capital Portfolio'!$A$20:$L$23</definedName>
    <definedName function="false" hidden="false" localSheetId="4" name="p" vbProcedure="false">p</definedName>
    <definedName function="false" hidden="false" localSheetId="4" name="RollLiquids" vbProcedure="false">RollLiquids</definedName>
    <definedName function="false" hidden="false" localSheetId="6" name="p" vbProcedure="false">p</definedName>
    <definedName function="false" hidden="false" localSheetId="6" name="RollLiquids" vbProcedure="false">RollLiquids</definedName>
    <definedName function="false" hidden="false" localSheetId="7" name="p" vbProcedure="false">p</definedName>
    <definedName function="false" hidden="false" localSheetId="7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25" authorId="0">
      <text>
        <r>
          <rPr>
            <b val="true"/>
            <sz val="20"/>
            <color rgb="FF000000"/>
            <rFont val="Tahoma"/>
            <family val="2"/>
          </rPr>
          <t xml:space="preserve">Sunil Dalal:
</t>
        </r>
        <r>
          <rPr>
            <sz val="20"/>
            <color rgb="FF000000"/>
            <rFont val="Tahoma"/>
            <family val="2"/>
          </rPr>
          <t xml:space="preserve">Assuming the current balance of $375MM is not paid until the end of the period.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22</xdr:row>
                <xdr:rowOff>0</xdr:rowOff>
              </xdr:from>
              <xdr:to>
                <xdr:col>10</xdr:col>
                <xdr:colOff>120</xdr:colOff>
                <xdr:row>25</xdr:row>
                <xdr:rowOff>29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25" authorId="0">
      <text>
        <r>
          <rPr>
            <b val="true"/>
            <sz val="20"/>
            <color rgb="FF000000"/>
            <rFont val="Tahoma"/>
            <family val="2"/>
          </rPr>
          <t xml:space="preserve">Sunil Dalal:
</t>
        </r>
        <r>
          <rPr>
            <sz val="20"/>
            <color rgb="FF000000"/>
            <rFont val="Tahoma"/>
            <family val="2"/>
          </rPr>
          <t xml:space="preserve">Assuming the current balance of $375MM is not paid until the end of the period.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23</xdr:row>
                <xdr:rowOff>30</xdr:rowOff>
              </xdr:from>
              <xdr:to>
                <xdr:col>10</xdr:col>
                <xdr:colOff>116</xdr:colOff>
                <xdr:row>27</xdr:row>
                <xdr:rowOff>25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2" authorId="0">
      <text>
        <r>
          <rPr>
            <b val="true"/>
            <sz val="8"/>
            <color rgb="FF000000"/>
            <rFont val="Tahoma"/>
            <family val="0"/>
          </rPr>
          <t xml:space="preserve">Sunil Dalal:
</t>
        </r>
        <r>
          <rPr>
            <sz val="8"/>
            <color rgb="FF000000"/>
            <rFont val="Tahoma"/>
            <family val="0"/>
          </rPr>
          <t xml:space="preserve">Anything that has dropped out of previous MTM and current MTM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111</xdr:colOff>
                <xdr:row>0</xdr:row>
                <xdr:rowOff>5</xdr:rowOff>
              </xdr:from>
              <xdr:to>
                <xdr:col>13</xdr:col>
                <xdr:colOff>9</xdr:colOff>
                <xdr:row>5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<sst xmlns="http://schemas.openxmlformats.org/spreadsheetml/2006/main" count="323" uniqueCount="116">
  <si>
    <t xml:space="preserve">DRAFT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</si>
  <si>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</si>
  <si>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SRM REPORT</t>
  </si>
  <si>
    <t xml:space="preserve">As of</t>
  </si>
  <si>
    <t xml:space="preserve">Notional Position</t>
  </si>
  <si>
    <t xml:space="preserve">Benchmark Position</t>
  </si>
  <si>
    <t xml:space="preserve">Mark-to-Market Value</t>
  </si>
  <si>
    <t xml:space="preserve">Value at Risk</t>
  </si>
  <si>
    <t xml:space="preserve">long / (short)</t>
  </si>
  <si>
    <t xml:space="preserve">$ millions</t>
  </si>
  <si>
    <t xml:space="preserve">1-Day, 95% ($ millions)</t>
  </si>
  <si>
    <t xml:space="preserve">Liquidity Adjusted</t>
  </si>
  <si>
    <t xml:space="preserve">Enron Americas</t>
  </si>
  <si>
    <t xml:space="preserve">SITHE Independence</t>
  </si>
  <si>
    <t xml:space="preserve">             UNITED STATES </t>
  </si>
  <si>
    <t xml:space="preserve">             CANADA</t>
  </si>
  <si>
    <t xml:space="preserve"> </t>
  </si>
  <si>
    <t xml:space="preserve">Sithe Gas Supply Agreement </t>
  </si>
  <si>
    <t xml:space="preserve">Physical Gas </t>
  </si>
  <si>
    <t xml:space="preserve">Bcf</t>
  </si>
  <si>
    <t xml:space="preserve">Financial Power</t>
  </si>
  <si>
    <t xml:space="preserve">TWh</t>
  </si>
  <si>
    <t xml:space="preserve">MTM Tracking Acct. </t>
  </si>
  <si>
    <t xml:space="preserve">Financial Gas</t>
  </si>
  <si>
    <t xml:space="preserve">Tracking Account Detail</t>
  </si>
  <si>
    <t xml:space="preserve">Discounted Accrued Balance</t>
  </si>
  <si>
    <t xml:space="preserve">Compounded Interest MTM</t>
  </si>
  <si>
    <t xml:space="preserve">Sithe Plant FMV</t>
  </si>
  <si>
    <t xml:space="preserve">Interest Rate Sensitivity</t>
  </si>
  <si>
    <t xml:space="preserve">$/Bps</t>
  </si>
  <si>
    <t xml:space="preserve">Enrici Power Marketing</t>
  </si>
  <si>
    <t xml:space="preserve">Gas </t>
  </si>
  <si>
    <t xml:space="preserve">Power</t>
  </si>
  <si>
    <t xml:space="preserve">FX Position</t>
  </si>
  <si>
    <t xml:space="preserve">J Block CRTA</t>
  </si>
  <si>
    <t xml:space="preserve">Gas Capacity</t>
  </si>
  <si>
    <t xml:space="preserve">GBP millions</t>
  </si>
  <si>
    <t xml:space="preserve">Enron Global Assets</t>
  </si>
  <si>
    <t xml:space="preserve">Elektro</t>
  </si>
  <si>
    <t xml:space="preserve">Equity Investment at Carrying Value</t>
  </si>
  <si>
    <t xml:space="preserve">BRL millions</t>
  </si>
  <si>
    <t xml:space="preserve">SK-Enron</t>
  </si>
  <si>
    <t xml:space="preserve">KRW millions</t>
  </si>
  <si>
    <t xml:space="preserve">MSEB/Dahbol</t>
  </si>
  <si>
    <t xml:space="preserve">Gas</t>
  </si>
  <si>
    <t xml:space="preserve">FX Position (Dabhol I &amp; Dabhol II)</t>
  </si>
  <si>
    <t xml:space="preserve">INR millions</t>
  </si>
  <si>
    <t xml:space="preserve">Capital Portfolio</t>
  </si>
  <si>
    <t xml:space="preserve">Raptor - Credit Capacity Foregone</t>
  </si>
  <si>
    <t xml:space="preserve">Active Power</t>
  </si>
  <si>
    <t xml:space="preserve">Shares</t>
  </si>
  <si>
    <t xml:space="preserve">AVCI</t>
  </si>
  <si>
    <t xml:space="preserve">Hanover Compressor</t>
  </si>
  <si>
    <t xml:space="preserve">Enron Stock Option Plans</t>
  </si>
  <si>
    <t xml:space="preserve">ENE Exercisable Options</t>
  </si>
  <si>
    <t xml:space="preserve">Shares Equiv.</t>
  </si>
  <si>
    <t xml:space="preserve"> Economic P&amp;L ($ millions)</t>
  </si>
  <si>
    <t xml:space="preserve">QTD</t>
  </si>
  <si>
    <t xml:space="preserve">YTD</t>
  </si>
  <si>
    <t xml:space="preserve">LTD</t>
  </si>
  <si>
    <t xml:space="preserve">Cuiaba</t>
  </si>
  <si>
    <t xml:space="preserve">Southern Cone</t>
  </si>
  <si>
    <t xml:space="preserve">YPF Gas</t>
  </si>
  <si>
    <t xml:space="preserve">YPF Option</t>
  </si>
  <si>
    <t xml:space="preserve">GNS Option</t>
  </si>
  <si>
    <t xml:space="preserve">TBS</t>
  </si>
  <si>
    <t xml:space="preserve">Crude</t>
  </si>
  <si>
    <t xml:space="preserve">MMBbl</t>
  </si>
  <si>
    <t xml:space="preserve">EPE</t>
  </si>
  <si>
    <t xml:space="preserve">Twh</t>
  </si>
  <si>
    <t xml:space="preserve">Costruction Overrun</t>
  </si>
  <si>
    <t xml:space="preserve">MM $</t>
  </si>
  <si>
    <t xml:space="preserve">GasMat</t>
  </si>
  <si>
    <t xml:space="preserve">GasBol</t>
  </si>
  <si>
    <t xml:space="preserve">Net Open Position</t>
  </si>
  <si>
    <t xml:space="preserve">Enron Europe</t>
  </si>
  <si>
    <t xml:space="preserve">Hedge at 1233 KRW/USD</t>
  </si>
  <si>
    <t xml:space="preserve">VAR with Hedge</t>
  </si>
  <si>
    <t xml:space="preserve">AVICI</t>
  </si>
  <si>
    <t xml:space="preserve">New Power Company</t>
  </si>
  <si>
    <t xml:space="preserve">Delta Volumes</t>
  </si>
  <si>
    <t xml:space="preserve">Tracking Account MTM </t>
  </si>
  <si>
    <t xml:space="preserve">Physical Supply</t>
  </si>
  <si>
    <t xml:space="preserve">Tracking Account  </t>
  </si>
  <si>
    <t xml:space="preserve">Physical Gas</t>
  </si>
  <si>
    <t xml:space="preserve">Tier I Financial Power</t>
  </si>
  <si>
    <t xml:space="preserve">Tier II Financial Power</t>
  </si>
  <si>
    <t xml:space="preserve">Net Financial Power</t>
  </si>
  <si>
    <t xml:space="preserve">Tracking Account MTM</t>
  </si>
  <si>
    <t xml:space="preserve">Interest MTM</t>
  </si>
  <si>
    <t xml:space="preserve">Pleasant Valley</t>
  </si>
  <si>
    <t xml:space="preserve">Sithe</t>
  </si>
  <si>
    <t xml:space="preserve">Nymex+ANR/LA+0.0175</t>
  </si>
  <si>
    <t xml:space="preserve">Before Interest</t>
  </si>
  <si>
    <t xml:space="preserve">Prime+1</t>
  </si>
  <si>
    <t xml:space="preserve">Post Interest</t>
  </si>
  <si>
    <t xml:space="preserve">MMBTu</t>
  </si>
  <si>
    <t xml:space="preserve">MWh</t>
  </si>
  <si>
    <t xml:space="preserve">$000</t>
  </si>
  <si>
    <t xml:space="preserve">Aggregate</t>
  </si>
  <si>
    <t xml:space="preserve">Term</t>
  </si>
  <si>
    <t xml:space="preserve">PV</t>
  </si>
  <si>
    <t xml:space="preserve">Delta</t>
  </si>
  <si>
    <t xml:space="preserve">Gamma</t>
  </si>
  <si>
    <t xml:space="preserve">Vega</t>
  </si>
  <si>
    <t xml:space="preserve">Rho</t>
  </si>
  <si>
    <t xml:space="preserve">Theta</t>
  </si>
  <si>
    <t xml:space="preserve">Liquidation</t>
  </si>
  <si>
    <t xml:space="preserve">Adjustments</t>
  </si>
  <si>
    <t xml:space="preserve">P&amp;L</t>
  </si>
  <si>
    <t xml:space="preserve">($ 000s)</t>
  </si>
  <si>
    <t xml:space="preserve">(Bcf)</t>
  </si>
  <si>
    <t xml:space="preserve">(000 Mwh)</t>
  </si>
  <si>
    <t xml:space="preserve">Tracking Account</t>
  </si>
  <si>
    <t xml:space="preserve">Interest </t>
  </si>
  <si>
    <t xml:space="preserve">Plant Value</t>
  </si>
</sst>
</file>

<file path=xl/styles.xml><?xml version="1.0" encoding="utf-8"?>
<styleSheet xmlns="http://schemas.openxmlformats.org/spreadsheetml/2006/main">
  <numFmts count="36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mmmm\ d&quot;, &quot;yyyy"/>
    <numFmt numFmtId="186" formatCode="#,##0.0_);\(#,##0.0\)"/>
    <numFmt numFmtId="187" formatCode="\$#,##0_);&quot;($&quot;#,##0\)"/>
    <numFmt numFmtId="188" formatCode="_(\$* #,##0.00_);_(\$* \(#,##0.00\);_(\$* \-??_);_(@_)"/>
    <numFmt numFmtId="189" formatCode="\$#,##0_);[RED]&quot;($&quot;#,##0\)"/>
    <numFmt numFmtId="190" formatCode="_(\$* #,##0_);_(\$* \(#,##0\);_(\$* \-_);_(@_)"/>
    <numFmt numFmtId="191" formatCode="\$#,##0.0_);[RED]&quot;($&quot;#,##0.0\)"/>
    <numFmt numFmtId="192" formatCode="_(* #,##0.00_);_(* \(#,##0.00\);_(* \-??_);_(@_)"/>
    <numFmt numFmtId="193" formatCode="\$#,##0_);&quot;($&quot;#,##0\);\-??_)"/>
    <numFmt numFmtId="194" formatCode="_(* #,##0_);_(* \(#,##0\);_(* \-??_);_(@_)"/>
    <numFmt numFmtId="195" formatCode="\$#,##0.00_);&quot;($&quot;#,##0.00\)"/>
    <numFmt numFmtId="196" formatCode="# ??/??"/>
    <numFmt numFmtId="197" formatCode="[$-409]mmm\-yy"/>
    <numFmt numFmtId="198" formatCode="[$-409]m/d/yyyy"/>
    <numFmt numFmtId="199" formatCode="_(\$* #,##0_);_(\$* \(#,##0\);_(\$* \-??_);_(@_)"/>
  </numFmts>
  <fonts count="6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20"/>
      <name val="Times New Roman"/>
      <family val="1"/>
    </font>
    <font>
      <sz val="20"/>
      <name val="Times New Roman"/>
      <family val="1"/>
    </font>
    <font>
      <b val="true"/>
      <sz val="48"/>
      <color rgb="FFFF0000"/>
      <name val="Times New Roman"/>
      <family val="1"/>
    </font>
    <font>
      <b val="true"/>
      <sz val="16"/>
      <name val="Times New Roman"/>
      <family val="1"/>
    </font>
    <font>
      <b val="true"/>
      <sz val="36"/>
      <color rgb="FFFF0000"/>
      <name val="Times New Roman"/>
      <family val="1"/>
    </font>
    <font>
      <b val="true"/>
      <sz val="24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8"/>
      <name val="Times New Roman"/>
      <family val="0"/>
    </font>
    <font>
      <b val="true"/>
      <sz val="14"/>
      <name val="Times New Roman"/>
      <family val="0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8"/>
      <name val="Times New Roman"/>
      <family val="1"/>
    </font>
    <font>
      <sz val="18"/>
      <name val="Arial"/>
      <family val="0"/>
    </font>
    <font>
      <b val="true"/>
      <sz val="18"/>
      <color rgb="FF000000"/>
      <name val="Times New Roman"/>
      <family val="1"/>
    </font>
    <font>
      <sz val="20"/>
      <name val="Arial"/>
      <family val="0"/>
    </font>
    <font>
      <b val="true"/>
      <sz val="14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8"/>
      <name val="Times New Roman"/>
      <family val="1"/>
    </font>
    <font>
      <sz val="16"/>
      <name val="Arial"/>
      <family val="0"/>
    </font>
    <font>
      <b val="true"/>
      <sz val="12"/>
      <name val="Times New Roman"/>
      <family val="1"/>
    </font>
    <font>
      <b val="true"/>
      <i val="true"/>
      <sz val="18"/>
      <name val="Times New Roman"/>
      <family val="1"/>
    </font>
    <font>
      <sz val="18"/>
      <color rgb="FF000000"/>
      <name val="Times New Roman"/>
      <family val="1"/>
    </font>
    <font>
      <b val="true"/>
      <sz val="16"/>
      <color rgb="FF000000"/>
      <name val="Times New Roman"/>
      <family val="0"/>
    </font>
    <font>
      <sz val="16"/>
      <color rgb="FF000000"/>
      <name val="Times New Roman"/>
      <family val="1"/>
    </font>
    <font>
      <b val="true"/>
      <sz val="18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b val="true"/>
      <sz val="18"/>
      <color rgb="FF3366FF"/>
      <name val="Times New Roman"/>
      <family val="1"/>
    </font>
    <font>
      <b val="true"/>
      <sz val="18"/>
      <color rgb="FF000080"/>
      <name val="Times New Roman"/>
      <family val="1"/>
    </font>
    <font>
      <b val="true"/>
      <sz val="18"/>
      <color rgb="FFFFFFFF"/>
      <name val="Times New Roman"/>
      <family val="1"/>
    </font>
    <font>
      <sz val="16"/>
      <color rgb="FFFFFFFF"/>
      <name val="Times New Roman"/>
      <family val="1"/>
    </font>
    <font>
      <b val="true"/>
      <sz val="20"/>
      <color rgb="FF000000"/>
      <name val="Tahoma"/>
      <family val="2"/>
    </font>
    <font>
      <sz val="20"/>
      <color rgb="FF000000"/>
      <name val="Tahoma"/>
      <family val="2"/>
    </font>
    <font>
      <sz val="14"/>
      <name val="Arial"/>
      <family val="0"/>
    </font>
    <font>
      <b val="true"/>
      <sz val="20"/>
      <color rgb="FF0000FF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u val="singl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double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12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12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1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20" fillId="1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2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2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7" fontId="2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12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2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12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13" borderId="5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1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9" fontId="33" fillId="13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9" fontId="35" fillId="1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35" fillId="1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6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12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45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4" fontId="38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10" fillId="12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38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9" fillId="1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9" fontId="33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41" fillId="12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3" fillId="12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9" fillId="1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33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42" fillId="12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42" fillId="1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9" fillId="1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3" fillId="12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43" fillId="12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44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1" fillId="12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46" fillId="1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2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38" fillId="11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8" fillId="0" borderId="1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33" fillId="12" borderId="8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33" fillId="12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33" fillId="0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3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33" fillId="1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0" fontId="33" fillId="12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12" borderId="0" xfId="4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0" fontId="33" fillId="1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0" fontId="47" fillId="1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0" fontId="38" fillId="12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33" fillId="1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8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3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31" fillId="12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12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8" fillId="12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4" fontId="3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2" borderId="0" xfId="4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32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9" fillId="12" borderId="0" xfId="4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3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9" fillId="0" borderId="0" xfId="4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4" fontId="33" fillId="1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2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12" borderId="0" xfId="4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32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4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3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9" fillId="0" borderId="0" xfId="4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9" fontId="38" fillId="13" borderId="1" xfId="4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48" fillId="12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9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33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42" fillId="1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42" fillId="12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1" fontId="33" fillId="0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3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3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1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12" borderId="9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18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1" fillId="12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42" fillId="12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31" fillId="12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9" fontId="38" fillId="0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38" fillId="1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3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33" fillId="12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42" fillId="1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3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3" fillId="0" borderId="1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3" fillId="12" borderId="1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11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42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8" fillId="0" borderId="12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38" fillId="0" borderId="2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8" fillId="0" borderId="8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10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33" fillId="11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33" fillId="13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8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9" fontId="3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3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1" fillId="12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31" fillId="1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42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4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42" fillId="1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0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31" fillId="1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1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9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10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4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31" fillId="12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4" fontId="38" fillId="12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2" fontId="10" fillId="1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6" fontId="10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7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5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5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5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5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5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5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5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5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5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5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8" fontId="5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8" fontId="5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5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5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5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5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5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5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5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5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4" fontId="5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5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4" fontId="55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5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externalLink" Target="externalLinks/externalLink5.xml"/><Relationship Id="rId1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69480</xdr:colOff>
      <xdr:row>0</xdr:row>
      <xdr:rowOff>66960</xdr:rowOff>
    </xdr:from>
    <xdr:to>
      <xdr:col>0</xdr:col>
      <xdr:colOff>3126960</xdr:colOff>
      <xdr:row>6</xdr:row>
      <xdr:rowOff>18720</xdr:rowOff>
    </xdr:to>
    <xdr:pic>
      <xdr:nvPicPr>
        <xdr:cNvPr id="0" name="Picture 66" descr=""/>
        <xdr:cNvPicPr/>
      </xdr:nvPicPr>
      <xdr:blipFill>
        <a:blip r:embed="rId1"/>
        <a:stretch/>
      </xdr:blipFill>
      <xdr:spPr>
        <a:xfrm>
          <a:off x="69480" y="66960"/>
          <a:ext cx="3057480" cy="2837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150480</xdr:colOff>
      <xdr:row>0</xdr:row>
      <xdr:rowOff>219600</xdr:rowOff>
    </xdr:from>
    <xdr:to>
      <xdr:col>12</xdr:col>
      <xdr:colOff>1038240</xdr:colOff>
      <xdr:row>2</xdr:row>
      <xdr:rowOff>570240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6225560" y="219600"/>
          <a:ext cx="6130440" cy="1465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69480</xdr:colOff>
      <xdr:row>0</xdr:row>
      <xdr:rowOff>66960</xdr:rowOff>
    </xdr:from>
    <xdr:to>
      <xdr:col>0</xdr:col>
      <xdr:colOff>3126960</xdr:colOff>
      <xdr:row>6</xdr:row>
      <xdr:rowOff>18720</xdr:rowOff>
    </xdr:to>
    <xdr:pic>
      <xdr:nvPicPr>
        <xdr:cNvPr id="2" name="Picture 66" descr=""/>
        <xdr:cNvPicPr/>
      </xdr:nvPicPr>
      <xdr:blipFill>
        <a:blip r:embed="rId1"/>
        <a:stretch/>
      </xdr:blipFill>
      <xdr:spPr>
        <a:xfrm>
          <a:off x="69480" y="66960"/>
          <a:ext cx="3057480" cy="2837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150480</xdr:colOff>
      <xdr:row>0</xdr:row>
      <xdr:rowOff>219600</xdr:rowOff>
    </xdr:from>
    <xdr:to>
      <xdr:col>12</xdr:col>
      <xdr:colOff>1553400</xdr:colOff>
      <xdr:row>2</xdr:row>
      <xdr:rowOff>570240</xdr:rowOff>
    </xdr:to>
    <xdr:pic>
      <xdr:nvPicPr>
        <xdr:cNvPr id="3" name="Picture 2" descr=""/>
        <xdr:cNvPicPr/>
      </xdr:nvPicPr>
      <xdr:blipFill>
        <a:blip r:embed="rId2"/>
        <a:stretch/>
      </xdr:blipFill>
      <xdr:spPr>
        <a:xfrm>
          <a:off x="16779960" y="219600"/>
          <a:ext cx="6121440" cy="1465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69480</xdr:colOff>
      <xdr:row>0</xdr:row>
      <xdr:rowOff>66960</xdr:rowOff>
    </xdr:from>
    <xdr:to>
      <xdr:col>0</xdr:col>
      <xdr:colOff>3126960</xdr:colOff>
      <xdr:row>6</xdr:row>
      <xdr:rowOff>18720</xdr:rowOff>
    </xdr:to>
    <xdr:pic>
      <xdr:nvPicPr>
        <xdr:cNvPr id="4" name="Picture 66" descr=""/>
        <xdr:cNvPicPr/>
      </xdr:nvPicPr>
      <xdr:blipFill>
        <a:blip r:embed="rId1"/>
        <a:stretch/>
      </xdr:blipFill>
      <xdr:spPr>
        <a:xfrm>
          <a:off x="69480" y="66960"/>
          <a:ext cx="3057480" cy="2837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150480</xdr:colOff>
      <xdr:row>0</xdr:row>
      <xdr:rowOff>219600</xdr:rowOff>
    </xdr:from>
    <xdr:to>
      <xdr:col>10</xdr:col>
      <xdr:colOff>1553400</xdr:colOff>
      <xdr:row>2</xdr:row>
      <xdr:rowOff>570240</xdr:rowOff>
    </xdr:to>
    <xdr:pic>
      <xdr:nvPicPr>
        <xdr:cNvPr id="5" name="Picture 2" descr=""/>
        <xdr:cNvPicPr/>
      </xdr:nvPicPr>
      <xdr:blipFill>
        <a:blip r:embed="rId2"/>
        <a:stretch/>
      </xdr:blipFill>
      <xdr:spPr>
        <a:xfrm>
          <a:off x="12552120" y="219600"/>
          <a:ext cx="6121440" cy="1465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69480</xdr:colOff>
      <xdr:row>0</xdr:row>
      <xdr:rowOff>66960</xdr:rowOff>
    </xdr:from>
    <xdr:to>
      <xdr:col>0</xdr:col>
      <xdr:colOff>3126960</xdr:colOff>
      <xdr:row>6</xdr:row>
      <xdr:rowOff>18720</xdr:rowOff>
    </xdr:to>
    <xdr:pic>
      <xdr:nvPicPr>
        <xdr:cNvPr id="6" name="Picture 66" descr=""/>
        <xdr:cNvPicPr/>
      </xdr:nvPicPr>
      <xdr:blipFill>
        <a:blip r:embed="rId1"/>
        <a:stretch/>
      </xdr:blipFill>
      <xdr:spPr>
        <a:xfrm>
          <a:off x="69480" y="66960"/>
          <a:ext cx="3057480" cy="2837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150480</xdr:colOff>
      <xdr:row>0</xdr:row>
      <xdr:rowOff>219600</xdr:rowOff>
    </xdr:from>
    <xdr:to>
      <xdr:col>11</xdr:col>
      <xdr:colOff>51840</xdr:colOff>
      <xdr:row>2</xdr:row>
      <xdr:rowOff>570240</xdr:rowOff>
    </xdr:to>
    <xdr:pic>
      <xdr:nvPicPr>
        <xdr:cNvPr id="7" name="Picture 2" descr=""/>
        <xdr:cNvPicPr/>
      </xdr:nvPicPr>
      <xdr:blipFill>
        <a:blip r:embed="rId2"/>
        <a:stretch/>
      </xdr:blipFill>
      <xdr:spPr>
        <a:xfrm>
          <a:off x="12552120" y="219600"/>
          <a:ext cx="6120000" cy="1465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69480</xdr:colOff>
      <xdr:row>0</xdr:row>
      <xdr:rowOff>66960</xdr:rowOff>
    </xdr:from>
    <xdr:to>
      <xdr:col>0</xdr:col>
      <xdr:colOff>3126960</xdr:colOff>
      <xdr:row>6</xdr:row>
      <xdr:rowOff>18720</xdr:rowOff>
    </xdr:to>
    <xdr:pic>
      <xdr:nvPicPr>
        <xdr:cNvPr id="8" name="Picture 66" descr=""/>
        <xdr:cNvPicPr/>
      </xdr:nvPicPr>
      <xdr:blipFill>
        <a:blip r:embed="rId1"/>
        <a:stretch/>
      </xdr:blipFill>
      <xdr:spPr>
        <a:xfrm>
          <a:off x="69480" y="66960"/>
          <a:ext cx="3057480" cy="2837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150480</xdr:colOff>
      <xdr:row>0</xdr:row>
      <xdr:rowOff>219600</xdr:rowOff>
    </xdr:from>
    <xdr:to>
      <xdr:col>10</xdr:col>
      <xdr:colOff>1129680</xdr:colOff>
      <xdr:row>2</xdr:row>
      <xdr:rowOff>570240</xdr:rowOff>
    </xdr:to>
    <xdr:pic>
      <xdr:nvPicPr>
        <xdr:cNvPr id="9" name="Picture 2" descr=""/>
        <xdr:cNvPicPr/>
      </xdr:nvPicPr>
      <xdr:blipFill>
        <a:blip r:embed="rId2"/>
        <a:stretch/>
      </xdr:blipFill>
      <xdr:spPr>
        <a:xfrm>
          <a:off x="12552120" y="219600"/>
          <a:ext cx="6121440" cy="1465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N-DPR112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rm/from_dy/Sithe%20Project/DPR%20Calc/MTM_Sithe_33001New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rm/from_dy/Sithe%20Project/DPR%20Calc/MTM_Sithe_40101New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rm/from_dy/Sithe%20Project/DPR%20Calc/MTM_Sithe_40301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Xochitl/Southern%20Cone/Cuiaba%20Accru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RISK - RETURN SMALL (2)"/>
      <sheetName val="RISK - RETURN LARGE (2)"/>
      <sheetName val="DATA FOR USAGE"/>
      <sheetName val="RISK - RETURN SMALL"/>
      <sheetName val="RISK - RETURN LARGE"/>
      <sheetName val="SHARPE"/>
      <sheetName val="LIMIT USAGE %"/>
      <sheetName val="LIMIT USAGE $"/>
      <sheetName val="Publish Buttons"/>
      <sheetName val="INPUT"/>
      <sheetName val="New Summary"/>
      <sheetName val="Merchant Summary"/>
      <sheetName val="Summary"/>
      <sheetName val="Raw Data"/>
      <sheetName val="NDPR-Merchant Summary"/>
      <sheetName val="Raw Originations"/>
      <sheetName val="V@R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I15">
            <v>122.79</v>
          </cell>
        </row>
        <row r="15">
          <cell r="M15">
            <v>247.1</v>
          </cell>
        </row>
        <row r="16">
          <cell r="I16">
            <v>10.68</v>
          </cell>
        </row>
        <row r="16">
          <cell r="M16">
            <v>35.46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TM"/>
      <sheetName val="Summary"/>
      <sheetName val="Assumptions"/>
      <sheetName val="Curves"/>
      <sheetName val="Sithe Positions "/>
    </sheetNames>
    <sheetDataSet>
      <sheetData sheetId="0"/>
      <sheetData sheetId="1">
        <row r="7">
          <cell r="P7">
            <v>-2789919.62667812</v>
          </cell>
          <cell r="Q7">
            <v>-98375.6266781241</v>
          </cell>
          <cell r="R7">
            <v>-98375.6266781241</v>
          </cell>
        </row>
        <row r="9">
          <cell r="P9">
            <v>1889177.6774288</v>
          </cell>
          <cell r="Q9">
            <v>20012.6774288034</v>
          </cell>
          <cell r="R9">
            <v>20012.6774288034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TM"/>
      <sheetName val="Summary"/>
      <sheetName val="Assumptions"/>
      <sheetName val="Curves"/>
      <sheetName val="Sithe Positions "/>
    </sheetNames>
    <sheetDataSet>
      <sheetData sheetId="0">
        <row r="12">
          <cell r="D12">
            <v>403.347748866827</v>
          </cell>
        </row>
        <row r="13">
          <cell r="D13">
            <v>-23.8944832562066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TM"/>
      <sheetName val="Summary"/>
      <sheetName val="Assumptions"/>
      <sheetName val="Curves"/>
      <sheetName val="Sithe Positions "/>
    </sheetNames>
    <sheetDataSet>
      <sheetData sheetId="0">
        <row r="20">
          <cell r="H20">
            <v>129.726512549045</v>
          </cell>
        </row>
      </sheetData>
      <sheetData sheetId="1">
        <row r="7">
          <cell r="F7">
            <v>-3052068.5058676</v>
          </cell>
          <cell r="G7">
            <v>-645.159918124647</v>
          </cell>
        </row>
        <row r="7">
          <cell r="I7">
            <v>-24337.8869495406</v>
          </cell>
        </row>
        <row r="7">
          <cell r="L7">
            <v>-22403.7589752744</v>
          </cell>
        </row>
        <row r="7">
          <cell r="P7">
            <v>-3052068.5058676</v>
          </cell>
        </row>
        <row r="7">
          <cell r="R7">
            <v>-360524.505867595</v>
          </cell>
        </row>
        <row r="9">
          <cell r="F9">
            <v>1835751.64506714</v>
          </cell>
          <cell r="G9">
            <v>37664.3369746315</v>
          </cell>
        </row>
        <row r="9">
          <cell r="I9">
            <v>-36761.3083335727</v>
          </cell>
        </row>
        <row r="9">
          <cell r="L9">
            <v>13322.5503383407</v>
          </cell>
        </row>
        <row r="9">
          <cell r="P9">
            <v>1835751.64506714</v>
          </cell>
        </row>
        <row r="9">
          <cell r="R9">
            <v>-33413.3549328612</v>
          </cell>
        </row>
        <row r="13">
          <cell r="F13">
            <v>1921606.2691913</v>
          </cell>
          <cell r="G13">
            <v>403.347748866827</v>
          </cell>
        </row>
        <row r="13">
          <cell r="I13">
            <v>-23590.2564184587</v>
          </cell>
        </row>
        <row r="13">
          <cell r="L13">
            <v>24302.1632339256</v>
          </cell>
        </row>
        <row r="13">
          <cell r="P13">
            <v>1921606.2691913</v>
          </cell>
        </row>
        <row r="13">
          <cell r="R13">
            <v>312313.269191302</v>
          </cell>
        </row>
        <row r="15">
          <cell r="F15">
            <v>-1149294.61370462</v>
          </cell>
          <cell r="G15">
            <v>-23894.4832562066</v>
          </cell>
        </row>
        <row r="15">
          <cell r="I15">
            <v>43938.7054065578</v>
          </cell>
        </row>
        <row r="15">
          <cell r="L15">
            <v>-14534.8949750636</v>
          </cell>
        </row>
        <row r="15">
          <cell r="P15">
            <v>-1149294.61370462</v>
          </cell>
        </row>
        <row r="15">
          <cell r="R15">
            <v>-15079.6137046246</v>
          </cell>
        </row>
        <row r="16">
          <cell r="F16">
            <v>772311.655486677</v>
          </cell>
        </row>
        <row r="16">
          <cell r="P16">
            <v>772311.655486677</v>
          </cell>
          <cell r="Q16">
            <v>297233.655486677</v>
          </cell>
        </row>
      </sheetData>
      <sheetData sheetId="2"/>
      <sheetData sheetId="3"/>
      <sheetData sheetId="4">
        <row r="3">
          <cell r="BD3">
            <v>1351398.92370265</v>
          </cell>
        </row>
        <row r="8">
          <cell r="BB8">
            <v>129726.512549045</v>
          </cell>
        </row>
        <row r="8">
          <cell r="BD8">
            <v>30790.738671437</v>
          </cell>
        </row>
        <row r="9">
          <cell r="I9">
            <v>-5354.07302674523</v>
          </cell>
        </row>
        <row r="9">
          <cell r="U9">
            <v>203.979728011457</v>
          </cell>
          <cell r="V9">
            <v>88.2351234807615</v>
          </cell>
        </row>
        <row r="9">
          <cell r="AC9">
            <v>2311.44841757494</v>
          </cell>
        </row>
        <row r="9">
          <cell r="AO9">
            <v>-88.061671399366</v>
          </cell>
          <cell r="AP9">
            <v>-38.092669921635</v>
          </cell>
        </row>
        <row r="9">
          <cell r="BB9">
            <v>6092.80727665501</v>
          </cell>
        </row>
        <row r="9">
          <cell r="BD9">
            <v>1274.60461333607</v>
          </cell>
        </row>
        <row r="10">
          <cell r="I10">
            <v>-5509.48676092157</v>
          </cell>
        </row>
        <row r="10">
          <cell r="U10">
            <v>216.430684887838</v>
          </cell>
          <cell r="V10">
            <v>90.7963418199876</v>
          </cell>
        </row>
        <row r="10">
          <cell r="AC10">
            <v>2388.49669816077</v>
          </cell>
        </row>
        <row r="10">
          <cell r="AO10">
            <v>-93.8279732155678</v>
          </cell>
          <cell r="AP10">
            <v>-39.3624255856895</v>
          </cell>
        </row>
        <row r="10">
          <cell r="BB10">
            <v>5397.56635234942</v>
          </cell>
        </row>
        <row r="10">
          <cell r="BD10">
            <v>1315.95960788848</v>
          </cell>
        </row>
        <row r="11">
          <cell r="I11">
            <v>-5310.93308697425</v>
          </cell>
        </row>
        <row r="11">
          <cell r="U11">
            <v>183.968029179408</v>
          </cell>
          <cell r="V11">
            <v>87.5241772733356</v>
          </cell>
        </row>
        <row r="11">
          <cell r="AC11">
            <v>2311.44841757494</v>
          </cell>
        </row>
        <row r="11">
          <cell r="AO11">
            <v>-80.0674011453959</v>
          </cell>
          <cell r="AP11">
            <v>-38.092669921635</v>
          </cell>
        </row>
        <row r="11">
          <cell r="BB11">
            <v>4346.24765711776</v>
          </cell>
        </row>
        <row r="11">
          <cell r="BD11">
            <v>1348.3012601416</v>
          </cell>
        </row>
        <row r="12">
          <cell r="I12">
            <v>-5466.12893381385</v>
          </cell>
        </row>
        <row r="12">
          <cell r="U12">
            <v>175.817168962524</v>
          </cell>
          <cell r="V12">
            <v>90.0818048292522</v>
          </cell>
        </row>
        <row r="12">
          <cell r="AC12">
            <v>2388.49669816077</v>
          </cell>
        </row>
        <row r="12">
          <cell r="AO12">
            <v>-76.8256169277666</v>
          </cell>
          <cell r="AP12">
            <v>-39.3624255856895</v>
          </cell>
        </row>
        <row r="12">
          <cell r="BB12">
            <v>1950.36141039462</v>
          </cell>
        </row>
        <row r="12">
          <cell r="BD12">
            <v>1364.26166646323</v>
          </cell>
        </row>
        <row r="13">
          <cell r="I13">
            <v>-5445.35726201552</v>
          </cell>
        </row>
        <row r="13">
          <cell r="U13">
            <v>175.418519490782</v>
          </cell>
          <cell r="V13">
            <v>89.7394876780158</v>
          </cell>
        </row>
        <row r="13">
          <cell r="AC13">
            <v>2388.49669816077</v>
          </cell>
        </row>
        <row r="13">
          <cell r="AO13">
            <v>-76.9438136819145</v>
          </cell>
          <cell r="AP13">
            <v>-39.3624255856895</v>
          </cell>
        </row>
        <row r="13">
          <cell r="BB13">
            <v>1985.54339004109</v>
          </cell>
        </row>
        <row r="13">
          <cell r="BD13">
            <v>1377.69109126558</v>
          </cell>
        </row>
        <row r="14">
          <cell r="I14">
            <v>-5251.01754098047</v>
          </cell>
        </row>
        <row r="14">
          <cell r="U14">
            <v>194.798328349057</v>
          </cell>
          <cell r="V14">
            <v>86.5367690753582</v>
          </cell>
        </row>
        <row r="14">
          <cell r="AC14">
            <v>2311.44841757494</v>
          </cell>
        </row>
        <row r="14">
          <cell r="AO14">
            <v>-85.7483876781332</v>
          </cell>
          <cell r="AP14">
            <v>-38.092669921635</v>
          </cell>
        </row>
        <row r="14">
          <cell r="BB14">
            <v>5945.94508448474</v>
          </cell>
        </row>
        <row r="14">
          <cell r="BD14">
            <v>1419.9491958849</v>
          </cell>
        </row>
        <row r="15">
          <cell r="I15">
            <v>-5406.19168889728</v>
          </cell>
        </row>
        <row r="15">
          <cell r="U15">
            <v>225.101323346368</v>
          </cell>
          <cell r="V15">
            <v>89.0940390330272</v>
          </cell>
        </row>
        <row r="15">
          <cell r="AC15">
            <v>2388.49669816077</v>
          </cell>
        </row>
        <row r="15">
          <cell r="AO15">
            <v>-99.4514805437996</v>
          </cell>
          <cell r="AP15">
            <v>-39.3624255856895</v>
          </cell>
        </row>
        <row r="15">
          <cell r="BB15">
            <v>5910.72056442699</v>
          </cell>
        </row>
        <row r="15">
          <cell r="BD15">
            <v>1464.07367439266</v>
          </cell>
        </row>
        <row r="16">
          <cell r="I16">
            <v>-5213.03990474888</v>
          </cell>
        </row>
        <row r="16">
          <cell r="U16">
            <v>197.470522324953</v>
          </cell>
          <cell r="V16">
            <v>85.9108976302616</v>
          </cell>
        </row>
        <row r="16">
          <cell r="AC16">
            <v>2311.44841757494</v>
          </cell>
        </row>
        <row r="16">
          <cell r="AO16">
            <v>-87.5579191193044</v>
          </cell>
          <cell r="AP16">
            <v>-38.092669921635</v>
          </cell>
        </row>
        <row r="16">
          <cell r="BB16">
            <v>6397.71314426483</v>
          </cell>
        </row>
        <row r="16">
          <cell r="BD16">
            <v>1514.884090062</v>
          </cell>
        </row>
        <row r="17">
          <cell r="I17">
            <v>-5367.08844984107</v>
          </cell>
        </row>
        <row r="17">
          <cell r="U17">
            <v>197.98679293389</v>
          </cell>
          <cell r="V17">
            <v>88.4496176533808</v>
          </cell>
        </row>
        <row r="17">
          <cell r="AC17">
            <v>2388.49669816077</v>
          </cell>
        </row>
        <row r="17">
          <cell r="AO17">
            <v>-88.1093735684644</v>
          </cell>
          <cell r="AP17">
            <v>-39.3624255856895</v>
          </cell>
        </row>
        <row r="17">
          <cell r="BB17">
            <v>6996.97385003593</v>
          </cell>
        </row>
        <row r="17">
          <cell r="BD17">
            <v>1570.12574853524</v>
          </cell>
        </row>
        <row r="18">
          <cell r="I18">
            <v>-5347.16760201847</v>
          </cell>
        </row>
        <row r="18">
          <cell r="U18">
            <v>188.360984103366</v>
          </cell>
          <cell r="V18">
            <v>88.1213220812643</v>
          </cell>
        </row>
        <row r="18">
          <cell r="AC18">
            <v>2388.49669816077</v>
          </cell>
        </row>
        <row r="18">
          <cell r="AO18">
            <v>-84.1379253613397</v>
          </cell>
          <cell r="AP18">
            <v>-39.3624255856895</v>
          </cell>
        </row>
        <row r="18">
          <cell r="BB18">
            <v>6174.67137228451</v>
          </cell>
        </row>
        <row r="18">
          <cell r="BD18">
            <v>1621.64552355551</v>
          </cell>
        </row>
        <row r="19">
          <cell r="I19">
            <v>-4812.89124975179</v>
          </cell>
        </row>
        <row r="19">
          <cell r="U19">
            <v>172.317266600095</v>
          </cell>
          <cell r="V19">
            <v>79.3164477959095</v>
          </cell>
        </row>
        <row r="19">
          <cell r="AC19">
            <v>2157.35185640328</v>
          </cell>
        </row>
        <row r="19">
          <cell r="AO19">
            <v>-77.2402607287719</v>
          </cell>
          <cell r="AP19">
            <v>-35.553158593526</v>
          </cell>
        </row>
        <row r="19">
          <cell r="BB19">
            <v>5028.02935034717</v>
          </cell>
        </row>
        <row r="19">
          <cell r="BD19">
            <v>1668.6237403406</v>
          </cell>
        </row>
        <row r="20">
          <cell r="I20">
            <v>-5308.01807958269</v>
          </cell>
        </row>
        <row r="20">
          <cell r="U20">
            <v>200.868109646339</v>
          </cell>
          <cell r="V20">
            <v>87.4761379515228</v>
          </cell>
        </row>
        <row r="20">
          <cell r="AC20">
            <v>2388.49669816077</v>
          </cell>
        </row>
        <row r="20">
          <cell r="AO20">
            <v>-90.3864322733795</v>
          </cell>
          <cell r="AP20">
            <v>-39.3624255856895</v>
          </cell>
        </row>
        <row r="20">
          <cell r="BB20">
            <v>6279.05632576785</v>
          </cell>
        </row>
        <row r="20">
          <cell r="BD20">
            <v>1725.01744981917</v>
          </cell>
        </row>
        <row r="21">
          <cell r="I21">
            <v>-5117.56757298512</v>
          </cell>
        </row>
        <row r="21">
          <cell r="U21">
            <v>201.438216375962</v>
          </cell>
          <cell r="V21">
            <v>84.3375136027948</v>
          </cell>
        </row>
        <row r="21">
          <cell r="AC21">
            <v>2311.44841757494</v>
          </cell>
        </row>
        <row r="21">
          <cell r="AO21">
            <v>-90.9834681889191</v>
          </cell>
          <cell r="AP21">
            <v>-38.092669921635</v>
          </cell>
        </row>
        <row r="21">
          <cell r="BB21">
            <v>5144.48890609041</v>
          </cell>
        </row>
        <row r="21">
          <cell r="BD21">
            <v>1773.95670443132</v>
          </cell>
        </row>
        <row r="22">
          <cell r="I22">
            <v>-5267.51808580102</v>
          </cell>
        </row>
        <row r="22">
          <cell r="U22">
            <v>218.917417043958</v>
          </cell>
          <cell r="V22">
            <v>86.8086980540008</v>
          </cell>
        </row>
        <row r="22">
          <cell r="AC22">
            <v>2388.49669816077</v>
          </cell>
        </row>
        <row r="22">
          <cell r="AO22">
            <v>-99.2656350224688</v>
          </cell>
          <cell r="AP22">
            <v>-39.3624255856895</v>
          </cell>
        </row>
        <row r="22">
          <cell r="BB22">
            <v>4368.81355438395</v>
          </cell>
        </row>
        <row r="22">
          <cell r="BD22">
            <v>1818.29370575857</v>
          </cell>
        </row>
        <row r="23">
          <cell r="I23">
            <v>-5078.34650264933</v>
          </cell>
        </row>
        <row r="23">
          <cell r="U23">
            <v>181.511478757564</v>
          </cell>
          <cell r="V23">
            <v>83.6911503636609</v>
          </cell>
        </row>
        <row r="23">
          <cell r="AC23">
            <v>2311.44841757494</v>
          </cell>
        </row>
        <row r="23">
          <cell r="AO23">
            <v>-82.6163437502699</v>
          </cell>
          <cell r="AP23">
            <v>-38.092669921635</v>
          </cell>
        </row>
        <row r="23">
          <cell r="BB23">
            <v>3288.66451680907</v>
          </cell>
        </row>
        <row r="23">
          <cell r="BD23">
            <v>1855.15691240941</v>
          </cell>
        </row>
        <row r="24">
          <cell r="I24">
            <v>-5226.80686656934</v>
          </cell>
        </row>
        <row r="24">
          <cell r="U24">
            <v>174.380663635087</v>
          </cell>
          <cell r="V24">
            <v>86.1377771610627</v>
          </cell>
        </row>
        <row r="24">
          <cell r="AC24">
            <v>2388.49669816077</v>
          </cell>
        </row>
        <row r="24">
          <cell r="AO24">
            <v>-79.6868240874695</v>
          </cell>
          <cell r="AP24">
            <v>-39.3624255856895</v>
          </cell>
        </row>
        <row r="24">
          <cell r="BB24">
            <v>1725.02300950855</v>
          </cell>
        </row>
        <row r="24">
          <cell r="BD24">
            <v>1882.02239937715</v>
          </cell>
        </row>
        <row r="25">
          <cell r="I25">
            <v>-5205.43036841222</v>
          </cell>
        </row>
        <row r="25">
          <cell r="U25">
            <v>173.987076048912</v>
          </cell>
          <cell r="V25">
            <v>85.7854924714333</v>
          </cell>
        </row>
        <row r="25">
          <cell r="AC25">
            <v>2388.49669816077</v>
          </cell>
        </row>
        <row r="25">
          <cell r="AO25">
            <v>-79.8334676009183</v>
          </cell>
          <cell r="AP25">
            <v>-39.3624255856895</v>
          </cell>
        </row>
        <row r="25">
          <cell r="BB25">
            <v>1700.35920122607</v>
          </cell>
        </row>
        <row r="25">
          <cell r="BD25">
            <v>1910.66090421073</v>
          </cell>
        </row>
        <row r="26">
          <cell r="I26">
            <v>-5017.44289491038</v>
          </cell>
        </row>
        <row r="26">
          <cell r="U26">
            <v>194.886435936326</v>
          </cell>
          <cell r="V26">
            <v>82.6874589081231</v>
          </cell>
        </row>
        <row r="26">
          <cell r="AC26">
            <v>2311.44841757494</v>
          </cell>
        </row>
        <row r="26">
          <cell r="AO26">
            <v>-89.7807814432306</v>
          </cell>
          <cell r="AP26">
            <v>-38.092669921635</v>
          </cell>
        </row>
        <row r="26">
          <cell r="BB26">
            <v>4715.44822517696</v>
          </cell>
        </row>
        <row r="26">
          <cell r="BD26">
            <v>1961.41466339505</v>
          </cell>
        </row>
        <row r="27">
          <cell r="I27">
            <v>-5163.08344772017</v>
          </cell>
        </row>
        <row r="27">
          <cell r="U27">
            <v>225.082245219067</v>
          </cell>
          <cell r="V27">
            <v>85.0876152184283</v>
          </cell>
        </row>
        <row r="27">
          <cell r="AC27">
            <v>2388.49669816077</v>
          </cell>
        </row>
        <row r="27">
          <cell r="AO27">
            <v>-104.125413614561</v>
          </cell>
          <cell r="AP27">
            <v>-39.3624255856895</v>
          </cell>
        </row>
        <row r="27">
          <cell r="BB27">
            <v>4524.15930508338</v>
          </cell>
        </row>
        <row r="27">
          <cell r="BD27">
            <v>2011.80811693943</v>
          </cell>
        </row>
        <row r="28">
          <cell r="I28">
            <v>-4975.85640163351</v>
          </cell>
        </row>
        <row r="28">
          <cell r="U28">
            <v>195.691016824339</v>
          </cell>
          <cell r="V28">
            <v>82.0021134989203</v>
          </cell>
        </row>
        <row r="28">
          <cell r="AC28">
            <v>2311.44841757494</v>
          </cell>
        </row>
        <row r="28">
          <cell r="AO28">
            <v>-90.9048924771531</v>
          </cell>
          <cell r="AP28">
            <v>-38.092669921635</v>
          </cell>
        </row>
        <row r="28">
          <cell r="BB28">
            <v>5118.45798043521</v>
          </cell>
        </row>
        <row r="28">
          <cell r="BD28">
            <v>2068.06384394617</v>
          </cell>
        </row>
        <row r="29">
          <cell r="I29">
            <v>-5119.68413296378</v>
          </cell>
        </row>
        <row r="29">
          <cell r="U29">
            <v>195.58646496569</v>
          </cell>
          <cell r="V29">
            <v>84.3723945112431</v>
          </cell>
        </row>
        <row r="29">
          <cell r="AC29">
            <v>2388.49669816077</v>
          </cell>
        </row>
        <row r="29">
          <cell r="AO29">
            <v>-91.2473530872011</v>
          </cell>
          <cell r="AP29">
            <v>-39.3624255856895</v>
          </cell>
        </row>
        <row r="29">
          <cell r="BB29">
            <v>5652.49792586727</v>
          </cell>
        </row>
        <row r="29">
          <cell r="BD29">
            <v>2128.69720010882</v>
          </cell>
        </row>
        <row r="30">
          <cell r="I30">
            <v>-5097.29675303323</v>
          </cell>
        </row>
        <row r="30">
          <cell r="U30">
            <v>182.729833745877</v>
          </cell>
          <cell r="V30">
            <v>84.0034504899877</v>
          </cell>
        </row>
        <row r="30">
          <cell r="AC30">
            <v>2388.49669816077</v>
          </cell>
        </row>
        <row r="30">
          <cell r="AO30">
            <v>-85.6237385625581</v>
          </cell>
          <cell r="AP30">
            <v>-39.3624255856895</v>
          </cell>
        </row>
        <row r="30">
          <cell r="BB30">
            <v>4764.62067727917</v>
          </cell>
        </row>
        <row r="30">
          <cell r="BD30">
            <v>2184.28839949851</v>
          </cell>
        </row>
        <row r="31">
          <cell r="I31">
            <v>-4585.23073725214</v>
          </cell>
        </row>
        <row r="31">
          <cell r="U31">
            <v>167.223330232947</v>
          </cell>
          <cell r="V31">
            <v>75.5646025499153</v>
          </cell>
        </row>
        <row r="31">
          <cell r="AC31">
            <v>2157.35185640328</v>
          </cell>
        </row>
        <row r="31">
          <cell r="AO31">
            <v>-78.6786058509638</v>
          </cell>
          <cell r="AP31">
            <v>-35.553158593526</v>
          </cell>
        </row>
        <row r="31">
          <cell r="BB31">
            <v>3726.20498264419</v>
          </cell>
        </row>
        <row r="31">
          <cell r="BD31">
            <v>2233.68122319715</v>
          </cell>
        </row>
        <row r="32">
          <cell r="I32">
            <v>-5053.88330156651</v>
          </cell>
        </row>
        <row r="32">
          <cell r="U32">
            <v>195.172952357889</v>
          </cell>
          <cell r="V32">
            <v>83.2879968098161</v>
          </cell>
        </row>
        <row r="32">
          <cell r="AC32">
            <v>2388.49669816077</v>
          </cell>
        </row>
        <row r="32">
          <cell r="AO32">
            <v>-92.2399518272634</v>
          </cell>
          <cell r="AP32">
            <v>-39.3624255856895</v>
          </cell>
        </row>
        <row r="32">
          <cell r="BB32">
            <v>5178.56093178361</v>
          </cell>
        </row>
        <row r="32">
          <cell r="BD32">
            <v>2293.72637551035</v>
          </cell>
        </row>
        <row r="33">
          <cell r="I33">
            <v>-4869.42977593267</v>
          </cell>
        </row>
        <row r="33">
          <cell r="U33">
            <v>194.926934799982</v>
          </cell>
          <cell r="V33">
            <v>80.2482027073703</v>
          </cell>
        </row>
        <row r="33">
          <cell r="AC33">
            <v>2311.44841757494</v>
          </cell>
        </row>
        <row r="33">
          <cell r="AO33">
            <v>-92.5290179176786</v>
          </cell>
          <cell r="AP33">
            <v>-38.092669921635</v>
          </cell>
        </row>
        <row r="33">
          <cell r="BB33">
            <v>4412.04115635741</v>
          </cell>
        </row>
        <row r="33">
          <cell r="BD33">
            <v>2349.07324676029</v>
          </cell>
        </row>
        <row r="34">
          <cell r="I34">
            <v>-5009.16843823702</v>
          </cell>
        </row>
        <row r="34">
          <cell r="U34">
            <v>212.504974054373</v>
          </cell>
          <cell r="V34">
            <v>82.5510958621462</v>
          </cell>
        </row>
        <row r="34">
          <cell r="AC34">
            <v>2388.49669816077</v>
          </cell>
        </row>
        <row r="34">
          <cell r="AO34">
            <v>-101.327682454665</v>
          </cell>
          <cell r="AP34">
            <v>-39.3624255856895</v>
          </cell>
        </row>
        <row r="34">
          <cell r="BB34">
            <v>3831.67478512076</v>
          </cell>
        </row>
        <row r="34">
          <cell r="BD34">
            <v>2400.04115836517</v>
          </cell>
        </row>
        <row r="35">
          <cell r="I35">
            <v>-4826.23399351766</v>
          </cell>
        </row>
        <row r="35">
          <cell r="U35">
            <v>174.774812203426</v>
          </cell>
          <cell r="V35">
            <v>79.536336213171</v>
          </cell>
        </row>
        <row r="35">
          <cell r="AC35">
            <v>2311.44841757494</v>
          </cell>
        </row>
        <row r="35">
          <cell r="AO35">
            <v>-83.7056312731989</v>
          </cell>
          <cell r="AP35">
            <v>-38.092669921635</v>
          </cell>
        </row>
        <row r="35">
          <cell r="BB35">
            <v>2862.99067435163</v>
          </cell>
        </row>
        <row r="35">
          <cell r="BD35">
            <v>2444.61628305714</v>
          </cell>
        </row>
        <row r="36">
          <cell r="I36">
            <v>-4964.46316858933</v>
          </cell>
        </row>
        <row r="36">
          <cell r="U36">
            <v>166.571475886121</v>
          </cell>
          <cell r="V36">
            <v>81.8143530183521</v>
          </cell>
        </row>
        <row r="36">
          <cell r="AC36">
            <v>2388.49669816077</v>
          </cell>
        </row>
        <row r="36">
          <cell r="AO36">
            <v>-80.1406731505308</v>
          </cell>
          <cell r="AP36">
            <v>-39.3624255856895</v>
          </cell>
        </row>
        <row r="36">
          <cell r="BB36">
            <v>1194.60509478278</v>
          </cell>
        </row>
        <row r="36">
          <cell r="BD36">
            <v>2477.00340063068</v>
          </cell>
        </row>
        <row r="37">
          <cell r="I37">
            <v>-4941.77236899294</v>
          </cell>
        </row>
        <row r="37">
          <cell r="U37">
            <v>166.12287635992</v>
          </cell>
          <cell r="V37">
            <v>81.4404086410037</v>
          </cell>
        </row>
        <row r="37">
          <cell r="AC37">
            <v>2388.49669816077</v>
          </cell>
        </row>
        <row r="37">
          <cell r="AO37">
            <v>-80.2918289325205</v>
          </cell>
          <cell r="AP37">
            <v>-39.3624255856895</v>
          </cell>
        </row>
        <row r="37">
          <cell r="BB37">
            <v>1272.54995900016</v>
          </cell>
        </row>
        <row r="37">
          <cell r="BD37">
            <v>2510.30033368158</v>
          </cell>
        </row>
        <row r="38">
          <cell r="I38">
            <v>-4760.98302632253</v>
          </cell>
        </row>
        <row r="38">
          <cell r="U38">
            <v>188.163594675132</v>
          </cell>
          <cell r="V38">
            <v>78.4610002737953</v>
          </cell>
        </row>
        <row r="38">
          <cell r="AC38">
            <v>2311.44841757494</v>
          </cell>
        </row>
        <row r="38">
          <cell r="AO38">
            <v>-91.3530757728816</v>
          </cell>
          <cell r="AP38">
            <v>-38.092669921635</v>
          </cell>
        </row>
        <row r="38">
          <cell r="BB38">
            <v>4340.91047098771</v>
          </cell>
        </row>
        <row r="38">
          <cell r="BD38">
            <v>2566.808396596</v>
          </cell>
        </row>
        <row r="39">
          <cell r="I39">
            <v>-4897.04228774726</v>
          </cell>
        </row>
        <row r="39">
          <cell r="U39">
            <v>218.321974261942</v>
          </cell>
          <cell r="V39">
            <v>80.7032569020748</v>
          </cell>
        </row>
        <row r="39">
          <cell r="AC39">
            <v>2388.49669816077</v>
          </cell>
        </row>
        <row r="39">
          <cell r="AO39">
            <v>-106.484952348752</v>
          </cell>
          <cell r="AP39">
            <v>-39.3624255856895</v>
          </cell>
        </row>
        <row r="39">
          <cell r="BB39">
            <v>4156.78821039102</v>
          </cell>
        </row>
        <row r="39">
          <cell r="BD39">
            <v>2622.21974179508</v>
          </cell>
        </row>
        <row r="40">
          <cell r="I40">
            <v>-4717.77747853497</v>
          </cell>
        </row>
        <row r="40">
          <cell r="U40">
            <v>188.989919091805</v>
          </cell>
          <cell r="V40">
            <v>77.7489728462562</v>
          </cell>
        </row>
        <row r="40">
          <cell r="AC40">
            <v>2311.44841757494</v>
          </cell>
        </row>
        <row r="40">
          <cell r="AO40">
            <v>-92.5945429622132</v>
          </cell>
          <cell r="AP40">
            <v>-38.092669921635</v>
          </cell>
        </row>
        <row r="40">
          <cell r="BB40">
            <v>4745.60851470301</v>
          </cell>
        </row>
        <row r="40">
          <cell r="BD40">
            <v>2682.59930501427</v>
          </cell>
        </row>
        <row r="41">
          <cell r="I41">
            <v>-4852.41329131448</v>
          </cell>
        </row>
        <row r="41">
          <cell r="U41">
            <v>188.594270154118</v>
          </cell>
          <cell r="V41">
            <v>79.9677710408627</v>
          </cell>
        </row>
        <row r="41">
          <cell r="AC41">
            <v>2388.49669816077</v>
          </cell>
        </row>
        <row r="41">
          <cell r="AO41">
            <v>-92.8314973420422</v>
          </cell>
          <cell r="AP41">
            <v>-39.3624255856895</v>
          </cell>
        </row>
        <row r="41">
          <cell r="BB41">
            <v>5323.1023725516</v>
          </cell>
        </row>
        <row r="41">
          <cell r="BD41">
            <v>2747.80002956799</v>
          </cell>
        </row>
        <row r="42">
          <cell r="I42">
            <v>-4829.62075345316</v>
          </cell>
        </row>
        <row r="42">
          <cell r="U42">
            <v>174.620269122548</v>
          </cell>
          <cell r="V42">
            <v>79.5921500169081</v>
          </cell>
        </row>
        <row r="42">
          <cell r="AC42">
            <v>2388.49669816077</v>
          </cell>
        </row>
        <row r="42">
          <cell r="AO42">
            <v>-86.3587344685276</v>
          </cell>
          <cell r="AP42">
            <v>-39.3624255856895</v>
          </cell>
        </row>
        <row r="42">
          <cell r="BB42">
            <v>4256.10149262869</v>
          </cell>
        </row>
        <row r="42">
          <cell r="BD42">
            <v>2806.02095230635</v>
          </cell>
        </row>
        <row r="43">
          <cell r="I43">
            <v>-4497.84005140756</v>
          </cell>
        </row>
        <row r="43">
          <cell r="U43">
            <v>165.519621828132</v>
          </cell>
          <cell r="V43">
            <v>74.1244040471967</v>
          </cell>
        </row>
        <row r="43">
          <cell r="AC43">
            <v>2234.40013698911</v>
          </cell>
        </row>
        <row r="43">
          <cell r="AO43">
            <v>-82.2254818891183</v>
          </cell>
          <cell r="AP43">
            <v>-36.8229142575805</v>
          </cell>
        </row>
        <row r="43">
          <cell r="BB43">
            <v>3461.15602575872</v>
          </cell>
        </row>
        <row r="43">
          <cell r="BD43">
            <v>2859.04929259494</v>
          </cell>
        </row>
        <row r="44">
          <cell r="I44">
            <v>-4785.27811998553</v>
          </cell>
        </row>
        <row r="44">
          <cell r="U44">
            <v>187.260999751528</v>
          </cell>
          <cell r="V44">
            <v>78.8613834173616</v>
          </cell>
        </row>
        <row r="44">
          <cell r="AC44">
            <v>2388.49669816077</v>
          </cell>
        </row>
        <row r="44">
          <cell r="AO44">
            <v>-93.4683979459404</v>
          </cell>
          <cell r="AP44">
            <v>-39.3624255856895</v>
          </cell>
        </row>
        <row r="44">
          <cell r="BB44">
            <v>4851.45987297756</v>
          </cell>
        </row>
        <row r="44">
          <cell r="BD44">
            <v>2922.75756998544</v>
          </cell>
        </row>
        <row r="45">
          <cell r="I45">
            <v>-4609.53672814427</v>
          </cell>
        </row>
        <row r="45">
          <cell r="U45">
            <v>187.165840089082</v>
          </cell>
          <cell r="V45">
            <v>75.9651652798176</v>
          </cell>
        </row>
        <row r="45">
          <cell r="AC45">
            <v>2311.44841757494</v>
          </cell>
        </row>
        <row r="45">
          <cell r="AO45">
            <v>-93.8541572424264</v>
          </cell>
          <cell r="AP45">
            <v>-38.092669921635</v>
          </cell>
        </row>
        <row r="45">
          <cell r="BB45">
            <v>4274.63015062283</v>
          </cell>
        </row>
        <row r="45">
          <cell r="BD45">
            <v>2982.71263487249</v>
          </cell>
        </row>
        <row r="46">
          <cell r="I46">
            <v>-4740.74145844785</v>
          </cell>
        </row>
        <row r="46">
          <cell r="U46">
            <v>204.273894399303</v>
          </cell>
          <cell r="V46">
            <v>78.1274192352205</v>
          </cell>
        </row>
        <row r="46">
          <cell r="AC46">
            <v>2388.49669816077</v>
          </cell>
        </row>
        <row r="46">
          <cell r="AO46">
            <v>-102.917977402826</v>
          </cell>
          <cell r="AP46">
            <v>-39.3624255856895</v>
          </cell>
        </row>
        <row r="46">
          <cell r="BB46">
            <v>3910.17736932476</v>
          </cell>
        </row>
        <row r="46">
          <cell r="BD46">
            <v>3039.85072429804</v>
          </cell>
        </row>
        <row r="47">
          <cell r="I47">
            <v>-4566.63233960778</v>
          </cell>
        </row>
        <row r="47">
          <cell r="U47">
            <v>166.972527523703</v>
          </cell>
          <cell r="V47">
            <v>75.2581009567363</v>
          </cell>
        </row>
        <row r="47">
          <cell r="AC47">
            <v>2311.44841757494</v>
          </cell>
        </row>
        <row r="47">
          <cell r="AO47">
            <v>-84.5148800738136</v>
          </cell>
          <cell r="AP47">
            <v>-38.092669921635</v>
          </cell>
        </row>
        <row r="47">
          <cell r="BB47">
            <v>3021.65203200893</v>
          </cell>
        </row>
        <row r="47">
          <cell r="BD47">
            <v>3091.03867748447</v>
          </cell>
        </row>
        <row r="48">
          <cell r="I48">
            <v>-4696.43623490391</v>
          </cell>
        </row>
        <row r="48">
          <cell r="U48">
            <v>158.34628892827</v>
          </cell>
          <cell r="V48">
            <v>77.3972691512164</v>
          </cell>
        </row>
        <row r="48">
          <cell r="AC48">
            <v>2388.49669816077</v>
          </cell>
        </row>
        <row r="48">
          <cell r="AO48">
            <v>-80.5311877675102</v>
          </cell>
          <cell r="AP48">
            <v>-39.3624255856895</v>
          </cell>
        </row>
        <row r="48">
          <cell r="BB48">
            <v>1460.88846601586</v>
          </cell>
        </row>
        <row r="48">
          <cell r="BD48">
            <v>3130.63101809482</v>
          </cell>
        </row>
        <row r="49">
          <cell r="I49">
            <v>-4673.99528895109</v>
          </cell>
        </row>
        <row r="49">
          <cell r="U49">
            <v>157.893055124857</v>
          </cell>
          <cell r="V49">
            <v>77.0274423619139</v>
          </cell>
        </row>
        <row r="49">
          <cell r="AC49">
            <v>2388.49669816077</v>
          </cell>
        </row>
        <row r="49">
          <cell r="AO49">
            <v>-80.6862261328617</v>
          </cell>
          <cell r="AP49">
            <v>-39.3624255856895</v>
          </cell>
        </row>
        <row r="49">
          <cell r="BB49">
            <v>1562.6216116938</v>
          </cell>
        </row>
        <row r="49">
          <cell r="BD49">
            <v>3171.44380867683</v>
          </cell>
        </row>
        <row r="50">
          <cell r="I50">
            <v>-4502.12161295162</v>
          </cell>
        </row>
        <row r="50">
          <cell r="U50">
            <v>180.383990532603</v>
          </cell>
          <cell r="V50">
            <v>74.1949641814426</v>
          </cell>
        </row>
        <row r="50">
          <cell r="AC50">
            <v>2311.44841757494</v>
          </cell>
        </row>
        <row r="50">
          <cell r="AO50">
            <v>-92.6115119309457</v>
          </cell>
          <cell r="AP50">
            <v>-38.092669921635</v>
          </cell>
        </row>
        <row r="50">
          <cell r="BB50">
            <v>4589.89228392245</v>
          </cell>
        </row>
        <row r="50">
          <cell r="BD50">
            <v>3235.7296676916</v>
          </cell>
        </row>
        <row r="51">
          <cell r="I51">
            <v>-4629.88299245752</v>
          </cell>
        </row>
        <row r="51">
          <cell r="U51">
            <v>210.077276719888</v>
          </cell>
          <cell r="V51">
            <v>76.3004717157</v>
          </cell>
        </row>
        <row r="51">
          <cell r="AC51">
            <v>2388.49669816077</v>
          </cell>
        </row>
        <row r="51">
          <cell r="AO51">
            <v>-108.376147436443</v>
          </cell>
          <cell r="AP51">
            <v>-39.3624255856895</v>
          </cell>
        </row>
        <row r="51">
          <cell r="BB51">
            <v>4470.12135807341</v>
          </cell>
        </row>
        <row r="51">
          <cell r="BD51">
            <v>3299.46550698902</v>
          </cell>
        </row>
        <row r="52">
          <cell r="I52">
            <v>-4459.55167781248</v>
          </cell>
        </row>
        <row r="52">
          <cell r="U52">
            <v>181.258467617392</v>
          </cell>
          <cell r="V52">
            <v>73.4934116503496</v>
          </cell>
        </row>
        <row r="52">
          <cell r="AC52">
            <v>2311.44841757494</v>
          </cell>
        </row>
        <row r="52">
          <cell r="AO52">
            <v>-93.9488155795503</v>
          </cell>
          <cell r="AP52">
            <v>-38.092669921635</v>
          </cell>
        </row>
        <row r="52">
          <cell r="BB52">
            <v>5069.64398886863</v>
          </cell>
        </row>
        <row r="52">
          <cell r="BD52">
            <v>3368.47554440206</v>
          </cell>
        </row>
        <row r="53">
          <cell r="I53">
            <v>-4585.95805255239</v>
          </cell>
        </row>
        <row r="53">
          <cell r="U53">
            <v>180.676063710658</v>
          </cell>
          <cell r="V53">
            <v>75.5765887060634</v>
          </cell>
        </row>
        <row r="53">
          <cell r="AC53">
            <v>2388.49669816077</v>
          </cell>
        </row>
        <row r="53">
          <cell r="AO53">
            <v>-94.1012056072795</v>
          </cell>
          <cell r="AP53">
            <v>-39.3624255856895</v>
          </cell>
        </row>
        <row r="53">
          <cell r="BB53">
            <v>5658.88583307265</v>
          </cell>
        </row>
        <row r="53">
          <cell r="BD53">
            <v>3442.54596644367</v>
          </cell>
        </row>
        <row r="54">
          <cell r="I54">
            <v>-4563.57814925885</v>
          </cell>
        </row>
        <row r="54">
          <cell r="U54">
            <v>166.297266501706</v>
          </cell>
          <cell r="V54">
            <v>75.2077678997859</v>
          </cell>
        </row>
        <row r="54">
          <cell r="AC54">
            <v>2388.49669816077</v>
          </cell>
        </row>
        <row r="54">
          <cell r="AO54">
            <v>-87.0370702465112</v>
          </cell>
          <cell r="AP54">
            <v>-39.3624255856895</v>
          </cell>
        </row>
        <row r="54">
          <cell r="BB54">
            <v>4459.65796167287</v>
          </cell>
        </row>
        <row r="54">
          <cell r="BD54">
            <v>3508.50827265858</v>
          </cell>
        </row>
        <row r="55">
          <cell r="I55">
            <v>-4103.41517811366</v>
          </cell>
        </row>
        <row r="55">
          <cell r="U55">
            <v>152.253880983028</v>
          </cell>
          <cell r="V55">
            <v>67.6242821353132</v>
          </cell>
        </row>
        <row r="55">
          <cell r="AC55">
            <v>2157.35185640328</v>
          </cell>
        </row>
        <row r="55">
          <cell r="AO55">
            <v>-80.0467850621769</v>
          </cell>
          <cell r="AP55">
            <v>-35.553158593526</v>
          </cell>
        </row>
        <row r="55">
          <cell r="BB55">
            <v>3525.0644448925</v>
          </cell>
        </row>
        <row r="55">
          <cell r="BD55">
            <v>3568.10552528886</v>
          </cell>
        </row>
        <row r="56">
          <cell r="I56">
            <v>-4520.8910905386</v>
          </cell>
        </row>
        <row r="56">
          <cell r="U56">
            <v>179.069838497363</v>
          </cell>
          <cell r="V56">
            <v>74.5042851720761</v>
          </cell>
        </row>
        <row r="56">
          <cell r="AC56">
            <v>2388.49669816077</v>
          </cell>
        </row>
        <row r="56">
          <cell r="AO56">
            <v>-94.6069501400396</v>
          </cell>
          <cell r="AP56">
            <v>-39.3624255856895</v>
          </cell>
        </row>
        <row r="56">
          <cell r="BB56">
            <v>5050.13172540964</v>
          </cell>
        </row>
        <row r="56">
          <cell r="BD56">
            <v>3639.4886533357</v>
          </cell>
        </row>
        <row r="57">
          <cell r="I57">
            <v>-4354.17313638634</v>
          </cell>
        </row>
        <row r="57">
          <cell r="U57">
            <v>179.10968129232</v>
          </cell>
          <cell r="V57">
            <v>71.7567732876468</v>
          </cell>
        </row>
        <row r="57">
          <cell r="AC57">
            <v>2311.44841757494</v>
          </cell>
        </row>
        <row r="57">
          <cell r="AO57">
            <v>-95.0818390605107</v>
          </cell>
          <cell r="AP57">
            <v>-38.092669921635</v>
          </cell>
        </row>
        <row r="57">
          <cell r="BB57">
            <v>4454.18142097611</v>
          </cell>
        </row>
        <row r="57">
          <cell r="BD57">
            <v>3707.13399554211</v>
          </cell>
        </row>
        <row r="58">
          <cell r="I58">
            <v>-4477.3755790987</v>
          </cell>
        </row>
        <row r="58">
          <cell r="U58">
            <v>195.723206783707</v>
          </cell>
          <cell r="V58">
            <v>73.7871495435466</v>
          </cell>
        </row>
        <row r="58">
          <cell r="AC58">
            <v>2388.49669816077</v>
          </cell>
        </row>
        <row r="58">
          <cell r="AO58">
            <v>-104.410323614269</v>
          </cell>
          <cell r="AP58">
            <v>-39.3624255856895</v>
          </cell>
        </row>
        <row r="58">
          <cell r="BB58">
            <v>4102.28593278074</v>
          </cell>
        </row>
        <row r="58">
          <cell r="BD58">
            <v>3772.17550289944</v>
          </cell>
        </row>
        <row r="59">
          <cell r="I59">
            <v>-4312.27110520198</v>
          </cell>
        </row>
        <row r="59">
          <cell r="U59">
            <v>159.120856987411</v>
          </cell>
          <cell r="V59">
            <v>71.0662278137286</v>
          </cell>
        </row>
        <row r="59">
          <cell r="AC59">
            <v>2311.44841757494</v>
          </cell>
        </row>
        <row r="59">
          <cell r="AO59">
            <v>-85.2914030945399</v>
          </cell>
          <cell r="AP59">
            <v>-38.092669921635</v>
          </cell>
        </row>
        <row r="59">
          <cell r="BB59">
            <v>3236.52122755365</v>
          </cell>
        </row>
        <row r="59">
          <cell r="BD59">
            <v>3831.36524709313</v>
          </cell>
        </row>
        <row r="60">
          <cell r="I60">
            <v>-4434.23323309645</v>
          </cell>
        </row>
        <row r="60">
          <cell r="U60">
            <v>150.166861838797</v>
          </cell>
          <cell r="V60">
            <v>73.0761636814295</v>
          </cell>
        </row>
        <row r="60">
          <cell r="AC60">
            <v>2388.49669816077</v>
          </cell>
        </row>
        <row r="60">
          <cell r="AO60">
            <v>-80.8872774210543</v>
          </cell>
          <cell r="AP60">
            <v>-39.3624255856895</v>
          </cell>
        </row>
        <row r="60">
          <cell r="BB60">
            <v>1680.94755921152</v>
          </cell>
        </row>
        <row r="60">
          <cell r="BD60">
            <v>3878.70212533972</v>
          </cell>
        </row>
        <row r="61">
          <cell r="I61">
            <v>-4412.53057481234</v>
          </cell>
        </row>
        <row r="61">
          <cell r="U61">
            <v>149.72485342712</v>
          </cell>
          <cell r="V61">
            <v>72.7185038729074</v>
          </cell>
        </row>
        <row r="61">
          <cell r="AC61">
            <v>2388.49669816077</v>
          </cell>
        </row>
        <row r="61">
          <cell r="AO61">
            <v>-81.0458561091082</v>
          </cell>
          <cell r="AP61">
            <v>-39.3624255856895</v>
          </cell>
        </row>
        <row r="61">
          <cell r="BB61">
            <v>1782.58401936842</v>
          </cell>
        </row>
        <row r="61">
          <cell r="BD61">
            <v>3927.17681310632</v>
          </cell>
        </row>
        <row r="62">
          <cell r="I62">
            <v>-4249.82010238879</v>
          </cell>
        </row>
        <row r="62">
          <cell r="U62">
            <v>172.428320509685</v>
          </cell>
          <cell r="V62">
            <v>70.0370352873673</v>
          </cell>
        </row>
        <row r="62">
          <cell r="AC62">
            <v>2311.44841757494</v>
          </cell>
        </row>
        <row r="62">
          <cell r="AO62">
            <v>-93.7825976123529</v>
          </cell>
          <cell r="AP62">
            <v>-38.092669921635</v>
          </cell>
        </row>
        <row r="62">
          <cell r="BB62">
            <v>4774.44738404518</v>
          </cell>
        </row>
        <row r="62">
          <cell r="BD62">
            <v>3999.29916235442</v>
          </cell>
        </row>
        <row r="63">
          <cell r="I63">
            <v>-4369.89877040398</v>
          </cell>
        </row>
        <row r="63">
          <cell r="U63">
            <v>201.505684403468</v>
          </cell>
          <cell r="V63">
            <v>72.0159317362576</v>
          </cell>
        </row>
        <row r="63">
          <cell r="AC63">
            <v>2388.49669816077</v>
          </cell>
        </row>
        <row r="63">
          <cell r="AO63">
            <v>-110.138858391407</v>
          </cell>
          <cell r="AP63">
            <v>-39.3624255856895</v>
          </cell>
        </row>
        <row r="63">
          <cell r="BB63">
            <v>4657.16781839604</v>
          </cell>
        </row>
        <row r="63">
          <cell r="BD63">
            <v>4071.07575457177</v>
          </cell>
        </row>
        <row r="64">
          <cell r="I64">
            <v>-4208.60949764376</v>
          </cell>
        </row>
        <row r="64">
          <cell r="U64">
            <v>173.357215757842</v>
          </cell>
          <cell r="V64">
            <v>69.3578845211691</v>
          </cell>
        </row>
        <row r="64">
          <cell r="AC64">
            <v>2311.44841757494</v>
          </cell>
        </row>
        <row r="64">
          <cell r="AO64">
            <v>-95.2110815372636</v>
          </cell>
          <cell r="AP64">
            <v>-38.092669921635</v>
          </cell>
        </row>
        <row r="64">
          <cell r="BB64">
            <v>5231.0161924753</v>
          </cell>
        </row>
        <row r="64">
          <cell r="BD64">
            <v>4148.18081271616</v>
          </cell>
        </row>
        <row r="65">
          <cell r="I65">
            <v>-4327.36867589127</v>
          </cell>
        </row>
        <row r="65">
          <cell r="U65">
            <v>172.632359171985</v>
          </cell>
          <cell r="V65">
            <v>71.3150357786881</v>
          </cell>
        </row>
        <row r="65">
          <cell r="AC65">
            <v>2388.49669816077</v>
          </cell>
        </row>
        <row r="65">
          <cell r="AO65">
            <v>-95.2846523512502</v>
          </cell>
          <cell r="AP65">
            <v>-39.3624255856895</v>
          </cell>
        </row>
        <row r="65">
          <cell r="BB65">
            <v>5826.58391401611</v>
          </cell>
        </row>
        <row r="65">
          <cell r="BD65">
            <v>4230.52288235483</v>
          </cell>
        </row>
        <row r="66">
          <cell r="I66">
            <v>-4305.7956450731</v>
          </cell>
        </row>
        <row r="66">
          <cell r="U66">
            <v>166.974782519927</v>
          </cell>
          <cell r="V66">
            <v>74.9017073547383</v>
          </cell>
        </row>
        <row r="66">
          <cell r="AC66">
            <v>2388.49669816077</v>
          </cell>
        </row>
        <row r="66">
          <cell r="AO66">
            <v>-92.6236982893756</v>
          </cell>
          <cell r="AP66">
            <v>-41.5492270071167</v>
          </cell>
        </row>
        <row r="66">
          <cell r="BB66">
            <v>4304.39107270213</v>
          </cell>
        </row>
        <row r="66">
          <cell r="BD66">
            <v>4302.01044403704</v>
          </cell>
        </row>
        <row r="67">
          <cell r="I67">
            <v>-3871.32350367242</v>
          </cell>
        </row>
        <row r="67">
          <cell r="U67">
            <v>152.927444983703</v>
          </cell>
          <cell r="V67">
            <v>67.3438230816615</v>
          </cell>
        </row>
        <row r="67">
          <cell r="AC67">
            <v>2157.35185640328</v>
          </cell>
        </row>
        <row r="67">
          <cell r="AO67">
            <v>-85.2210638087035</v>
          </cell>
          <cell r="AP67">
            <v>-37.5283340709441</v>
          </cell>
        </row>
        <row r="67">
          <cell r="BB67">
            <v>3370.62842599093</v>
          </cell>
        </row>
        <row r="67">
          <cell r="BD67">
            <v>4366.94097421108</v>
          </cell>
        </row>
        <row r="68">
          <cell r="I68">
            <v>-4264.81591707571</v>
          </cell>
        </row>
        <row r="68">
          <cell r="U68">
            <v>179.865310327837</v>
          </cell>
          <cell r="V68">
            <v>74.1888422197081</v>
          </cell>
        </row>
        <row r="68">
          <cell r="AC68">
            <v>2388.49669816077</v>
          </cell>
        </row>
        <row r="68">
          <cell r="AO68">
            <v>-100.732999544391</v>
          </cell>
          <cell r="AP68">
            <v>-41.5492270071167</v>
          </cell>
        </row>
        <row r="68">
          <cell r="BB68">
            <v>4922.74101848372</v>
          </cell>
        </row>
        <row r="68">
          <cell r="BD68">
            <v>4444.11030863236</v>
          </cell>
        </row>
        <row r="69">
          <cell r="I69">
            <v>-4107.18351536241</v>
          </cell>
        </row>
        <row r="69">
          <cell r="U69">
            <v>180.003495501133</v>
          </cell>
          <cell r="V69">
            <v>71.4467390183488</v>
          </cell>
        </row>
        <row r="69">
          <cell r="AC69">
            <v>2311.44841757494</v>
          </cell>
        </row>
        <row r="69">
          <cell r="AO69">
            <v>-101.302703733057</v>
          </cell>
          <cell r="AP69">
            <v>-40.2089293617258</v>
          </cell>
        </row>
        <row r="69">
          <cell r="BB69">
            <v>4334.06710027504</v>
          </cell>
        </row>
        <row r="69">
          <cell r="BD69">
            <v>4517.63391277302</v>
          </cell>
        </row>
        <row r="70">
          <cell r="I70">
            <v>-4223.15565848382</v>
          </cell>
        </row>
        <row r="70">
          <cell r="U70">
            <v>197.869204641657</v>
          </cell>
          <cell r="V70">
            <v>73.4641388769141</v>
          </cell>
        </row>
        <row r="70">
          <cell r="AC70">
            <v>2388.49669816077</v>
          </cell>
        </row>
        <row r="70">
          <cell r="AO70">
            <v>-111.909193071034</v>
          </cell>
          <cell r="AP70">
            <v>-41.5492270071167</v>
          </cell>
        </row>
        <row r="70">
          <cell r="BB70">
            <v>3987.94271797322</v>
          </cell>
        </row>
        <row r="70">
          <cell r="BD70">
            <v>4588.32855204668</v>
          </cell>
        </row>
        <row r="71">
          <cell r="I71">
            <v>-4067.23703978513</v>
          </cell>
        </row>
        <row r="71">
          <cell r="U71">
            <v>159.226844854484</v>
          </cell>
          <cell r="V71">
            <v>70.7518478831955</v>
          </cell>
        </row>
        <row r="71">
          <cell r="AC71">
            <v>2311.44841757494</v>
          </cell>
        </row>
        <row r="71">
          <cell r="AO71">
            <v>-90.4900882280005</v>
          </cell>
          <cell r="AP71">
            <v>-40.2089293617258</v>
          </cell>
        </row>
        <row r="71">
          <cell r="BB71">
            <v>3036.68023055984</v>
          </cell>
        </row>
        <row r="71">
          <cell r="BD71">
            <v>4652.4056659069</v>
          </cell>
        </row>
        <row r="72">
          <cell r="I72">
            <v>-4181.95999377589</v>
          </cell>
        </row>
        <row r="72">
          <cell r="U72">
            <v>150.547882883587</v>
          </cell>
          <cell r="V72">
            <v>72.7475174028392</v>
          </cell>
        </row>
        <row r="72">
          <cell r="AC72">
            <v>2388.49669816077</v>
          </cell>
        </row>
        <row r="72">
          <cell r="AO72">
            <v>-85.9843522457693</v>
          </cell>
          <cell r="AP72">
            <v>-41.5492270071167</v>
          </cell>
        </row>
        <row r="72">
          <cell r="BB72">
            <v>1496.93980829682</v>
          </cell>
        </row>
        <row r="72">
          <cell r="BD72">
            <v>4704.89864510334</v>
          </cell>
        </row>
        <row r="73">
          <cell r="I73">
            <v>-4161.08628567602</v>
          </cell>
        </row>
        <row r="73">
          <cell r="U73">
            <v>150.098506725613</v>
          </cell>
          <cell r="V73">
            <v>72.3844076539375</v>
          </cell>
        </row>
        <row r="73">
          <cell r="AC73">
            <v>2388.49669816077</v>
          </cell>
        </row>
        <row r="73">
          <cell r="AO73">
            <v>-86.157739373757</v>
          </cell>
          <cell r="AP73">
            <v>-41.5492270071167</v>
          </cell>
        </row>
        <row r="73">
          <cell r="BB73">
            <v>1597.75135699511</v>
          </cell>
        </row>
        <row r="73">
          <cell r="BD73">
            <v>4758.83098666237</v>
          </cell>
        </row>
        <row r="74">
          <cell r="I74">
            <v>-4007.2840662215</v>
          </cell>
        </row>
        <row r="74">
          <cell r="U74">
            <v>173.19980837286</v>
          </cell>
          <cell r="V74">
            <v>69.7089326008486</v>
          </cell>
        </row>
        <row r="74">
          <cell r="AC74">
            <v>2311.44841757494</v>
          </cell>
        </row>
        <row r="74">
          <cell r="AO74">
            <v>-99.9036794926334</v>
          </cell>
          <cell r="AP74">
            <v>-40.2089293617258</v>
          </cell>
        </row>
        <row r="74">
          <cell r="BB74">
            <v>4654.03612538244</v>
          </cell>
        </row>
        <row r="74">
          <cell r="BD74">
            <v>4837.25455730724</v>
          </cell>
        </row>
        <row r="75">
          <cell r="I75">
            <v>-4120.13582199738</v>
          </cell>
        </row>
        <row r="75">
          <cell r="U75">
            <v>202.906088659136</v>
          </cell>
          <cell r="V75">
            <v>71.67205158799</v>
          </cell>
        </row>
        <row r="75">
          <cell r="AC75">
            <v>2388.49669816077</v>
          </cell>
        </row>
        <row r="75">
          <cell r="AO75">
            <v>-117.627317092696</v>
          </cell>
          <cell r="AP75">
            <v>-41.5492270071167</v>
          </cell>
        </row>
        <row r="75">
          <cell r="BB75">
            <v>4509.14300356846</v>
          </cell>
        </row>
        <row r="75">
          <cell r="BD75">
            <v>4915.14590046915</v>
          </cell>
        </row>
        <row r="76">
          <cell r="I76">
            <v>-3967.73221756913</v>
          </cell>
        </row>
        <row r="76">
          <cell r="U76">
            <v>174.198526139599</v>
          </cell>
          <cell r="V76">
            <v>69.0209062202915</v>
          </cell>
        </row>
        <row r="76">
          <cell r="AC76">
            <v>2311.44841757494</v>
          </cell>
        </row>
        <row r="76">
          <cell r="AO76">
            <v>-101.481371602227</v>
          </cell>
          <cell r="AP76">
            <v>-40.2089293617258</v>
          </cell>
        </row>
        <row r="76">
          <cell r="BB76">
            <v>5128.96330933563</v>
          </cell>
        </row>
        <row r="76">
          <cell r="BD76">
            <v>4998.81203647463</v>
          </cell>
        </row>
        <row r="77">
          <cell r="I77">
            <v>-4079.35189719666</v>
          </cell>
        </row>
        <row r="77">
          <cell r="U77">
            <v>173.349701368458</v>
          </cell>
          <cell r="V77">
            <v>70.9625925583455</v>
          </cell>
        </row>
        <row r="77">
          <cell r="AC77">
            <v>2388.49669816077</v>
          </cell>
        </row>
        <row r="77">
          <cell r="AO77">
            <v>-101.497786849487</v>
          </cell>
          <cell r="AP77">
            <v>-41.5492270071167</v>
          </cell>
        </row>
        <row r="77">
          <cell r="BB77">
            <v>5729.20730671806</v>
          </cell>
        </row>
        <row r="77">
          <cell r="BD77">
            <v>5087.85210162722</v>
          </cell>
        </row>
        <row r="78">
          <cell r="I78">
            <v>-4058.69045440924</v>
          </cell>
        </row>
        <row r="78">
          <cell r="U78">
            <v>158.187928776397</v>
          </cell>
          <cell r="V78">
            <v>70.603175282479</v>
          </cell>
        </row>
        <row r="78">
          <cell r="AC78">
            <v>2388.49669816077</v>
          </cell>
        </row>
        <row r="78">
          <cell r="AO78">
            <v>-93.0919344097427</v>
          </cell>
          <cell r="AP78">
            <v>-41.5492270071167</v>
          </cell>
        </row>
        <row r="78">
          <cell r="BB78">
            <v>4514.96042363866</v>
          </cell>
        </row>
        <row r="78">
          <cell r="BD78">
            <v>5168.35010539571</v>
          </cell>
        </row>
        <row r="79">
          <cell r="I79">
            <v>-3648.90525694336</v>
          </cell>
        </row>
        <row r="79">
          <cell r="U79">
            <v>144.908004736999</v>
          </cell>
          <cell r="V79">
            <v>63.4747341141169</v>
          </cell>
        </row>
        <row r="79">
          <cell r="AC79">
            <v>2157.35185640328</v>
          </cell>
        </row>
        <row r="79">
          <cell r="AO79">
            <v>-85.6743409361457</v>
          </cell>
          <cell r="AP79">
            <v>-37.5283340709441</v>
          </cell>
        </row>
        <row r="79">
          <cell r="BB79">
            <v>3560.18800053489</v>
          </cell>
        </row>
        <row r="79">
          <cell r="BD79">
            <v>5242.1030397096</v>
          </cell>
        </row>
        <row r="80">
          <cell r="I80">
            <v>-4019.48952791381</v>
          </cell>
        </row>
        <row r="80">
          <cell r="U80">
            <v>170.757902693396</v>
          </cell>
          <cell r="V80">
            <v>69.9212533877984</v>
          </cell>
        </row>
        <row r="80">
          <cell r="AC80">
            <v>2388.49669816077</v>
          </cell>
        </row>
        <row r="80">
          <cell r="AO80">
            <v>-101.469274626949</v>
          </cell>
          <cell r="AP80">
            <v>-41.5492270071167</v>
          </cell>
        </row>
        <row r="80">
          <cell r="BB80">
            <v>5128.15438521857</v>
          </cell>
        </row>
        <row r="80">
          <cell r="BD80">
            <v>5328.44473864638</v>
          </cell>
        </row>
        <row r="81">
          <cell r="I81">
            <v>-3870.53118960076</v>
          </cell>
        </row>
        <row r="81">
          <cell r="U81">
            <v>170.962047847577</v>
          </cell>
          <cell r="V81">
            <v>67.3300403382105</v>
          </cell>
        </row>
        <row r="81">
          <cell r="AC81">
            <v>2311.44841757494</v>
          </cell>
        </row>
        <row r="81">
          <cell r="AO81">
            <v>-102.097085801656</v>
          </cell>
          <cell r="AP81">
            <v>-40.2089293617258</v>
          </cell>
        </row>
        <row r="81">
          <cell r="BB81">
            <v>4531.63551600689</v>
          </cell>
        </row>
        <row r="81">
          <cell r="BD81">
            <v>5411.40173333179</v>
          </cell>
        </row>
        <row r="82">
          <cell r="I82">
            <v>-3979.13100291074</v>
          </cell>
        </row>
        <row r="82">
          <cell r="U82">
            <v>188.219251380747</v>
          </cell>
          <cell r="V82">
            <v>69.2191944239673</v>
          </cell>
        </row>
        <row r="82">
          <cell r="AC82">
            <v>2388.49669816077</v>
          </cell>
        </row>
        <row r="82">
          <cell r="AO82">
            <v>-112.979708414815</v>
          </cell>
          <cell r="AP82">
            <v>-41.5492270071167</v>
          </cell>
        </row>
        <row r="82">
          <cell r="BB82">
            <v>4202.33694654877</v>
          </cell>
        </row>
        <row r="82">
          <cell r="BD82">
            <v>5492.39147217648</v>
          </cell>
        </row>
        <row r="83">
          <cell r="I83">
            <v>-3831.55731175224</v>
          </cell>
        </row>
        <row r="83">
          <cell r="U83">
            <v>150.675010476542</v>
          </cell>
          <cell r="V83">
            <v>66.6520680808813</v>
          </cell>
        </row>
        <row r="83">
          <cell r="AC83">
            <v>2311.44841757494</v>
          </cell>
        </row>
        <row r="83">
          <cell r="AO83">
            <v>-90.8971173329043</v>
          </cell>
          <cell r="AP83">
            <v>-40.2089293617258</v>
          </cell>
        </row>
        <row r="83">
          <cell r="BB83">
            <v>3247.95064291336</v>
          </cell>
        </row>
        <row r="83">
          <cell r="BD83">
            <v>5566.78480342804</v>
          </cell>
        </row>
        <row r="84">
          <cell r="I84">
            <v>-3938.94948147707</v>
          </cell>
        </row>
        <row r="84">
          <cell r="U84">
            <v>142.9681570522</v>
          </cell>
          <cell r="V84">
            <v>68.5202145355612</v>
          </cell>
        </row>
        <row r="84">
          <cell r="AC84">
            <v>2388.49669816077</v>
          </cell>
        </row>
        <row r="84">
          <cell r="AO84">
            <v>-86.6929044576774</v>
          </cell>
          <cell r="AP84">
            <v>-41.5492270071167</v>
          </cell>
        </row>
        <row r="84">
          <cell r="BB84">
            <v>1905.78622929372</v>
          </cell>
        </row>
        <row r="84">
          <cell r="BD84">
            <v>5631.09871468818</v>
          </cell>
        </row>
        <row r="85">
          <cell r="I85">
            <v>-3918.59812057393</v>
          </cell>
        </row>
        <row r="85">
          <cell r="U85">
            <v>142.525502381744</v>
          </cell>
          <cell r="V85">
            <v>68.1661913063393</v>
          </cell>
        </row>
        <row r="85">
          <cell r="AC85">
            <v>2388.49669816077</v>
          </cell>
        </row>
        <row r="85">
          <cell r="AO85">
            <v>-86.8733361696813</v>
          </cell>
          <cell r="AP85">
            <v>-41.5492270071167</v>
          </cell>
        </row>
        <row r="85">
          <cell r="BB85">
            <v>2006.49572105313</v>
          </cell>
        </row>
        <row r="85">
          <cell r="BD85">
            <v>5697.00507152724</v>
          </cell>
        </row>
        <row r="86">
          <cell r="I86">
            <v>-3773.10457691037</v>
          </cell>
        </row>
        <row r="86">
          <cell r="U86">
            <v>164.353380240157</v>
          </cell>
          <cell r="V86">
            <v>65.6352502845652</v>
          </cell>
        </row>
        <row r="86">
          <cell r="AC86">
            <v>2311.44841757494</v>
          </cell>
        </row>
        <row r="86">
          <cell r="AO86">
            <v>-100.684821460815</v>
          </cell>
          <cell r="AP86">
            <v>-40.2089293617258</v>
          </cell>
        </row>
        <row r="86">
          <cell r="BB86">
            <v>4856.8863614265</v>
          </cell>
        </row>
        <row r="86">
          <cell r="BD86">
            <v>5786.16134645972</v>
          </cell>
        </row>
        <row r="87">
          <cell r="I87">
            <v>-3878.68897266607</v>
          </cell>
        </row>
        <row r="87">
          <cell r="U87">
            <v>192.921302114314</v>
          </cell>
          <cell r="V87">
            <v>67.4719495067333</v>
          </cell>
        </row>
        <row r="87">
          <cell r="AC87">
            <v>2388.49669816077</v>
          </cell>
        </row>
        <row r="87">
          <cell r="AO87">
            <v>-118.800939274124</v>
          </cell>
          <cell r="AP87">
            <v>-41.5492270071167</v>
          </cell>
        </row>
        <row r="87">
          <cell r="BB87">
            <v>4714.89107787252</v>
          </cell>
        </row>
        <row r="87">
          <cell r="BD87">
            <v>5874.87719642899</v>
          </cell>
        </row>
        <row r="88">
          <cell r="I88">
            <v>-3734.56905994431</v>
          </cell>
        </row>
        <row r="88">
          <cell r="U88">
            <v>165.319635268048</v>
          </cell>
          <cell r="V88">
            <v>64.9649035583202</v>
          </cell>
        </row>
        <row r="88">
          <cell r="AC88">
            <v>2311.44841757494</v>
          </cell>
        </row>
        <row r="88">
          <cell r="AO88">
            <v>-102.321794884707</v>
          </cell>
          <cell r="AP88">
            <v>-40.2089293617258</v>
          </cell>
        </row>
        <row r="88">
          <cell r="BB88">
            <v>5331.7413323538</v>
          </cell>
        </row>
        <row r="88">
          <cell r="BD88">
            <v>5969.53730718339</v>
          </cell>
        </row>
        <row r="89">
          <cell r="I89">
            <v>-3838.96392252564</v>
          </cell>
        </row>
        <row r="89">
          <cell r="U89">
            <v>164.40099532275</v>
          </cell>
          <cell r="V89">
            <v>66.7809101900683</v>
          </cell>
        </row>
        <row r="89">
          <cell r="AC89">
            <v>2388.49669816077</v>
          </cell>
        </row>
        <row r="89">
          <cell r="AO89">
            <v>-102.285731886846</v>
          </cell>
          <cell r="AP89">
            <v>-41.5492270071167</v>
          </cell>
        </row>
        <row r="89">
          <cell r="BB89">
            <v>5939.74400126915</v>
          </cell>
        </row>
        <row r="89">
          <cell r="BD89">
            <v>6069.77064390481</v>
          </cell>
        </row>
        <row r="90">
          <cell r="I90">
            <v>-3818.84720842164</v>
          </cell>
        </row>
        <row r="90">
          <cell r="U90">
            <v>149.532293375806</v>
          </cell>
          <cell r="V90">
            <v>66.4309687722769</v>
          </cell>
        </row>
        <row r="90">
          <cell r="AC90">
            <v>2388.49669816077</v>
          </cell>
        </row>
        <row r="90">
          <cell r="AO90">
            <v>-93.5249224448902</v>
          </cell>
          <cell r="AP90">
            <v>-41.5492270071167</v>
          </cell>
        </row>
        <row r="90">
          <cell r="BB90">
            <v>4728.01802418406</v>
          </cell>
        </row>
        <row r="90">
          <cell r="BD90">
            <v>6161.5168734228</v>
          </cell>
        </row>
        <row r="91">
          <cell r="I91">
            <v>-3554.76467263572</v>
          </cell>
        </row>
        <row r="91">
          <cell r="U91">
            <v>141.860085297625</v>
          </cell>
          <cell r="V91">
            <v>61.837106349761</v>
          </cell>
        </row>
        <row r="91">
          <cell r="AC91">
            <v>2234.40013698911</v>
          </cell>
        </row>
        <row r="91">
          <cell r="AO91">
            <v>-89.1682637847521</v>
          </cell>
          <cell r="AP91">
            <v>-38.868631716335</v>
          </cell>
        </row>
        <row r="91">
          <cell r="BB91">
            <v>3885.99484870772</v>
          </cell>
        </row>
        <row r="91">
          <cell r="BD91">
            <v>6247.44655778953</v>
          </cell>
        </row>
        <row r="92">
          <cell r="I92">
            <v>-3780.05000451808</v>
          </cell>
        </row>
        <row r="92">
          <cell r="U92">
            <v>161.649101597053</v>
          </cell>
          <cell r="V92">
            <v>65.7560698563722</v>
          </cell>
        </row>
        <row r="92">
          <cell r="AC92">
            <v>2388.49669816077</v>
          </cell>
        </row>
        <row r="92">
          <cell r="AO92">
            <v>-102.141068230244</v>
          </cell>
          <cell r="AP92">
            <v>-41.5492270071167</v>
          </cell>
        </row>
        <row r="92">
          <cell r="BB92">
            <v>5336.0560015623</v>
          </cell>
        </row>
        <row r="92">
          <cell r="BD92">
            <v>6345.39385093973</v>
          </cell>
        </row>
        <row r="93">
          <cell r="I93">
            <v>-3639.50812333638</v>
          </cell>
        </row>
        <row r="93">
          <cell r="U93">
            <v>161.899128489203</v>
          </cell>
          <cell r="V93">
            <v>63.3112657543937</v>
          </cell>
        </row>
        <row r="93">
          <cell r="AC93">
            <v>2311.44841757494</v>
          </cell>
        </row>
        <row r="93">
          <cell r="AO93">
            <v>-102.821994530974</v>
          </cell>
          <cell r="AP93">
            <v>-40.2089293617258</v>
          </cell>
        </row>
        <row r="93">
          <cell r="BB93">
            <v>4731.6119152312</v>
          </cell>
        </row>
        <row r="93">
          <cell r="BD93">
            <v>6439.38956909904</v>
          </cell>
        </row>
        <row r="94">
          <cell r="I94">
            <v>-3741.76020812622</v>
          </cell>
        </row>
        <row r="94">
          <cell r="U94">
            <v>178.588585425975</v>
          </cell>
          <cell r="V94">
            <v>65.0899975760268</v>
          </cell>
        </row>
        <row r="94">
          <cell r="AC94">
            <v>2388.49669816077</v>
          </cell>
        </row>
        <row r="94">
          <cell r="AO94">
            <v>-113.999354018668</v>
          </cell>
          <cell r="AP94">
            <v>-41.5492270071167</v>
          </cell>
        </row>
        <row r="94">
          <cell r="BB94">
            <v>4421.42130685739</v>
          </cell>
        </row>
        <row r="94">
          <cell r="BD94">
            <v>6530.06538680193</v>
          </cell>
        </row>
        <row r="95">
          <cell r="I95">
            <v>-3603.16164846926</v>
          </cell>
        </row>
        <row r="95">
          <cell r="U95">
            <v>142.65044720855</v>
          </cell>
          <cell r="V95">
            <v>62.6789986315942</v>
          </cell>
        </row>
        <row r="95">
          <cell r="AC95">
            <v>2311.44841757494</v>
          </cell>
        </row>
        <row r="95">
          <cell r="AO95">
            <v>-91.5110624044965</v>
          </cell>
          <cell r="AP95">
            <v>-40.2089293617258</v>
          </cell>
        </row>
        <row r="95">
          <cell r="BB95">
            <v>3504.14394290038</v>
          </cell>
        </row>
        <row r="95">
          <cell r="BD95">
            <v>6614.37238249247</v>
          </cell>
        </row>
        <row r="96">
          <cell r="I96">
            <v>-3704.32150065055</v>
          </cell>
        </row>
        <row r="96">
          <cell r="U96">
            <v>135.392393037157</v>
          </cell>
          <cell r="V96">
            <v>64.4387304602056</v>
          </cell>
        </row>
        <row r="96">
          <cell r="AC96">
            <v>2388.49669816077</v>
          </cell>
        </row>
        <row r="96">
          <cell r="AO96">
            <v>-87.2991946483429</v>
          </cell>
          <cell r="AP96">
            <v>-41.5492270071167</v>
          </cell>
        </row>
        <row r="96">
          <cell r="BB96">
            <v>2214.29223573653</v>
          </cell>
        </row>
        <row r="96">
          <cell r="BD96">
            <v>6689.00158684322</v>
          </cell>
        </row>
        <row r="97">
          <cell r="I97">
            <v>-3685.38487048733</v>
          </cell>
        </row>
        <row r="97">
          <cell r="U97">
            <v>134.987964078669</v>
          </cell>
          <cell r="V97">
            <v>64.1093172581663</v>
          </cell>
        </row>
        <row r="97">
          <cell r="AC97">
            <v>2388.49669816077</v>
          </cell>
        </row>
        <row r="97">
          <cell r="AO97">
            <v>-87.4856542325552</v>
          </cell>
          <cell r="AP97">
            <v>-41.5492270071167</v>
          </cell>
        </row>
        <row r="97">
          <cell r="BB97">
            <v>2314.89967055706</v>
          </cell>
        </row>
        <row r="97">
          <cell r="BD97">
            <v>6765.25544725686</v>
          </cell>
        </row>
        <row r="98">
          <cell r="I98">
            <v>-3548.771823234</v>
          </cell>
        </row>
        <row r="98">
          <cell r="U98">
            <v>155.686579576691</v>
          </cell>
          <cell r="V98">
            <v>61.7328574050572</v>
          </cell>
        </row>
        <row r="98">
          <cell r="AC98">
            <v>2311.44841757494</v>
          </cell>
        </row>
        <row r="98">
          <cell r="AO98">
            <v>-101.404518499658</v>
          </cell>
          <cell r="AP98">
            <v>-40.2089293617258</v>
          </cell>
        </row>
        <row r="98">
          <cell r="BB98">
            <v>5066.16547389918</v>
          </cell>
        </row>
        <row r="98">
          <cell r="BD98">
            <v>6864.2447953566</v>
          </cell>
        </row>
        <row r="99">
          <cell r="I99">
            <v>-3648.29909805034</v>
          </cell>
        </row>
        <row r="99">
          <cell r="U99">
            <v>183.113142810792</v>
          </cell>
          <cell r="V99">
            <v>63.4641896434179</v>
          </cell>
        </row>
        <row r="99">
          <cell r="AC99">
            <v>2388.49669816077</v>
          </cell>
        </row>
        <row r="99">
          <cell r="AO99">
            <v>-119.881929973107</v>
          </cell>
          <cell r="AP99">
            <v>-41.5492270071167</v>
          </cell>
        </row>
        <row r="99">
          <cell r="BB99">
            <v>4927.28232448617</v>
          </cell>
        </row>
        <row r="99">
          <cell r="BD99">
            <v>6962.89257892818</v>
          </cell>
        </row>
        <row r="100">
          <cell r="I100">
            <v>-3512.99338670999</v>
          </cell>
        </row>
        <row r="100">
          <cell r="U100">
            <v>156.687538735852</v>
          </cell>
          <cell r="V100">
            <v>61.1104716248129</v>
          </cell>
        </row>
        <row r="100">
          <cell r="AC100">
            <v>2311.44841757494</v>
          </cell>
        </row>
        <row r="100">
          <cell r="AO100">
            <v>-103.095885359432</v>
          </cell>
          <cell r="AP100">
            <v>-40.2089293617258</v>
          </cell>
        </row>
        <row r="100">
          <cell r="BB100">
            <v>5540.94823180061</v>
          </cell>
        </row>
        <row r="100">
          <cell r="BD100">
            <v>7067.5087753077</v>
          </cell>
        </row>
        <row r="101">
          <cell r="I101">
            <v>-3611.44795498662</v>
          </cell>
        </row>
        <row r="101">
          <cell r="U101">
            <v>155.755132986006</v>
          </cell>
          <cell r="V101">
            <v>62.8231435369672</v>
          </cell>
        </row>
        <row r="101">
          <cell r="AC101">
            <v>2388.49669816077</v>
          </cell>
        </row>
        <row r="101">
          <cell r="AO101">
            <v>-103.011486111821</v>
          </cell>
          <cell r="AP101">
            <v>-41.5492270071167</v>
          </cell>
        </row>
        <row r="101">
          <cell r="BB101">
            <v>6156.92386812982</v>
          </cell>
        </row>
        <row r="101">
          <cell r="BD101">
            <v>7177.88754460191</v>
          </cell>
        </row>
        <row r="102">
          <cell r="I102">
            <v>-3592.81038911075</v>
          </cell>
        </row>
        <row r="102">
          <cell r="U102">
            <v>141.672820951945</v>
          </cell>
          <cell r="V102">
            <v>62.4989327243533</v>
          </cell>
        </row>
        <row r="102">
          <cell r="AC102">
            <v>2388.49669816077</v>
          </cell>
        </row>
        <row r="102">
          <cell r="AO102">
            <v>-94.1839474992708</v>
          </cell>
          <cell r="AP102">
            <v>-41.5492270071167</v>
          </cell>
        </row>
        <row r="102">
          <cell r="BB102">
            <v>4983.86330386135</v>
          </cell>
        </row>
        <row r="102">
          <cell r="BD102">
            <v>7280.00928670143</v>
          </cell>
        </row>
        <row r="103">
          <cell r="I103">
            <v>-3229.8152553018</v>
          </cell>
        </row>
        <row r="103">
          <cell r="U103">
            <v>129.847439605795</v>
          </cell>
          <cell r="V103">
            <v>56.1844307077832</v>
          </cell>
        </row>
        <row r="103">
          <cell r="AC103">
            <v>2157.35185640328</v>
          </cell>
        </row>
        <row r="103">
          <cell r="AO103">
            <v>-86.7314668920899</v>
          </cell>
          <cell r="AP103">
            <v>-37.5283340709441</v>
          </cell>
        </row>
        <row r="103">
          <cell r="BB103">
            <v>3982.44898813219</v>
          </cell>
        </row>
        <row r="103">
          <cell r="BD103">
            <v>7375.02826670852</v>
          </cell>
        </row>
        <row r="104">
          <cell r="I104">
            <v>-3557.50683291781</v>
          </cell>
        </row>
        <row r="104">
          <cell r="U104">
            <v>153.771223504949</v>
          </cell>
          <cell r="V104">
            <v>61.8848077512903</v>
          </cell>
        </row>
        <row r="104">
          <cell r="AC104">
            <v>2388.49669816077</v>
          </cell>
        </row>
        <row r="104">
          <cell r="AO104">
            <v>-103.241420709366</v>
          </cell>
          <cell r="AP104">
            <v>-41.5492270071167</v>
          </cell>
        </row>
        <row r="104">
          <cell r="BB104">
            <v>5586.74529703792</v>
          </cell>
        </row>
        <row r="104">
          <cell r="BD104">
            <v>7483.36902360301</v>
          </cell>
        </row>
        <row r="105">
          <cell r="I105">
            <v>-3425.40572461289</v>
          </cell>
        </row>
        <row r="105">
          <cell r="U105">
            <v>154.13153374093</v>
          </cell>
          <cell r="V105">
            <v>59.5868355828216</v>
          </cell>
        </row>
        <row r="105">
          <cell r="AC105">
            <v>2311.44841757494</v>
          </cell>
        </row>
        <row r="105">
          <cell r="AO105">
            <v>-104.007267578247</v>
          </cell>
          <cell r="AP105">
            <v>-40.2089293617258</v>
          </cell>
        </row>
        <row r="105">
          <cell r="BB105">
            <v>4972.99574587348</v>
          </cell>
        </row>
        <row r="105">
          <cell r="BD105">
            <v>7588.21941046377</v>
          </cell>
        </row>
        <row r="106">
          <cell r="I106">
            <v>-3521.23838449772</v>
          </cell>
        </row>
        <row r="106">
          <cell r="U106">
            <v>170.416581656395</v>
          </cell>
          <cell r="V106">
            <v>61.2538979418847</v>
          </cell>
        </row>
        <row r="106">
          <cell r="AC106">
            <v>2388.49669816077</v>
          </cell>
        </row>
        <row r="106">
          <cell r="AO106">
            <v>-115.595537180936</v>
          </cell>
          <cell r="AP106">
            <v>-41.5492270071167</v>
          </cell>
        </row>
        <row r="106">
          <cell r="BB106">
            <v>4685.49522842209</v>
          </cell>
        </row>
        <row r="106">
          <cell r="BD106">
            <v>7691.57017265871</v>
          </cell>
        </row>
        <row r="107">
          <cell r="I107">
            <v>-3390.41901388042</v>
          </cell>
        </row>
        <row r="107">
          <cell r="U107">
            <v>134.889361519661</v>
          </cell>
          <cell r="V107">
            <v>58.9782223125687</v>
          </cell>
        </row>
        <row r="107">
          <cell r="AC107">
            <v>2311.44841757494</v>
          </cell>
        </row>
        <row r="107">
          <cell r="AO107">
            <v>-91.9620259194637</v>
          </cell>
          <cell r="AP107">
            <v>-40.2089293617258</v>
          </cell>
        </row>
        <row r="107">
          <cell r="BB107">
            <v>3727.26696513575</v>
          </cell>
        </row>
        <row r="107">
          <cell r="BD107">
            <v>7788.31193788141</v>
          </cell>
        </row>
        <row r="108">
          <cell r="I108">
            <v>-3485.2060109428</v>
          </cell>
        </row>
        <row r="108">
          <cell r="U108">
            <v>127.221405054953</v>
          </cell>
          <cell r="V108">
            <v>60.6270947859116</v>
          </cell>
        </row>
        <row r="108">
          <cell r="AC108">
            <v>2388.49669816077</v>
          </cell>
        </row>
        <row r="108">
          <cell r="AO108">
            <v>-87.1879323503541</v>
          </cell>
          <cell r="AP108">
            <v>-41.5492270071167</v>
          </cell>
        </row>
        <row r="108">
          <cell r="BB108">
            <v>2290.98410501588</v>
          </cell>
        </row>
        <row r="108">
          <cell r="BD108">
            <v>7874.21618330452</v>
          </cell>
        </row>
        <row r="109">
          <cell r="I109">
            <v>-3466.98505982197</v>
          </cell>
        </row>
        <row r="109">
          <cell r="U109">
            <v>126.825327630305</v>
          </cell>
          <cell r="V109">
            <v>60.3101312184142</v>
          </cell>
        </row>
        <row r="109">
          <cell r="AC109">
            <v>2388.49669816077</v>
          </cell>
        </row>
        <row r="109">
          <cell r="AO109">
            <v>-87.3732857400012</v>
          </cell>
          <cell r="AP109">
            <v>-41.5492270071167</v>
          </cell>
        </row>
        <row r="109">
          <cell r="BB109">
            <v>2391.48948289753</v>
          </cell>
        </row>
        <row r="109">
          <cell r="BD109">
            <v>7961.88059866593</v>
          </cell>
        </row>
        <row r="110">
          <cell r="I110">
            <v>-3338.08474256317</v>
          </cell>
        </row>
        <row r="110">
          <cell r="U110">
            <v>148.09841842241</v>
          </cell>
          <cell r="V110">
            <v>58.0678385884099</v>
          </cell>
        </row>
        <row r="110">
          <cell r="AC110">
            <v>2311.44841757494</v>
          </cell>
        </row>
        <row r="110">
          <cell r="AO110">
            <v>-102.550378827404</v>
          </cell>
          <cell r="AP110">
            <v>-40.2089293617258</v>
          </cell>
        </row>
        <row r="110">
          <cell r="BB110">
            <v>5312.83112485366</v>
          </cell>
        </row>
        <row r="110">
          <cell r="BD110">
            <v>8073.92406042513</v>
          </cell>
        </row>
        <row r="111">
          <cell r="I111">
            <v>-3431.30937723925</v>
          </cell>
        </row>
        <row r="111">
          <cell r="U111">
            <v>174.710556299538</v>
          </cell>
          <cell r="V111">
            <v>59.6895329000641</v>
          </cell>
        </row>
        <row r="111">
          <cell r="AC111">
            <v>2388.49669816077</v>
          </cell>
        </row>
        <row r="111">
          <cell r="AO111">
            <v>-121.614095663686</v>
          </cell>
          <cell r="AP111">
            <v>-41.5492270071167</v>
          </cell>
        </row>
        <row r="111">
          <cell r="BB111">
            <v>5178.30632753101</v>
          </cell>
        </row>
        <row r="111">
          <cell r="BD111">
            <v>8185.75518415742</v>
          </cell>
        </row>
        <row r="112">
          <cell r="I112">
            <v>-3303.67211600815</v>
          </cell>
        </row>
        <row r="112">
          <cell r="U112">
            <v>149.124181124448</v>
          </cell>
          <cell r="V112">
            <v>57.4692118313596</v>
          </cell>
        </row>
        <row r="112">
          <cell r="AC112">
            <v>2311.44841757494</v>
          </cell>
        </row>
        <row r="112">
          <cell r="AO112">
            <v>-104.336278050122</v>
          </cell>
          <cell r="AP112">
            <v>-40.2089293617258</v>
          </cell>
        </row>
        <row r="112">
          <cell r="BB112">
            <v>5788.69739393799</v>
          </cell>
        </row>
        <row r="112">
          <cell r="BD112">
            <v>8303.71459633075</v>
          </cell>
        </row>
        <row r="113">
          <cell r="I113">
            <v>-3395.87057773583</v>
          </cell>
        </row>
        <row r="113">
          <cell r="U113">
            <v>148.111097028394</v>
          </cell>
          <cell r="V113">
            <v>59.0730552944801</v>
          </cell>
        </row>
        <row r="113">
          <cell r="AC113">
            <v>2388.49669816077</v>
          </cell>
        </row>
        <row r="113">
          <cell r="AO113">
            <v>-104.17442541322</v>
          </cell>
          <cell r="AP113">
            <v>-41.5492270071167</v>
          </cell>
        </row>
        <row r="113">
          <cell r="BB113">
            <v>6413.93073977075</v>
          </cell>
        </row>
        <row r="113">
          <cell r="BD113">
            <v>8427.65255062242</v>
          </cell>
        </row>
        <row r="114">
          <cell r="I114">
            <v>-3377.95156399315</v>
          </cell>
        </row>
        <row r="114">
          <cell r="U114">
            <v>133.496791092276</v>
          </cell>
          <cell r="V114">
            <v>58.7613440954186</v>
          </cell>
        </row>
        <row r="114">
          <cell r="AC114">
            <v>2388.49669816077</v>
          </cell>
        </row>
        <row r="114">
          <cell r="AO114">
            <v>-94.3934922388385</v>
          </cell>
          <cell r="AP114">
            <v>-41.5492270071167</v>
          </cell>
        </row>
        <row r="114">
          <cell r="BB114">
            <v>5187.72768013622</v>
          </cell>
        </row>
        <row r="114">
          <cell r="BD114">
            <v>8542.98932541772</v>
          </cell>
        </row>
        <row r="115">
          <cell r="I115">
            <v>-3036.32746862917</v>
          </cell>
        </row>
        <row r="115">
          <cell r="U115">
            <v>122.354197565997</v>
          </cell>
          <cell r="V115">
            <v>52.8186031653982</v>
          </cell>
        </row>
        <row r="115">
          <cell r="AC115">
            <v>2157.35185640328</v>
          </cell>
        </row>
        <row r="115">
          <cell r="AO115">
            <v>-86.9343171923773</v>
          </cell>
          <cell r="AP115">
            <v>-37.5283340709441</v>
          </cell>
        </row>
        <row r="115">
          <cell r="BB115">
            <v>4165.95245653015</v>
          </cell>
        </row>
        <row r="115">
          <cell r="BD115">
            <v>8651.12704463279</v>
          </cell>
        </row>
        <row r="116">
          <cell r="I116">
            <v>-3344.01696197849</v>
          </cell>
        </row>
        <row r="116">
          <cell r="U116">
            <v>144.893792406495</v>
          </cell>
          <cell r="V116">
            <v>58.1710328408169</v>
          </cell>
        </row>
        <row r="116">
          <cell r="AC116">
            <v>2388.49669816077</v>
          </cell>
        </row>
        <row r="116">
          <cell r="AO116">
            <v>-103.491803026665</v>
          </cell>
          <cell r="AP116">
            <v>-41.5492270071167</v>
          </cell>
        </row>
        <row r="116">
          <cell r="BB116">
            <v>5785.45368911113</v>
          </cell>
        </row>
        <row r="116">
          <cell r="BD116">
            <v>8772.85668395588</v>
          </cell>
        </row>
        <row r="117">
          <cell r="I117">
            <v>-3219.47400548221</v>
          </cell>
        </row>
        <row r="117">
          <cell r="U117">
            <v>145.243975460195</v>
          </cell>
          <cell r="V117">
            <v>56.0045389220327</v>
          </cell>
        </row>
        <row r="117">
          <cell r="AC117">
            <v>2311.44841757494</v>
          </cell>
        </row>
        <row r="117">
          <cell r="AO117">
            <v>-104.279132761464</v>
          </cell>
          <cell r="AP117">
            <v>-40.2089293617258</v>
          </cell>
        </row>
        <row r="117">
          <cell r="BB117">
            <v>5164.0754764489</v>
          </cell>
        </row>
        <row r="117">
          <cell r="BD117">
            <v>8891.20077086052</v>
          </cell>
        </row>
        <row r="118">
          <cell r="I118">
            <v>-3309.16563579317</v>
          </cell>
        </row>
        <row r="118">
          <cell r="U118">
            <v>160.590665420453</v>
          </cell>
          <cell r="V118">
            <v>57.5647746599754</v>
          </cell>
        </row>
        <row r="118">
          <cell r="AC118">
            <v>2388.49669816077</v>
          </cell>
        </row>
        <row r="118">
          <cell r="AO118">
            <v>-115.911476283736</v>
          </cell>
          <cell r="AP118">
            <v>-41.5492270071167</v>
          </cell>
        </row>
        <row r="118">
          <cell r="BB118">
            <v>4886.08115286808</v>
          </cell>
        </row>
        <row r="118">
          <cell r="BD118">
            <v>9008.21064247223</v>
          </cell>
        </row>
        <row r="119">
          <cell r="I119">
            <v>-3185.85959922612</v>
          </cell>
        </row>
        <row r="119">
          <cell r="U119">
            <v>126.942177011615</v>
          </cell>
          <cell r="V119">
            <v>55.4197976505378</v>
          </cell>
        </row>
        <row r="119">
          <cell r="AC119">
            <v>2311.44841757494</v>
          </cell>
        </row>
        <row r="119">
          <cell r="AO119">
            <v>-92.1008239811604</v>
          </cell>
          <cell r="AP119">
            <v>-40.2089293617258</v>
          </cell>
        </row>
        <row r="119">
          <cell r="BB119">
            <v>3919.74519912335</v>
          </cell>
        </row>
        <row r="119">
          <cell r="BD119">
            <v>9118.64607354069</v>
          </cell>
        </row>
        <row r="120">
          <cell r="I120">
            <v>-3274.55199592961</v>
          </cell>
        </row>
        <row r="120">
          <cell r="U120">
            <v>119.139080350667</v>
          </cell>
          <cell r="V120">
            <v>56.9626511647488</v>
          </cell>
        </row>
        <row r="120">
          <cell r="AC120">
            <v>2388.49669816077</v>
          </cell>
        </row>
        <row r="120">
          <cell r="AO120">
            <v>-86.9014449589448</v>
          </cell>
          <cell r="AP120">
            <v>-41.5492270071167</v>
          </cell>
        </row>
        <row r="120">
          <cell r="BB120">
            <v>2329.40404673329</v>
          </cell>
        </row>
        <row r="120">
          <cell r="BD120">
            <v>9217.01520571468</v>
          </cell>
        </row>
        <row r="121">
          <cell r="I121">
            <v>-3257.05260008794</v>
          </cell>
        </row>
        <row r="121">
          <cell r="U121">
            <v>118.751265630839</v>
          </cell>
          <cell r="V121">
            <v>56.6582394521964</v>
          </cell>
        </row>
        <row r="121">
          <cell r="AC121">
            <v>2388.49669816077</v>
          </cell>
        </row>
        <row r="121">
          <cell r="AO121">
            <v>-87.0839500270928</v>
          </cell>
          <cell r="AP121">
            <v>-41.5492270071167</v>
          </cell>
        </row>
        <row r="121">
          <cell r="BB121">
            <v>2429.80736767605</v>
          </cell>
        </row>
        <row r="121">
          <cell r="BD121">
            <v>9317.2949723074</v>
          </cell>
        </row>
        <row r="122">
          <cell r="I122">
            <v>-3135.59776075331</v>
          </cell>
        </row>
        <row r="122">
          <cell r="U122">
            <v>139.53184042564</v>
          </cell>
          <cell r="V122">
            <v>54.5454650470597</v>
          </cell>
        </row>
        <row r="122">
          <cell r="AC122">
            <v>2311.44841757494</v>
          </cell>
        </row>
        <row r="122">
          <cell r="AO122">
            <v>-102.857788645595</v>
          </cell>
          <cell r="AP122">
            <v>-40.2089293617258</v>
          </cell>
        </row>
        <row r="122">
          <cell r="BB122">
            <v>5509.19267574127</v>
          </cell>
        </row>
        <row r="122">
          <cell r="BD122">
            <v>9443.53194833122</v>
          </cell>
        </row>
        <row r="123">
          <cell r="I123">
            <v>-3222.79773960167</v>
          </cell>
        </row>
        <row r="123">
          <cell r="U123">
            <v>164.70549022836</v>
          </cell>
          <cell r="V123">
            <v>56.0623571235598</v>
          </cell>
        </row>
        <row r="123">
          <cell r="AC123">
            <v>2388.49669816077</v>
          </cell>
        </row>
        <row r="123">
          <cell r="AO123">
            <v>-122.067393415763</v>
          </cell>
          <cell r="AP123">
            <v>-41.5492270071167</v>
          </cell>
        </row>
        <row r="123">
          <cell r="BB123">
            <v>5377.34942717341</v>
          </cell>
        </row>
        <row r="123">
          <cell r="BD123">
            <v>9569.68172301052</v>
          </cell>
        </row>
        <row r="124">
          <cell r="I124">
            <v>-3102.56080065626</v>
          </cell>
        </row>
        <row r="124">
          <cell r="U124">
            <v>140.481936044863</v>
          </cell>
          <cell r="V124">
            <v>53.9707687723049</v>
          </cell>
        </row>
        <row r="124">
          <cell r="AC124">
            <v>2311.44841757494</v>
          </cell>
        </row>
        <row r="124">
          <cell r="AO124">
            <v>-104.66088164979</v>
          </cell>
          <cell r="AP124">
            <v>-40.2089293617258</v>
          </cell>
        </row>
        <row r="124">
          <cell r="BB124">
            <v>5984.98673179972</v>
          </cell>
        </row>
        <row r="124">
          <cell r="BD124">
            <v>9702.13823104013</v>
          </cell>
        </row>
        <row r="125">
          <cell r="I125">
            <v>-3188.7809226254</v>
          </cell>
        </row>
        <row r="125">
          <cell r="U125">
            <v>139.485173528698</v>
          </cell>
          <cell r="V125">
            <v>55.4706156940258</v>
          </cell>
        </row>
        <row r="125">
          <cell r="AC125">
            <v>2388.49669816077</v>
          </cell>
        </row>
        <row r="125">
          <cell r="AO125">
            <v>-104.478759908466</v>
          </cell>
          <cell r="AP125">
            <v>-41.5492270071167</v>
          </cell>
        </row>
        <row r="125">
          <cell r="BB125">
            <v>6617.76245966019</v>
          </cell>
        </row>
        <row r="125">
          <cell r="BD125">
            <v>9840.78554725017</v>
          </cell>
        </row>
        <row r="126">
          <cell r="I126">
            <v>-3171.58494372707</v>
          </cell>
        </row>
        <row r="126">
          <cell r="U126">
            <v>132.231524284352</v>
          </cell>
          <cell r="V126">
            <v>58.0752443029135</v>
          </cell>
        </row>
        <row r="126">
          <cell r="AC126">
            <v>2388.49669816077</v>
          </cell>
        </row>
        <row r="126">
          <cell r="AO126">
            <v>-99.5825635288798</v>
          </cell>
          <cell r="AP126">
            <v>-43.7360284285439</v>
          </cell>
        </row>
        <row r="126">
          <cell r="BB126">
            <v>5051.20815904493</v>
          </cell>
        </row>
        <row r="126">
          <cell r="BD126">
            <v>9968.15644958569</v>
          </cell>
        </row>
        <row r="127">
          <cell r="I127">
            <v>-2850.5152590626</v>
          </cell>
        </row>
        <row r="127">
          <cell r="U127">
            <v>121.194843637208</v>
          </cell>
          <cell r="V127">
            <v>52.1961016326129</v>
          </cell>
        </row>
        <row r="127">
          <cell r="AC127">
            <v>2157.35185640328</v>
          </cell>
        </row>
        <row r="127">
          <cell r="AO127">
            <v>-91.723740146972</v>
          </cell>
          <cell r="AP127">
            <v>-39.5035095483622</v>
          </cell>
        </row>
        <row r="127">
          <cell r="BB127">
            <v>4028.24993443623</v>
          </cell>
        </row>
        <row r="127">
          <cell r="BD127">
            <v>10088.376090477</v>
          </cell>
        </row>
        <row r="128">
          <cell r="I128">
            <v>-3139.02705930764</v>
          </cell>
        </row>
        <row r="128">
          <cell r="U128">
            <v>143.516621161391</v>
          </cell>
          <cell r="V128">
            <v>57.4790732637666</v>
          </cell>
        </row>
        <row r="128">
          <cell r="AC128">
            <v>2388.49669816077</v>
          </cell>
        </row>
        <row r="128">
          <cell r="AO128">
            <v>-109.202300362068</v>
          </cell>
          <cell r="AP128">
            <v>-43.7360284285439</v>
          </cell>
        </row>
        <row r="128">
          <cell r="BB128">
            <v>5707.65077151791</v>
          </cell>
        </row>
        <row r="128">
          <cell r="BD128">
            <v>10222.8071732482</v>
          </cell>
        </row>
        <row r="129">
          <cell r="I129">
            <v>-3022.00398646194</v>
          </cell>
        </row>
        <row r="129">
          <cell r="U129">
            <v>143.884961196702</v>
          </cell>
          <cell r="V129">
            <v>55.3362507743253</v>
          </cell>
        </row>
        <row r="129">
          <cell r="AC129">
            <v>2311.44841757494</v>
          </cell>
        </row>
        <row r="129">
          <cell r="AO129">
            <v>-110.053682047033</v>
          </cell>
          <cell r="AP129">
            <v>-42.3251888018166</v>
          </cell>
        </row>
        <row r="129">
          <cell r="BB129">
            <v>5080.0072400326</v>
          </cell>
        </row>
        <row r="129">
          <cell r="BD129">
            <v>10353.1500051629</v>
          </cell>
        </row>
        <row r="130">
          <cell r="I130">
            <v>-3106.5610309808</v>
          </cell>
        </row>
        <row r="130">
          <cell r="U130">
            <v>158.753763680372</v>
          </cell>
          <cell r="V130">
            <v>56.8845842117372</v>
          </cell>
        </row>
        <row r="130">
          <cell r="AC130">
            <v>2388.49669816077</v>
          </cell>
        </row>
        <row r="130">
          <cell r="AO130">
            <v>-122.058712701823</v>
          </cell>
          <cell r="AP130">
            <v>-43.7360284285439</v>
          </cell>
        </row>
        <row r="130">
          <cell r="BB130">
            <v>4746.6359300247</v>
          </cell>
        </row>
        <row r="130">
          <cell r="BD130">
            <v>10480.0995267891</v>
          </cell>
        </row>
        <row r="131">
          <cell r="I131">
            <v>-2991.19195778425</v>
          </cell>
        </row>
        <row r="131">
          <cell r="U131">
            <v>125.242257723232</v>
          </cell>
          <cell r="V131">
            <v>54.7720482936494</v>
          </cell>
        </row>
        <row r="131">
          <cell r="AC131">
            <v>2311.44841757494</v>
          </cell>
        </row>
        <row r="131">
          <cell r="AO131">
            <v>-96.7811569814192</v>
          </cell>
          <cell r="AP131">
            <v>-42.3251888018166</v>
          </cell>
        </row>
        <row r="131">
          <cell r="BB131">
            <v>3688.90630926089</v>
          </cell>
        </row>
        <row r="131">
          <cell r="BD131">
            <v>10599.6614756586</v>
          </cell>
        </row>
        <row r="132">
          <cell r="I132">
            <v>-3074.85153466519</v>
          </cell>
        </row>
        <row r="132">
          <cell r="U132">
            <v>117.390187482333</v>
          </cell>
          <cell r="V132">
            <v>56.3039481014248</v>
          </cell>
        </row>
        <row r="132">
          <cell r="AC132">
            <v>2388.49669816077</v>
          </cell>
        </row>
        <row r="132">
          <cell r="AO132">
            <v>-91.1868661094745</v>
          </cell>
          <cell r="AP132">
            <v>-43.7360284285439</v>
          </cell>
        </row>
        <row r="132">
          <cell r="BB132">
            <v>1901.67050189513</v>
          </cell>
        </row>
        <row r="132">
          <cell r="BD132">
            <v>10705.5578283071</v>
          </cell>
        </row>
        <row r="133">
          <cell r="I133">
            <v>-3058.83418104453</v>
          </cell>
        </row>
        <row r="133">
          <cell r="U133">
            <v>117.021040364074</v>
          </cell>
          <cell r="V133">
            <v>56.0106525595709</v>
          </cell>
        </row>
        <row r="133">
          <cell r="AC133">
            <v>2388.49669816077</v>
          </cell>
        </row>
        <row r="133">
          <cell r="AO133">
            <v>-91.3761099758224</v>
          </cell>
          <cell r="AP133">
            <v>-43.7360284285439</v>
          </cell>
        </row>
        <row r="133">
          <cell r="BB133">
            <v>2001.21668287229</v>
          </cell>
        </row>
        <row r="133">
          <cell r="BD133">
            <v>10813.3338191463</v>
          </cell>
        </row>
        <row r="134">
          <cell r="I134">
            <v>-2945.18651245229</v>
          </cell>
        </row>
        <row r="134">
          <cell r="U134">
            <v>138.369853638728</v>
          </cell>
          <cell r="V134">
            <v>53.9296374724597</v>
          </cell>
        </row>
        <row r="134">
          <cell r="AC134">
            <v>2311.44841757494</v>
          </cell>
        </row>
        <row r="134">
          <cell r="AO134">
            <v>-108.595763929058</v>
          </cell>
          <cell r="AP134">
            <v>-42.3251888018166</v>
          </cell>
        </row>
        <row r="134">
          <cell r="BB134">
            <v>5426.7070705638</v>
          </cell>
        </row>
        <row r="134">
          <cell r="BD134">
            <v>10950.0713573117</v>
          </cell>
        </row>
        <row r="135">
          <cell r="I135">
            <v>-3027.50691401183</v>
          </cell>
        </row>
        <row r="135">
          <cell r="U135">
            <v>163.474706052617</v>
          </cell>
          <cell r="V135">
            <v>55.4370154921278</v>
          </cell>
        </row>
        <row r="135">
          <cell r="AC135">
            <v>2388.49669816077</v>
          </cell>
        </row>
        <row r="135">
          <cell r="AO135">
            <v>-128.970405924547</v>
          </cell>
          <cell r="AP135">
            <v>-43.7360284285439</v>
          </cell>
        </row>
        <row r="135">
          <cell r="BB135">
            <v>5267.29429545699</v>
          </cell>
        </row>
        <row r="135">
          <cell r="BD135">
            <v>11086.5896854493</v>
          </cell>
        </row>
        <row r="136">
          <cell r="I136">
            <v>-2914.98968462029</v>
          </cell>
        </row>
        <row r="136">
          <cell r="U136">
            <v>139.367660250689</v>
          </cell>
          <cell r="V136">
            <v>53.3767000028248</v>
          </cell>
        </row>
        <row r="136">
          <cell r="AC136">
            <v>2311.44841757494</v>
          </cell>
        </row>
        <row r="136">
          <cell r="AO136">
            <v>-110.511937468327</v>
          </cell>
          <cell r="AP136">
            <v>-42.3251888018166</v>
          </cell>
        </row>
        <row r="136">
          <cell r="BB136">
            <v>5909.27945594401</v>
          </cell>
        </row>
        <row r="136">
          <cell r="BD136">
            <v>11229.7040921216</v>
          </cell>
        </row>
        <row r="137">
          <cell r="I137">
            <v>-2996.43163231673</v>
          </cell>
        </row>
        <row r="137">
          <cell r="U137">
            <v>138.37277991624</v>
          </cell>
          <cell r="V137">
            <v>54.8679925561998</v>
          </cell>
        </row>
        <row r="137">
          <cell r="AC137">
            <v>2388.49669816077</v>
          </cell>
        </row>
        <row r="137">
          <cell r="AO137">
            <v>-110.298838251728</v>
          </cell>
          <cell r="AP137">
            <v>-43.7360284285439</v>
          </cell>
        </row>
        <row r="137">
          <cell r="BB137">
            <v>6547.92524784997</v>
          </cell>
        </row>
        <row r="137">
          <cell r="BD137">
            <v>11379.1839364907</v>
          </cell>
        </row>
        <row r="138">
          <cell r="I138">
            <v>-2980.73547232177</v>
          </cell>
        </row>
        <row r="138">
          <cell r="U138">
            <v>124.583697808842</v>
          </cell>
          <cell r="V138">
            <v>54.5805784265143</v>
          </cell>
        </row>
        <row r="138">
          <cell r="AC138">
            <v>2388.49669816077</v>
          </cell>
        </row>
        <row r="138">
          <cell r="AO138">
            <v>-99.8303115537099</v>
          </cell>
          <cell r="AP138">
            <v>-43.7360284285439</v>
          </cell>
        </row>
        <row r="138">
          <cell r="BB138">
            <v>5282.23232051399</v>
          </cell>
        </row>
        <row r="138">
          <cell r="BD138">
            <v>11519.7649121799</v>
          </cell>
        </row>
        <row r="139">
          <cell r="I139">
            <v>-2774.67959092794</v>
          </cell>
        </row>
        <row r="139">
          <cell r="U139">
            <v>118.279013688386</v>
          </cell>
          <cell r="V139">
            <v>50.8074662872138</v>
          </cell>
        </row>
        <row r="139">
          <cell r="AC139">
            <v>2234.40013698911</v>
          </cell>
        </row>
        <row r="139">
          <cell r="AO139">
            <v>-95.247986561173</v>
          </cell>
          <cell r="AP139">
            <v>-40.9143491750894</v>
          </cell>
        </row>
        <row r="139">
          <cell r="BB139">
            <v>4387.54625177912</v>
          </cell>
        </row>
        <row r="139">
          <cell r="BD139">
            <v>11654.2697498509</v>
          </cell>
        </row>
        <row r="140">
          <cell r="I140">
            <v>-2950.53925972586</v>
          </cell>
        </row>
        <row r="140">
          <cell r="U140">
            <v>135.285978217614</v>
          </cell>
          <cell r="V140">
            <v>54.0276522225358</v>
          </cell>
        </row>
        <row r="140">
          <cell r="AC140">
            <v>2388.49669816077</v>
          </cell>
        </row>
        <row r="140">
          <cell r="AO140">
            <v>-109.515611837764</v>
          </cell>
          <cell r="AP140">
            <v>-43.7360284285439</v>
          </cell>
        </row>
        <row r="140">
          <cell r="BB140">
            <v>5933.24758119574</v>
          </cell>
        </row>
        <row r="140">
          <cell r="BD140">
            <v>11802.3571308547</v>
          </cell>
        </row>
        <row r="141">
          <cell r="I141">
            <v>-2840.80120807771</v>
          </cell>
        </row>
        <row r="141">
          <cell r="U141">
            <v>135.674858031712</v>
          </cell>
          <cell r="V141">
            <v>52.0182265656896</v>
          </cell>
        </row>
        <row r="141">
          <cell r="AC141">
            <v>2311.44841757494</v>
          </cell>
        </row>
        <row r="141">
          <cell r="AO141">
            <v>-110.393305596456</v>
          </cell>
          <cell r="AP141">
            <v>-42.3251888018166</v>
          </cell>
        </row>
        <row r="141">
          <cell r="BB141">
            <v>5297.04387709406</v>
          </cell>
        </row>
        <row r="141">
          <cell r="BD141">
            <v>11946.8251052363</v>
          </cell>
        </row>
        <row r="142">
          <cell r="I142">
            <v>-2920.08680851215</v>
          </cell>
        </row>
        <row r="142">
          <cell r="U142">
            <v>149.355903180229</v>
          </cell>
          <cell r="V142">
            <v>53.4700340047559</v>
          </cell>
        </row>
        <row r="142">
          <cell r="AC142">
            <v>2388.49669816077</v>
          </cell>
        </row>
        <row r="142">
          <cell r="AO142">
            <v>-122.166259084113</v>
          </cell>
          <cell r="AP142">
            <v>-43.7360284285439</v>
          </cell>
        </row>
        <row r="142">
          <cell r="BB142">
            <v>4947.55472701262</v>
          </cell>
        </row>
        <row r="142">
          <cell r="BD142">
            <v>12089.5720183288</v>
          </cell>
        </row>
        <row r="143">
          <cell r="I143">
            <v>-2811.44906491504</v>
          </cell>
        </row>
        <row r="143">
          <cell r="U143">
            <v>117.546839002714</v>
          </cell>
          <cell r="V143">
            <v>51.4807562108888</v>
          </cell>
        </row>
        <row r="143">
          <cell r="AC143">
            <v>2311.44841757494</v>
          </cell>
        </row>
        <row r="143">
          <cell r="AO143">
            <v>-96.641784620761</v>
          </cell>
          <cell r="AP143">
            <v>-42.3251888018166</v>
          </cell>
        </row>
        <row r="143">
          <cell r="BB143">
            <v>3834.51742967351</v>
          </cell>
        </row>
        <row r="143">
          <cell r="BD143">
            <v>12224.6033896583</v>
          </cell>
        </row>
        <row r="144">
          <cell r="I144">
            <v>-2889.882261658</v>
          </cell>
        </row>
        <row r="144">
          <cell r="U144">
            <v>110.008550934771</v>
          </cell>
          <cell r="V144">
            <v>52.9169551912487</v>
          </cell>
        </row>
        <row r="144">
          <cell r="AC144">
            <v>2388.49669816077</v>
          </cell>
        </row>
        <row r="144">
          <cell r="AO144">
            <v>-90.9224102875397</v>
          </cell>
          <cell r="AP144">
            <v>-43.7360284285439</v>
          </cell>
        </row>
        <row r="144">
          <cell r="BB144">
            <v>1958.54262698792</v>
          </cell>
        </row>
        <row r="144">
          <cell r="BD144">
            <v>12345.3006425646</v>
          </cell>
        </row>
        <row r="145">
          <cell r="I145">
            <v>-2874.62703649842</v>
          </cell>
        </row>
        <row r="145">
          <cell r="U145">
            <v>109.65242965453</v>
          </cell>
          <cell r="V145">
            <v>52.6376150683266</v>
          </cell>
        </row>
        <row r="145">
          <cell r="AC145">
            <v>2388.49669816077</v>
          </cell>
        </row>
        <row r="145">
          <cell r="AO145">
            <v>-91.1090248751628</v>
          </cell>
          <cell r="AP145">
            <v>-43.7360284285439</v>
          </cell>
        </row>
        <row r="145">
          <cell r="BB145">
            <v>2057.98137960835</v>
          </cell>
        </row>
        <row r="145">
          <cell r="BD145">
            <v>12468.0341479275</v>
          </cell>
        </row>
        <row r="146">
          <cell r="I146">
            <v>-2767.63261351765</v>
          </cell>
        </row>
        <row r="146">
          <cell r="U146">
            <v>130.476816686017</v>
          </cell>
          <cell r="V146">
            <v>50.6784283008565</v>
          </cell>
        </row>
        <row r="146">
          <cell r="AC146">
            <v>2311.44841757494</v>
          </cell>
        </row>
        <row r="146">
          <cell r="AO146">
            <v>-108.970543989865</v>
          </cell>
          <cell r="AP146">
            <v>-42.3251888018166</v>
          </cell>
        </row>
        <row r="146">
          <cell r="BB146">
            <v>5649.30351848021</v>
          </cell>
        </row>
        <row r="146">
          <cell r="BD146">
            <v>12621.3489912671</v>
          </cell>
        </row>
        <row r="147">
          <cell r="I147">
            <v>-2844.79414441755</v>
          </cell>
        </row>
        <row r="147">
          <cell r="U147">
            <v>154.270322558342</v>
          </cell>
          <cell r="V147">
            <v>52.0913416666681</v>
          </cell>
        </row>
        <row r="147">
          <cell r="AC147">
            <v>2388.49669816077</v>
          </cell>
        </row>
        <row r="147">
          <cell r="AO147">
            <v>-129.525771408756</v>
          </cell>
          <cell r="AP147">
            <v>-43.7360284285439</v>
          </cell>
        </row>
        <row r="147">
          <cell r="BB147">
            <v>5493.24342889188</v>
          </cell>
        </row>
        <row r="147">
          <cell r="BD147">
            <v>12774.5994567992</v>
          </cell>
        </row>
        <row r="148">
          <cell r="I148">
            <v>-2738.87865178126</v>
          </cell>
        </row>
        <row r="148">
          <cell r="U148">
            <v>131.418905403044</v>
          </cell>
          <cell r="V148">
            <v>50.1519113126168</v>
          </cell>
        </row>
        <row r="148">
          <cell r="AC148">
            <v>2311.44841757494</v>
          </cell>
        </row>
        <row r="148">
          <cell r="AO148">
            <v>-110.909631113353</v>
          </cell>
          <cell r="AP148">
            <v>-42.3251888018166</v>
          </cell>
        </row>
        <row r="148">
          <cell r="BB148">
            <v>6131.79989014897</v>
          </cell>
        </row>
        <row r="148">
          <cell r="BD148">
            <v>12934.6134338513</v>
          </cell>
        </row>
        <row r="149">
          <cell r="I149">
            <v>-2815.20618754185</v>
          </cell>
        </row>
        <row r="149">
          <cell r="U149">
            <v>130.443408880812</v>
          </cell>
          <cell r="V149">
            <v>51.5495533007663</v>
          </cell>
        </row>
        <row r="149">
          <cell r="AC149">
            <v>2388.49669816077</v>
          </cell>
        </row>
        <row r="149">
          <cell r="AO149">
            <v>-110.671698857235</v>
          </cell>
          <cell r="AP149">
            <v>-43.7360284285439</v>
          </cell>
        </row>
        <row r="149">
          <cell r="BB149">
            <v>6778.91503417647</v>
          </cell>
        </row>
        <row r="149">
          <cell r="BD149">
            <v>13101.220837588</v>
          </cell>
        </row>
        <row r="150">
          <cell r="I150">
            <v>-2800.26316973979</v>
          </cell>
        </row>
        <row r="150">
          <cell r="U150">
            <v>117.145810738345</v>
          </cell>
          <cell r="V150">
            <v>51.2759300414576</v>
          </cell>
        </row>
        <row r="150">
          <cell r="AC150">
            <v>2388.49669816077</v>
          </cell>
        </row>
        <row r="150">
          <cell r="AO150">
            <v>-99.920030794071</v>
          </cell>
          <cell r="AP150">
            <v>-43.7360284285439</v>
          </cell>
        </row>
        <row r="150">
          <cell r="BB150">
            <v>5503.55321414678</v>
          </cell>
        </row>
        <row r="150">
          <cell r="BD150">
            <v>13258.9822846342</v>
          </cell>
        </row>
        <row r="151">
          <cell r="I151">
            <v>-2517.02566841327</v>
          </cell>
        </row>
        <row r="151">
          <cell r="U151">
            <v>107.397077927805</v>
          </cell>
          <cell r="V151">
            <v>46.0895366838341</v>
          </cell>
        </row>
        <row r="151">
          <cell r="AC151">
            <v>2157.35185640328</v>
          </cell>
        </row>
        <row r="151">
          <cell r="AO151">
            <v>-92.0504261626765</v>
          </cell>
          <cell r="AP151">
            <v>-39.5035095483622</v>
          </cell>
        </row>
        <row r="151">
          <cell r="BB151">
            <v>4435.48893053096</v>
          </cell>
        </row>
        <row r="151">
          <cell r="BD151">
            <v>13409.367735074</v>
          </cell>
        </row>
        <row r="152">
          <cell r="I152">
            <v>-2771.99658387683</v>
          </cell>
        </row>
        <row r="152">
          <cell r="U152">
            <v>127.116660064374</v>
          </cell>
          <cell r="V152">
            <v>50.758337446989</v>
          </cell>
        </row>
        <row r="152">
          <cell r="AC152">
            <v>2388.49669816077</v>
          </cell>
        </row>
        <row r="152">
          <cell r="AO152">
            <v>-109.530338028178</v>
          </cell>
          <cell r="AP152">
            <v>-43.7360284285439</v>
          </cell>
        </row>
        <row r="152">
          <cell r="BB152">
            <v>6149.1411230373</v>
          </cell>
        </row>
        <row r="152">
          <cell r="BD152">
            <v>13574.7184060382</v>
          </cell>
        </row>
        <row r="153">
          <cell r="I153">
            <v>-2668.71557084858</v>
          </cell>
        </row>
        <row r="153">
          <cell r="U153">
            <v>127.477893670268</v>
          </cell>
          <cell r="V153">
            <v>48.8671473417607</v>
          </cell>
        </row>
        <row r="153">
          <cell r="AC153">
            <v>2311.44841757494</v>
          </cell>
        </row>
        <row r="153">
          <cell r="AO153">
            <v>-110.412131895432</v>
          </cell>
          <cell r="AP153">
            <v>-42.3251888018166</v>
          </cell>
        </row>
        <row r="153">
          <cell r="BB153">
            <v>5504.69025495913</v>
          </cell>
        </row>
        <row r="153">
          <cell r="BD153">
            <v>13736.7164358283</v>
          </cell>
        </row>
        <row r="154">
          <cell r="I154">
            <v>-2743.00980565236</v>
          </cell>
        </row>
        <row r="154">
          <cell r="U154">
            <v>140.001172666785</v>
          </cell>
          <cell r="V154">
            <v>50.2275573301677</v>
          </cell>
        </row>
        <row r="154">
          <cell r="AC154">
            <v>2388.49669816077</v>
          </cell>
        </row>
        <row r="154">
          <cell r="AO154">
            <v>-121.907088324726</v>
          </cell>
          <cell r="AP154">
            <v>-43.7360284285439</v>
          </cell>
        </row>
        <row r="154">
          <cell r="BB154">
            <v>5138.77025616427</v>
          </cell>
        </row>
        <row r="154">
          <cell r="BD154">
            <v>13896.9864560595</v>
          </cell>
        </row>
        <row r="155">
          <cell r="I155">
            <v>-2640.77847652538</v>
          </cell>
        </row>
        <row r="155">
          <cell r="U155">
            <v>110.099086698316</v>
          </cell>
          <cell r="V155">
            <v>48.355588103487</v>
          </cell>
        </row>
        <row r="155">
          <cell r="AC155">
            <v>2311.44841757494</v>
          </cell>
        </row>
        <row r="155">
          <cell r="AO155">
            <v>-96.3686890011741</v>
          </cell>
          <cell r="AP155">
            <v>-42.3251888018166</v>
          </cell>
        </row>
        <row r="155">
          <cell r="BB155">
            <v>3970.73829088973</v>
          </cell>
        </row>
        <row r="155">
          <cell r="BD155">
            <v>14049.2303282532</v>
          </cell>
        </row>
        <row r="156">
          <cell r="I156">
            <v>-2714.26380160822</v>
          </cell>
        </row>
        <row r="156">
          <cell r="U156">
            <v>102.959476529912</v>
          </cell>
          <cell r="V156">
            <v>49.701186056115</v>
          </cell>
        </row>
        <row r="156">
          <cell r="AC156">
            <v>2388.49669816077</v>
          </cell>
        </row>
        <row r="156">
          <cell r="AO156">
            <v>-90.6022360797604</v>
          </cell>
          <cell r="AP156">
            <v>-43.7360284285439</v>
          </cell>
        </row>
        <row r="156">
          <cell r="BB156">
            <v>2005.71148424443</v>
          </cell>
        </row>
        <row r="156">
          <cell r="BD156">
            <v>14186.4772513459</v>
          </cell>
        </row>
        <row r="157">
          <cell r="I157">
            <v>-2699.74706213506</v>
          </cell>
        </row>
        <row r="157">
          <cell r="U157">
            <v>102.616151448222</v>
          </cell>
          <cell r="V157">
            <v>49.4353684266509</v>
          </cell>
        </row>
        <row r="157">
          <cell r="AC157">
            <v>2388.49669816077</v>
          </cell>
        </row>
        <row r="157">
          <cell r="AO157">
            <v>-90.7856674240478</v>
          </cell>
          <cell r="AP157">
            <v>-43.7360284285439</v>
          </cell>
        </row>
        <row r="157">
          <cell r="BB157">
            <v>2105.04280850815</v>
          </cell>
        </row>
        <row r="157">
          <cell r="BD157">
            <v>14325.9358040432</v>
          </cell>
        </row>
        <row r="158">
          <cell r="I158">
            <v>-2599.08311260658</v>
          </cell>
        </row>
        <row r="158">
          <cell r="U158">
            <v>122.618061340103</v>
          </cell>
          <cell r="V158">
            <v>47.5920996619516</v>
          </cell>
        </row>
        <row r="158">
          <cell r="AC158">
            <v>2311.44841757494</v>
          </cell>
        </row>
        <row r="158">
          <cell r="AO158">
            <v>-109.048195679455</v>
          </cell>
          <cell r="AP158">
            <v>-42.3251888018166</v>
          </cell>
        </row>
        <row r="158">
          <cell r="BB158">
            <v>5862.50970720022</v>
          </cell>
        </row>
        <row r="158">
          <cell r="BD158">
            <v>14497.6262284133</v>
          </cell>
        </row>
        <row r="159">
          <cell r="I159">
            <v>-2671.36190957268</v>
          </cell>
        </row>
        <row r="159">
          <cell r="U159">
            <v>144.978848213871</v>
          </cell>
          <cell r="V159">
            <v>48.9156047441753</v>
          </cell>
        </row>
        <row r="159">
          <cell r="AC159">
            <v>2388.49669816077</v>
          </cell>
        </row>
        <row r="159">
          <cell r="AO159">
            <v>-129.627325680246</v>
          </cell>
          <cell r="AP159">
            <v>-43.7360284285439</v>
          </cell>
        </row>
        <row r="159">
          <cell r="BB159">
            <v>5709.4892944905</v>
          </cell>
        </row>
        <row r="159">
          <cell r="BD159">
            <v>14669.4196701168</v>
          </cell>
        </row>
        <row r="160">
          <cell r="I160">
            <v>-2571.7268120454</v>
          </cell>
        </row>
        <row r="160">
          <cell r="U160">
            <v>123.479413133295</v>
          </cell>
          <cell r="V160">
            <v>47.0911754027869</v>
          </cell>
        </row>
        <row r="160">
          <cell r="AC160">
            <v>2311.44841757494</v>
          </cell>
        </row>
        <row r="160">
          <cell r="AO160">
            <v>-110.982353472853</v>
          </cell>
          <cell r="AP160">
            <v>-42.3251888018166</v>
          </cell>
        </row>
        <row r="160">
          <cell r="BB160">
            <v>6344.93006515753</v>
          </cell>
        </row>
        <row r="160">
          <cell r="BD160">
            <v>14848.1658637901</v>
          </cell>
        </row>
        <row r="161">
          <cell r="I161">
            <v>-2643.21449766563</v>
          </cell>
        </row>
        <row r="161">
          <cell r="U161">
            <v>122.54957570087</v>
          </cell>
          <cell r="V161">
            <v>48.4001943572551</v>
          </cell>
        </row>
        <row r="161">
          <cell r="AC161">
            <v>2388.49669816077</v>
          </cell>
        </row>
        <row r="161">
          <cell r="AO161">
            <v>-110.739880240911</v>
          </cell>
          <cell r="AP161">
            <v>-43.7360284285439</v>
          </cell>
        </row>
        <row r="161">
          <cell r="BB161">
            <v>7000.20155266669</v>
          </cell>
        </row>
        <row r="161">
          <cell r="BD161">
            <v>15033.7466183786</v>
          </cell>
        </row>
        <row r="162">
          <cell r="I162">
            <v>-2629.00079518859</v>
          </cell>
        </row>
        <row r="162">
          <cell r="U162">
            <v>110.07925153874</v>
          </cell>
          <cell r="V162">
            <v>48.1399256718978</v>
          </cell>
        </row>
        <row r="162">
          <cell r="AC162">
            <v>2388.49669816077</v>
          </cell>
        </row>
        <row r="162">
          <cell r="AO162">
            <v>-100.009071628078</v>
          </cell>
          <cell r="AP162">
            <v>-43.7360284285439</v>
          </cell>
        </row>
        <row r="162">
          <cell r="BB162">
            <v>5724.87410777957</v>
          </cell>
        </row>
        <row r="162">
          <cell r="BD162">
            <v>15210.6338102019</v>
          </cell>
        </row>
        <row r="163">
          <cell r="I163">
            <v>-2362.92889711098</v>
          </cell>
        </row>
        <row r="163">
          <cell r="U163">
            <v>100.916448474857</v>
          </cell>
          <cell r="V163">
            <v>43.2678535826544</v>
          </cell>
        </row>
        <row r="163">
          <cell r="AC163">
            <v>2157.35185640328</v>
          </cell>
        </row>
        <row r="163">
          <cell r="AO163">
            <v>-92.1366223609364</v>
          </cell>
          <cell r="AP163">
            <v>-39.5035095483622</v>
          </cell>
        </row>
        <row r="163">
          <cell r="BB163">
            <v>4634.72630762001</v>
          </cell>
        </row>
        <row r="163">
          <cell r="BD163">
            <v>15380.1013314164</v>
          </cell>
        </row>
        <row r="164">
          <cell r="I164">
            <v>-2602.11709948959</v>
          </cell>
        </row>
        <row r="164">
          <cell r="U164">
            <v>119.342254392244</v>
          </cell>
          <cell r="V164">
            <v>47.6476553328761</v>
          </cell>
        </row>
        <row r="164">
          <cell r="AC164">
            <v>2388.49669816077</v>
          </cell>
        </row>
        <row r="164">
          <cell r="AO164">
            <v>-109.544870452929</v>
          </cell>
          <cell r="AP164">
            <v>-43.7360284285439</v>
          </cell>
        </row>
        <row r="164">
          <cell r="BB164">
            <v>6365.03466487886</v>
          </cell>
        </row>
        <row r="164">
          <cell r="BD164">
            <v>15564.8402901225</v>
          </cell>
        </row>
        <row r="165">
          <cell r="I165">
            <v>-2504.99346535889</v>
          </cell>
        </row>
        <row r="165">
          <cell r="U165">
            <v>119.677433633244</v>
          </cell>
          <cell r="V165">
            <v>45.8692136767938</v>
          </cell>
        </row>
        <row r="165">
          <cell r="AC165">
            <v>2311.44841757494</v>
          </cell>
        </row>
        <row r="165">
          <cell r="AO165">
            <v>-110.430713060307</v>
          </cell>
          <cell r="AP165">
            <v>-42.3251888018166</v>
          </cell>
        </row>
        <row r="165">
          <cell r="BB165">
            <v>5712.3366328242</v>
          </cell>
        </row>
        <row r="165">
          <cell r="BD165">
            <v>15746.3821691664</v>
          </cell>
        </row>
        <row r="166">
          <cell r="I166">
            <v>-2574.55295536151</v>
          </cell>
        </row>
        <row r="166">
          <cell r="U166">
            <v>131.130613599183</v>
          </cell>
          <cell r="V166">
            <v>47.1429252270642</v>
          </cell>
        </row>
        <row r="166">
          <cell r="AC166">
            <v>2388.49669816077</v>
          </cell>
        </row>
        <row r="166">
          <cell r="AO166">
            <v>-121.654144637885</v>
          </cell>
          <cell r="AP166">
            <v>-43.7360284285439</v>
          </cell>
        </row>
        <row r="166">
          <cell r="BB166">
            <v>5329.98578531593</v>
          </cell>
        </row>
        <row r="166">
          <cell r="BD166">
            <v>15926.2047078722</v>
          </cell>
        </row>
        <row r="167">
          <cell r="I167">
            <v>-2478.42969599405</v>
          </cell>
        </row>
        <row r="167">
          <cell r="U167">
            <v>103.047493434045</v>
          </cell>
          <cell r="V167">
            <v>45.3828015444244</v>
          </cell>
        </row>
        <row r="167">
          <cell r="AC167">
            <v>2311.44841757494</v>
          </cell>
        </row>
        <row r="167">
          <cell r="AO167">
            <v>-96.1047900685577</v>
          </cell>
          <cell r="AP167">
            <v>-42.3251888018166</v>
          </cell>
        </row>
        <row r="167">
          <cell r="BB167">
            <v>4106.95915210596</v>
          </cell>
        </row>
        <row r="167">
          <cell r="BD167">
            <v>16097.7083505257</v>
          </cell>
        </row>
        <row r="168">
          <cell r="I168">
            <v>-2547.2223113033</v>
          </cell>
        </row>
        <row r="168">
          <cell r="U168">
            <v>96.2976574773656</v>
          </cell>
          <cell r="V168">
            <v>46.6424707669761</v>
          </cell>
        </row>
        <row r="168">
          <cell r="AC168">
            <v>2388.49669816077</v>
          </cell>
        </row>
        <row r="168">
          <cell r="AO168">
            <v>-90.2970407822864</v>
          </cell>
          <cell r="AP168">
            <v>-43.7360284285439</v>
          </cell>
        </row>
        <row r="168">
          <cell r="BB168">
            <v>2052.88034150095</v>
          </cell>
        </row>
        <row r="168">
          <cell r="BD168">
            <v>16253.5629456826</v>
          </cell>
        </row>
        <row r="169">
          <cell r="I169">
            <v>-2533.42205875693</v>
          </cell>
        </row>
        <row r="169">
          <cell r="U169">
            <v>95.9672822392102</v>
          </cell>
          <cell r="V169">
            <v>46.3897728092379</v>
          </cell>
        </row>
        <row r="169">
          <cell r="AC169">
            <v>2388.49669816077</v>
          </cell>
        </row>
        <row r="169">
          <cell r="AO169">
            <v>-90.477437806903</v>
          </cell>
          <cell r="AP169">
            <v>-43.7360284285439</v>
          </cell>
        </row>
        <row r="169">
          <cell r="BB169">
            <v>2152.10423740795</v>
          </cell>
        </row>
        <row r="169">
          <cell r="BD169">
            <v>16411.8265323308</v>
          </cell>
        </row>
        <row r="170">
          <cell r="I170">
            <v>-2438.7922350235</v>
          </cell>
        </row>
        <row r="170">
          <cell r="U170">
            <v>115.13705704559</v>
          </cell>
          <cell r="V170">
            <v>44.6569955924303</v>
          </cell>
        </row>
        <row r="170">
          <cell r="AC170">
            <v>2311.44841757494</v>
          </cell>
        </row>
        <row r="170">
          <cell r="AO170">
            <v>-109.125067929249</v>
          </cell>
          <cell r="AP170">
            <v>-42.3251888018166</v>
          </cell>
        </row>
        <row r="170">
          <cell r="BB170">
            <v>6075.71589592024</v>
          </cell>
        </row>
        <row r="170">
          <cell r="BD170">
            <v>16604.0040306418</v>
          </cell>
        </row>
        <row r="171">
          <cell r="I171">
            <v>-2506.44125623014</v>
          </cell>
        </row>
        <row r="171">
          <cell r="U171">
            <v>136.133809702001</v>
          </cell>
          <cell r="V171">
            <v>45.895724336303</v>
          </cell>
        </row>
        <row r="171">
          <cell r="AC171">
            <v>2388.49669816077</v>
          </cell>
        </row>
        <row r="171">
          <cell r="AO171">
            <v>-129.727817946282</v>
          </cell>
          <cell r="AP171">
            <v>-43.7360284285439</v>
          </cell>
        </row>
        <row r="171">
          <cell r="BB171">
            <v>5925.73516008912</v>
          </cell>
        </row>
        <row r="171">
          <cell r="BD171">
            <v>16796.4697860697</v>
          </cell>
        </row>
        <row r="172">
          <cell r="I172">
            <v>-2412.79153911927</v>
          </cell>
        </row>
        <row r="172">
          <cell r="U172">
            <v>115.923379639654</v>
          </cell>
          <cell r="V172">
            <v>44.1808939607618</v>
          </cell>
        </row>
        <row r="172">
          <cell r="AC172">
            <v>2311.44841757494</v>
          </cell>
        </row>
        <row r="172">
          <cell r="AO172">
            <v>-111.054315337091</v>
          </cell>
          <cell r="AP172">
            <v>-42.3251888018166</v>
          </cell>
        </row>
        <row r="172">
          <cell r="BB172">
            <v>6558.06024016609</v>
          </cell>
        </row>
        <row r="172">
          <cell r="BD172">
            <v>16996.1001595668</v>
          </cell>
        </row>
        <row r="173">
          <cell r="I173">
            <v>-2479.69086962996</v>
          </cell>
        </row>
        <row r="173">
          <cell r="U173">
            <v>115.038036629568</v>
          </cell>
          <cell r="V173">
            <v>45.405895035002</v>
          </cell>
        </row>
        <row r="173">
          <cell r="AC173">
            <v>2388.49669816077</v>
          </cell>
        </row>
        <row r="173">
          <cell r="AO173">
            <v>-110.807348616654</v>
          </cell>
          <cell r="AP173">
            <v>-43.7360284285439</v>
          </cell>
        </row>
        <row r="173">
          <cell r="BB173">
            <v>7221.48807115692</v>
          </cell>
        </row>
        <row r="173">
          <cell r="BD173">
            <v>17202.8247879641</v>
          </cell>
        </row>
        <row r="174">
          <cell r="I174">
            <v>-2466.18431777436</v>
          </cell>
        </row>
        <row r="174">
          <cell r="U174">
            <v>103.353184960477</v>
          </cell>
          <cell r="V174">
            <v>45.1585750632461</v>
          </cell>
        </row>
        <row r="174">
          <cell r="AC174">
            <v>2388.49669816077</v>
          </cell>
        </row>
        <row r="174">
          <cell r="AO174">
            <v>-100.097441721339</v>
          </cell>
          <cell r="AP174">
            <v>-43.7360284285439</v>
          </cell>
        </row>
        <row r="174">
          <cell r="BB174">
            <v>5950.97199480868</v>
          </cell>
        </row>
        <row r="174">
          <cell r="BD174">
            <v>17401.0711671858</v>
          </cell>
        </row>
        <row r="175">
          <cell r="I175">
            <v>-2216.44325376858</v>
          </cell>
        </row>
        <row r="175">
          <cell r="U175">
            <v>94.748199867652</v>
          </cell>
          <cell r="V175">
            <v>40.5855386912292</v>
          </cell>
        </row>
        <row r="175">
          <cell r="AC175">
            <v>2157.35185640328</v>
          </cell>
        </row>
        <row r="175">
          <cell r="AO175">
            <v>-92.2221692469684</v>
          </cell>
          <cell r="AP175">
            <v>-39.5035095483622</v>
          </cell>
        </row>
        <row r="175">
          <cell r="BB175">
            <v>4838.27838842187</v>
          </cell>
        </row>
        <row r="175">
          <cell r="BD175">
            <v>17591.870135185</v>
          </cell>
        </row>
        <row r="176">
          <cell r="I176">
            <v>-2440.64124131249</v>
          </cell>
        </row>
        <row r="176">
          <cell r="U176">
            <v>111.951058422255</v>
          </cell>
          <cell r="V176">
            <v>44.6908529520331</v>
          </cell>
        </row>
        <row r="176">
          <cell r="AC176">
            <v>2388.49669816077</v>
          </cell>
        </row>
        <row r="176">
          <cell r="AO176">
            <v>-109.559212911343</v>
          </cell>
          <cell r="AP176">
            <v>-43.7360284285439</v>
          </cell>
        </row>
        <row r="176">
          <cell r="BB176">
            <v>6585.70520011674</v>
          </cell>
        </row>
        <row r="176">
          <cell r="BD176">
            <v>17798.2653100962</v>
          </cell>
        </row>
        <row r="177">
          <cell r="I177">
            <v>-2349.38329991189</v>
          </cell>
        </row>
        <row r="177">
          <cell r="U177">
            <v>112.261714615089</v>
          </cell>
          <cell r="V177">
            <v>43.0198186472756</v>
          </cell>
        </row>
        <row r="177">
          <cell r="AC177">
            <v>2311.44841757494</v>
          </cell>
        </row>
        <row r="177">
          <cell r="AO177">
            <v>-110.449053847888</v>
          </cell>
          <cell r="AP177">
            <v>-42.3251888018166</v>
          </cell>
        </row>
        <row r="177">
          <cell r="BB177">
            <v>5924.60590752442</v>
          </cell>
        </row>
        <row r="177">
          <cell r="BD177">
            <v>18001.6466446142</v>
          </cell>
        </row>
        <row r="178">
          <cell r="I178">
            <v>-2414.45591254274</v>
          </cell>
        </row>
        <row r="178">
          <cell r="U178">
            <v>122.726712249465</v>
          </cell>
          <cell r="V178">
            <v>44.2113704874492</v>
          </cell>
        </row>
        <row r="178">
          <cell r="AC178">
            <v>2388.49669816077</v>
          </cell>
        </row>
        <row r="178">
          <cell r="AO178">
            <v>-121.407206261748</v>
          </cell>
          <cell r="AP178">
            <v>-43.7360284285439</v>
          </cell>
        </row>
        <row r="178">
          <cell r="BB178">
            <v>5525.9783078639</v>
          </cell>
        </row>
        <row r="178">
          <cell r="BD178">
            <v>18203.3366667536</v>
          </cell>
        </row>
        <row r="179">
          <cell r="I179">
            <v>-2324.15039257171</v>
          </cell>
        </row>
        <row r="179">
          <cell r="U179">
            <v>96.3763481484201</v>
          </cell>
          <cell r="V179">
            <v>42.5577760773131</v>
          </cell>
        </row>
        <row r="179">
          <cell r="AC179">
            <v>2311.44841757494</v>
          </cell>
        </row>
        <row r="179">
          <cell r="AO179">
            <v>-95.8496309581839</v>
          </cell>
          <cell r="AP179">
            <v>-42.3251888018166</v>
          </cell>
        </row>
        <row r="179">
          <cell r="BB179">
            <v>4247.80291015733</v>
          </cell>
        </row>
        <row r="179">
          <cell r="BD179">
            <v>18396.4346645912</v>
          </cell>
        </row>
        <row r="180">
          <cell r="I180">
            <v>-2388.49669816077</v>
          </cell>
        </row>
        <row r="180">
          <cell r="U180">
            <v>90.0057972698399</v>
          </cell>
          <cell r="V180">
            <v>43.7360284285439</v>
          </cell>
        </row>
        <row r="180">
          <cell r="AC180">
            <v>2388.49669816077</v>
          </cell>
        </row>
        <row r="180">
          <cell r="AO180">
            <v>-90.0057972698399</v>
          </cell>
          <cell r="AP180">
            <v>-43.7360284285439</v>
          </cell>
        </row>
        <row r="180">
          <cell r="BB180">
            <v>2104.82619215378</v>
          </cell>
        </row>
        <row r="180">
          <cell r="BD180">
            <v>18573.2460393339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osition and PV"/>
      <sheetName val="Sheet2"/>
      <sheetName val="Sheet3"/>
    </sheetNames>
    <sheetDataSet>
      <sheetData sheetId="0">
        <row r="11">
          <cell r="C11">
            <v>2839901</v>
          </cell>
        </row>
        <row r="11">
          <cell r="E11">
            <v>534609.763699999</v>
          </cell>
        </row>
        <row r="13">
          <cell r="C13">
            <v>-44538841.3006275</v>
          </cell>
        </row>
        <row r="13">
          <cell r="E13">
            <v>23756513.1210407</v>
          </cell>
        </row>
        <row r="17">
          <cell r="C17">
            <v>56390856</v>
          </cell>
        </row>
        <row r="17">
          <cell r="E17">
            <v>10961109.2636</v>
          </cell>
        </row>
        <row r="30">
          <cell r="C30">
            <v>2958.14689991344</v>
          </cell>
        </row>
        <row r="30">
          <cell r="E30">
            <v>240675612.3386</v>
          </cell>
        </row>
        <row r="32">
          <cell r="C32">
            <v>4470695</v>
          </cell>
        </row>
        <row r="32">
          <cell r="E32">
            <v>-33812319.8198</v>
          </cell>
        </row>
        <row r="40">
          <cell r="C40">
            <v>153145038.124633</v>
          </cell>
        </row>
        <row r="40">
          <cell r="E40">
            <v>-607819362.614539</v>
          </cell>
        </row>
        <row r="41">
          <cell r="C41">
            <v>22576000.1901619</v>
          </cell>
        </row>
        <row r="41">
          <cell r="E41">
            <v>991569000.867416</v>
          </cell>
        </row>
        <row r="46">
          <cell r="E46">
            <v>-25538000</v>
          </cell>
        </row>
        <row r="47">
          <cell r="E47">
            <v>-64499000</v>
          </cell>
        </row>
        <row r="48">
          <cell r="E48">
            <v>-6966000</v>
          </cell>
        </row>
        <row r="50">
          <cell r="E50">
            <v>-97003000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71.99"/>
    <col collapsed="false" customWidth="true" hidden="false" outlineLevel="0" max="2" min="2" style="1" width="6.13"/>
    <col collapsed="false" customWidth="true" hidden="false" outlineLevel="0" max="3" min="3" style="1" width="34.13"/>
    <col collapsed="false" customWidth="true" hidden="false" outlineLevel="0" max="4" min="4" style="1" width="24.85"/>
    <col collapsed="false" customWidth="true" hidden="false" outlineLevel="0" max="5" min="5" style="1" width="38.41"/>
    <col collapsed="false" customWidth="true" hidden="false" outlineLevel="0" max="6" min="6" style="1" width="6.13"/>
    <col collapsed="false" customWidth="true" hidden="false" outlineLevel="0" max="7" min="7" style="1" width="41.99"/>
    <col collapsed="false" customWidth="true" hidden="false" outlineLevel="0" max="9" min="8" style="2" width="4.41"/>
    <col collapsed="false" customWidth="true" hidden="false" outlineLevel="0" max="10" min="10" style="2" width="28.56"/>
    <col collapsed="false" customWidth="true" hidden="false" outlineLevel="0" max="11" min="11" style="2" width="29.85"/>
    <col collapsed="false" customWidth="true" hidden="false" outlineLevel="0" max="12" min="12" style="3" width="11.56"/>
    <col collapsed="false" customWidth="true" hidden="false" outlineLevel="0" max="13" min="13" style="4" width="24.13"/>
    <col collapsed="false" customWidth="true" hidden="false" outlineLevel="0" max="14" min="14" style="4" width="16.99"/>
    <col collapsed="false" customWidth="true" hidden="false" outlineLevel="0" max="15" min="15" style="4" width="2.13"/>
    <col collapsed="false" customWidth="true" hidden="false" outlineLevel="0" max="16" min="16" style="4" width="12.42"/>
    <col collapsed="false" customWidth="true" hidden="false" outlineLevel="0" max="17" min="17" style="4" width="15.99"/>
    <col collapsed="false" customWidth="true" hidden="false" outlineLevel="0" max="18" min="18" style="4" width="19.14"/>
    <col collapsed="false" customWidth="true" hidden="false" outlineLevel="0" max="19" min="19" style="4" width="20.41"/>
    <col collapsed="false" customWidth="true" hidden="false" outlineLevel="0" max="20" min="20" style="4" width="18.56"/>
    <col collapsed="false" customWidth="false" hidden="false" outlineLevel="0" max="21" min="21" style="4" width="9.14"/>
    <col collapsed="false" customWidth="true" hidden="false" outlineLevel="0" max="24" min="22" style="4" width="19.85"/>
    <col collapsed="false" customWidth="true" hidden="false" outlineLevel="0" max="25" min="25" style="4" width="13.56"/>
    <col collapsed="false" customWidth="true" hidden="false" outlineLevel="0" max="26" min="26" style="4" width="22.14"/>
    <col collapsed="false" customWidth="true" hidden="false" outlineLevel="0" max="27" min="27" style="4" width="32.56"/>
    <col collapsed="false" customWidth="true" hidden="false" outlineLevel="0" max="28" min="28" style="4" width="20.7"/>
    <col collapsed="false" customWidth="true" hidden="false" outlineLevel="0" max="29" min="29" style="4" width="19.85"/>
    <col collapsed="false" customWidth="true" hidden="false" outlineLevel="0" max="30" min="30" style="4" width="14.41"/>
    <col collapsed="false" customWidth="true" hidden="false" outlineLevel="0" max="31" min="31" style="4" width="14.14"/>
    <col collapsed="false" customWidth="true" hidden="false" outlineLevel="0" max="32" min="32" style="4" width="14.7"/>
    <col collapsed="false" customWidth="true" hidden="false" outlineLevel="0" max="33" min="33" style="4" width="13.28"/>
    <col collapsed="false" customWidth="true" hidden="false" outlineLevel="0" max="34" min="34" style="4" width="18.56"/>
    <col collapsed="false" customWidth="true" hidden="false" outlineLevel="0" max="35" min="35" style="4" width="14.41"/>
    <col collapsed="false" customWidth="true" hidden="false" outlineLevel="0" max="37" min="36" style="4" width="12.42"/>
    <col collapsed="false" customWidth="false" hidden="false" outlineLevel="0" max="257" min="38" style="4" width="9.14"/>
  </cols>
  <sheetData>
    <row r="1" customFormat="false" ht="27" hidden="false" customHeight="true" outlineLevel="0" collapsed="false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60.75" hidden="false" customHeight="false" outlineLevel="0" collapsed="false">
      <c r="A2" s="5"/>
      <c r="B2" s="5"/>
      <c r="C2" s="9" t="s">
        <v>0</v>
      </c>
      <c r="D2" s="9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customFormat="false" ht="72.75" hidden="false" customHeight="true" outlineLevel="0" collapsed="false">
      <c r="A3" s="10"/>
      <c r="B3" s="2"/>
      <c r="C3" s="2"/>
      <c r="D3" s="2"/>
      <c r="E3" s="2"/>
      <c r="F3" s="2"/>
      <c r="G3" s="11"/>
      <c r="J3" s="12" t="s">
        <v>1</v>
      </c>
      <c r="K3" s="13" t="s">
        <v>2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customFormat="false" ht="21" hidden="false" customHeight="true" outlineLevel="0" collapsed="false">
      <c r="A4" s="2"/>
      <c r="B4" s="2"/>
      <c r="C4" s="2"/>
      <c r="D4" s="2"/>
      <c r="E4" s="2"/>
      <c r="F4" s="2"/>
      <c r="G4" s="2"/>
      <c r="J4" s="14" t="s">
        <v>3</v>
      </c>
      <c r="K4" s="14" t="n">
        <f aca="true">TODAY()</f>
        <v>45926</v>
      </c>
      <c r="L4" s="14"/>
      <c r="M4" s="6"/>
      <c r="N4" s="6"/>
      <c r="O4" s="6"/>
      <c r="P4" s="6"/>
      <c r="Q4" s="6"/>
      <c r="R4" s="6"/>
      <c r="S4" s="15"/>
      <c r="T4" s="1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customFormat="false" ht="30" hidden="false" customHeight="false" outlineLevel="0" collapsed="false">
      <c r="A5" s="10"/>
      <c r="B5" s="2"/>
      <c r="C5" s="2"/>
      <c r="D5" s="2"/>
      <c r="E5" s="2"/>
      <c r="F5" s="2"/>
      <c r="G5" s="2"/>
      <c r="L5" s="17"/>
      <c r="M5" s="6"/>
      <c r="N5" s="6"/>
      <c r="O5" s="6"/>
      <c r="P5" s="6"/>
      <c r="Q5" s="6"/>
      <c r="R5" s="6"/>
      <c r="S5" s="15"/>
      <c r="T5" s="1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customFormat="false" ht="15.75" hidden="false" customHeight="true" outlineLevel="0" collapsed="false">
      <c r="A6" s="18"/>
      <c r="B6" s="2"/>
      <c r="C6" s="2"/>
      <c r="D6" s="2"/>
      <c r="E6" s="2"/>
      <c r="F6" s="2"/>
      <c r="G6" s="2"/>
      <c r="L6" s="19"/>
      <c r="M6" s="6"/>
      <c r="N6" s="6"/>
      <c r="O6" s="6"/>
      <c r="P6" s="6"/>
      <c r="Q6" s="6"/>
      <c r="R6" s="6"/>
      <c r="S6" s="15"/>
      <c r="T6" s="16"/>
      <c r="U6" s="6"/>
      <c r="V6" s="6"/>
      <c r="W6" s="6"/>
      <c r="X6" s="6"/>
      <c r="Y6" s="6"/>
      <c r="Z6" s="20"/>
      <c r="AA6" s="6"/>
      <c r="AB6" s="6"/>
      <c r="AC6" s="6"/>
      <c r="AD6" s="6"/>
      <c r="AE6" s="6"/>
      <c r="AF6" s="6"/>
      <c r="AG6" s="6"/>
      <c r="AH6" s="6"/>
    </row>
    <row r="7" customFormat="false" ht="31.5" hidden="false" customHeight="true" outlineLevel="0" collapsed="false">
      <c r="A7" s="18"/>
      <c r="B7" s="2"/>
      <c r="C7" s="21" t="s">
        <v>4</v>
      </c>
      <c r="D7" s="22"/>
      <c r="E7" s="21" t="s">
        <v>5</v>
      </c>
      <c r="F7" s="23"/>
      <c r="G7" s="21" t="s">
        <v>6</v>
      </c>
      <c r="H7" s="24"/>
      <c r="I7" s="24"/>
      <c r="J7" s="21" t="s">
        <v>7</v>
      </c>
      <c r="K7" s="21"/>
      <c r="L7" s="4"/>
      <c r="M7" s="6"/>
      <c r="N7" s="6"/>
      <c r="O7" s="25"/>
      <c r="P7" s="26"/>
      <c r="Q7" s="27"/>
      <c r="R7" s="2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customFormat="false" ht="18.75" hidden="false" customHeight="false" outlineLevel="0" collapsed="false">
      <c r="A8" s="28"/>
      <c r="B8" s="29"/>
      <c r="C8" s="30" t="s">
        <v>8</v>
      </c>
      <c r="D8" s="31"/>
      <c r="E8" s="30" t="s">
        <v>8</v>
      </c>
      <c r="F8" s="31"/>
      <c r="G8" s="30" t="s">
        <v>9</v>
      </c>
      <c r="H8" s="31"/>
      <c r="I8" s="31"/>
      <c r="J8" s="30" t="s">
        <v>10</v>
      </c>
      <c r="K8" s="30" t="s">
        <v>11</v>
      </c>
      <c r="L8" s="32"/>
      <c r="M8" s="33"/>
      <c r="N8" s="33"/>
      <c r="O8" s="33"/>
      <c r="P8" s="33"/>
      <c r="Q8" s="34"/>
      <c r="R8" s="31"/>
      <c r="S8" s="31"/>
      <c r="T8" s="35"/>
      <c r="U8" s="31"/>
      <c r="V8" s="33"/>
      <c r="W8" s="6"/>
      <c r="X8" s="26"/>
      <c r="Y8" s="26"/>
      <c r="Z8" s="26"/>
      <c r="AA8" s="26"/>
      <c r="AB8" s="26"/>
      <c r="AC8" s="33"/>
      <c r="AD8" s="33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</row>
    <row r="9" customFormat="false" ht="12.75" hidden="false" customHeight="true" outlineLevel="0" collapsed="false">
      <c r="A9" s="26"/>
      <c r="B9" s="2"/>
      <c r="C9" s="36"/>
      <c r="D9" s="36"/>
      <c r="E9" s="26"/>
      <c r="F9" s="26"/>
      <c r="G9" s="37"/>
      <c r="J9" s="37"/>
      <c r="K9" s="37"/>
      <c r="L9" s="4"/>
      <c r="M9" s="6"/>
      <c r="N9" s="6"/>
      <c r="O9" s="6"/>
      <c r="P9" s="6"/>
      <c r="Q9" s="25"/>
      <c r="R9" s="26"/>
      <c r="S9" s="26"/>
      <c r="T9" s="26"/>
      <c r="U9" s="26"/>
      <c r="V9" s="6"/>
      <c r="W9" s="6"/>
      <c r="X9" s="6"/>
      <c r="Y9" s="6"/>
      <c r="Z9" s="6"/>
      <c r="AA9" s="6"/>
      <c r="AB9" s="6"/>
      <c r="AC9" s="6"/>
      <c r="AD9" s="6"/>
    </row>
    <row r="10" customFormat="false" ht="30" hidden="false" customHeight="true" outlineLevel="0" collapsed="false">
      <c r="A10" s="38" t="s">
        <v>12</v>
      </c>
      <c r="B10" s="10"/>
      <c r="C10" s="39"/>
      <c r="D10" s="39"/>
      <c r="E10" s="10"/>
      <c r="F10" s="10"/>
      <c r="G10" s="40"/>
      <c r="H10" s="41"/>
      <c r="I10" s="41"/>
      <c r="J10" s="40"/>
      <c r="K10" s="40"/>
      <c r="L10" s="7"/>
      <c r="M10" s="42"/>
      <c r="N10" s="7"/>
      <c r="O10" s="43"/>
      <c r="P10" s="43"/>
      <c r="Q10" s="43"/>
      <c r="R10" s="44"/>
      <c r="S10" s="44"/>
      <c r="T10" s="44"/>
      <c r="U10" s="7"/>
      <c r="V10" s="7"/>
      <c r="W10" s="45"/>
      <c r="X10" s="45"/>
      <c r="Y10" s="45"/>
      <c r="Z10" s="45"/>
      <c r="AA10" s="45"/>
      <c r="AB10" s="45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2.75" hidden="false" customHeight="true" outlineLevel="0" collapsed="false">
      <c r="A11" s="46"/>
      <c r="B11" s="2"/>
      <c r="C11" s="47"/>
      <c r="D11" s="47"/>
      <c r="E11" s="48"/>
      <c r="F11" s="48"/>
      <c r="G11" s="47"/>
      <c r="H11" s="48"/>
      <c r="I11" s="48"/>
      <c r="J11" s="49"/>
      <c r="K11" s="49"/>
      <c r="L11" s="6"/>
      <c r="M11" s="26"/>
      <c r="N11" s="6"/>
      <c r="O11" s="45"/>
      <c r="P11" s="45"/>
      <c r="Q11" s="45"/>
      <c r="R11" s="25"/>
      <c r="S11" s="25"/>
      <c r="T11" s="25"/>
      <c r="U11" s="6"/>
      <c r="V11" s="6"/>
      <c r="W11" s="45"/>
      <c r="X11" s="45"/>
      <c r="Y11" s="45"/>
      <c r="Z11" s="45"/>
      <c r="AA11" s="45"/>
      <c r="AB11" s="45"/>
      <c r="AC11" s="6"/>
      <c r="AD11" s="6"/>
      <c r="AE11" s="8"/>
    </row>
    <row r="12" customFormat="false" ht="30" hidden="false" customHeight="true" outlineLevel="0" collapsed="false">
      <c r="A12" s="50" t="s">
        <v>13</v>
      </c>
      <c r="B12" s="51"/>
      <c r="C12" s="52"/>
      <c r="D12" s="53"/>
      <c r="E12" s="53"/>
      <c r="F12" s="53"/>
      <c r="G12" s="54" t="n">
        <f aca="false">Americas!G12</f>
        <v>2275.00679797573</v>
      </c>
      <c r="H12" s="55"/>
      <c r="I12" s="55"/>
      <c r="J12" s="56" t="n">
        <f aca="false">Americas!J12</f>
        <v>0</v>
      </c>
      <c r="K12" s="56" t="n">
        <f aca="false">Americas!K12</f>
        <v>0</v>
      </c>
      <c r="L12" s="53"/>
      <c r="M12" s="57"/>
      <c r="N12" s="57"/>
      <c r="O12" s="58"/>
      <c r="P12" s="42"/>
      <c r="Q12" s="42"/>
      <c r="R12" s="42"/>
      <c r="S12" s="7"/>
      <c r="T12" s="43"/>
      <c r="U12" s="43"/>
      <c r="V12" s="43"/>
      <c r="W12" s="44"/>
      <c r="X12" s="44"/>
      <c r="Y12" s="44"/>
      <c r="Z12" s="7"/>
      <c r="AA12" s="7"/>
      <c r="AB12" s="45"/>
      <c r="AC12" s="45"/>
      <c r="AD12" s="45"/>
      <c r="AE12" s="45"/>
      <c r="AF12" s="45"/>
      <c r="AG12" s="45"/>
      <c r="AH12" s="7"/>
      <c r="AI12" s="7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26.25" hidden="false" customHeight="false" outlineLevel="0" collapsed="false">
      <c r="A13" s="59" t="s">
        <v>14</v>
      </c>
      <c r="B13" s="51"/>
      <c r="C13" s="60" t="n">
        <f aca="false">IF(ISNA([1]Summary!I15=TRUE()),"-",([1]Summary!I15))</f>
        <v>122.79</v>
      </c>
      <c r="D13" s="61"/>
      <c r="E13" s="61"/>
      <c r="F13" s="61"/>
      <c r="G13" s="62" t="n">
        <f aca="false">IF(ISNA([1]Summary!M15=TRUE()),"-",([1]Summary!M15))</f>
        <v>247.1</v>
      </c>
      <c r="H13" s="53"/>
      <c r="I13" s="53"/>
      <c r="J13" s="63"/>
      <c r="K13" s="64"/>
      <c r="L13" s="65"/>
      <c r="M13" s="66"/>
      <c r="N13" s="57"/>
      <c r="O13" s="58"/>
      <c r="P13" s="42"/>
      <c r="Q13" s="42"/>
      <c r="R13" s="42"/>
      <c r="S13" s="33"/>
      <c r="T13" s="43"/>
      <c r="U13" s="43"/>
      <c r="V13" s="43"/>
      <c r="W13" s="34"/>
      <c r="X13" s="34"/>
      <c r="Y13" s="34"/>
      <c r="Z13" s="33"/>
      <c r="AA13" s="33"/>
      <c r="AB13" s="45"/>
      <c r="AC13" s="45"/>
      <c r="AD13" s="45"/>
      <c r="AE13" s="45"/>
      <c r="AF13" s="45"/>
      <c r="AG13" s="45"/>
      <c r="AH13" s="33"/>
      <c r="AI13" s="33"/>
      <c r="AJ13" s="8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customFormat="false" ht="26.25" hidden="false" customHeight="false" outlineLevel="0" collapsed="false">
      <c r="A14" s="59" t="s">
        <v>15</v>
      </c>
      <c r="B14" s="51"/>
      <c r="C14" s="67" t="n">
        <f aca="false">IF(ISNA([1]Summary!I16=TRUE()),"-",([1]Summary!I16))</f>
        <v>10.68</v>
      </c>
      <c r="D14" s="53"/>
      <c r="E14" s="53"/>
      <c r="F14" s="53"/>
      <c r="G14" s="62" t="n">
        <f aca="false">IF(ISNA([1]Summary!M16=TRUE()),"-",([1]Summary!M16))</f>
        <v>35.46</v>
      </c>
      <c r="H14" s="53"/>
      <c r="I14" s="53"/>
      <c r="J14" s="63"/>
      <c r="K14" s="64"/>
      <c r="L14" s="68"/>
      <c r="M14" s="57"/>
      <c r="N14" s="57"/>
      <c r="O14" s="58"/>
      <c r="P14" s="42"/>
      <c r="Q14" s="42"/>
      <c r="R14" s="42"/>
      <c r="S14" s="57"/>
      <c r="T14" s="43"/>
      <c r="U14" s="43"/>
      <c r="V14" s="43"/>
      <c r="W14" s="69"/>
      <c r="X14" s="69"/>
      <c r="Y14" s="69"/>
      <c r="Z14" s="57"/>
      <c r="AA14" s="57"/>
      <c r="AB14" s="45"/>
      <c r="AC14" s="45"/>
      <c r="AD14" s="45"/>
      <c r="AE14" s="45"/>
      <c r="AF14" s="45"/>
      <c r="AG14" s="45"/>
      <c r="AH14" s="57"/>
      <c r="AI14" s="57"/>
      <c r="AJ14" s="8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12.75" hidden="false" customHeight="true" outlineLevel="0" collapsed="false">
      <c r="A15" s="70"/>
      <c r="B15" s="51"/>
      <c r="C15" s="71"/>
      <c r="D15" s="53"/>
      <c r="E15" s="53"/>
      <c r="F15" s="53"/>
      <c r="G15" s="71" t="s">
        <v>16</v>
      </c>
      <c r="H15" s="53"/>
      <c r="I15" s="53"/>
      <c r="J15" s="72"/>
      <c r="K15" s="72"/>
      <c r="L15" s="73"/>
      <c r="M15" s="66"/>
      <c r="N15" s="57"/>
      <c r="O15" s="26"/>
      <c r="P15" s="74"/>
      <c r="Q15" s="74"/>
      <c r="R15" s="74"/>
      <c r="S15" s="6"/>
      <c r="T15" s="45"/>
      <c r="U15" s="45"/>
      <c r="V15" s="45"/>
      <c r="W15" s="25"/>
      <c r="X15" s="25"/>
      <c r="Y15" s="25"/>
      <c r="Z15" s="6"/>
      <c r="AA15" s="6"/>
      <c r="AB15" s="45"/>
      <c r="AC15" s="45"/>
      <c r="AD15" s="45"/>
      <c r="AE15" s="45"/>
      <c r="AF15" s="45"/>
      <c r="AG15" s="45"/>
      <c r="AH15" s="6"/>
      <c r="AI15" s="6"/>
      <c r="AJ15" s="8"/>
    </row>
    <row r="16" customFormat="false" ht="30" hidden="false" customHeight="true" outlineLevel="0" collapsed="false">
      <c r="A16" s="75" t="s">
        <v>17</v>
      </c>
      <c r="B16" s="51"/>
      <c r="C16" s="71"/>
      <c r="D16" s="53"/>
      <c r="E16" s="53"/>
      <c r="F16" s="53"/>
      <c r="G16" s="71"/>
      <c r="H16" s="53"/>
      <c r="I16" s="53"/>
      <c r="J16" s="72"/>
      <c r="K16" s="72"/>
      <c r="L16" s="73"/>
      <c r="M16" s="66"/>
      <c r="N16" s="57"/>
      <c r="O16" s="26"/>
      <c r="P16" s="74"/>
      <c r="Q16" s="74"/>
      <c r="R16" s="74"/>
      <c r="S16" s="6"/>
      <c r="T16" s="45"/>
      <c r="U16" s="45"/>
      <c r="V16" s="45"/>
      <c r="W16" s="25"/>
      <c r="X16" s="25"/>
      <c r="Y16" s="25"/>
      <c r="Z16" s="6"/>
      <c r="AA16" s="6"/>
      <c r="AB16" s="45"/>
      <c r="AC16" s="45"/>
      <c r="AD16" s="45"/>
      <c r="AE16" s="45"/>
      <c r="AF16" s="45"/>
      <c r="AG16" s="45"/>
      <c r="AH16" s="6"/>
      <c r="AI16" s="6"/>
      <c r="AJ16" s="8"/>
    </row>
    <row r="17" customFormat="false" ht="30" hidden="false" customHeight="true" outlineLevel="0" collapsed="false">
      <c r="A17" s="76" t="s">
        <v>18</v>
      </c>
      <c r="B17" s="51"/>
      <c r="C17" s="62" t="n">
        <f aca="false">Americas!C17</f>
        <v>-106</v>
      </c>
      <c r="D17" s="53" t="s">
        <v>19</v>
      </c>
      <c r="E17" s="77" t="n">
        <f aca="false">Americas!E17</f>
        <v>4.657</v>
      </c>
      <c r="F17" s="53"/>
      <c r="G17" s="78" t="n">
        <f aca="false">Americas!G17</f>
        <v>-2789.91962667812</v>
      </c>
      <c r="H17" s="53"/>
      <c r="I17" s="53"/>
      <c r="J17" s="79" t="n">
        <f aca="false">Americas!J17</f>
        <v>4.5</v>
      </c>
      <c r="K17" s="79" t="n">
        <f aca="false">Americas!K17</f>
        <v>34.8568501158668</v>
      </c>
      <c r="L17" s="53"/>
      <c r="M17" s="66"/>
      <c r="N17" s="57"/>
      <c r="O17" s="58"/>
      <c r="P17" s="42"/>
      <c r="Q17" s="42"/>
      <c r="R17" s="42"/>
      <c r="S17" s="7"/>
      <c r="T17" s="43"/>
      <c r="U17" s="43"/>
      <c r="V17" s="43"/>
      <c r="W17" s="44"/>
      <c r="X17" s="44"/>
      <c r="Y17" s="44"/>
      <c r="Z17" s="7"/>
      <c r="AA17" s="7"/>
      <c r="AB17" s="45"/>
      <c r="AC17" s="45"/>
      <c r="AD17" s="45"/>
      <c r="AE17" s="45"/>
      <c r="AF17" s="45"/>
      <c r="AG17" s="45"/>
      <c r="AH17" s="7"/>
      <c r="AI17" s="7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30" hidden="false" customHeight="true" outlineLevel="0" collapsed="false">
      <c r="A18" s="76" t="s">
        <v>20</v>
      </c>
      <c r="B18" s="51"/>
      <c r="C18" s="62" t="n">
        <f aca="false">Americas!C18</f>
        <v>37.6643369746315</v>
      </c>
      <c r="D18" s="53" t="s">
        <v>21</v>
      </c>
      <c r="E18" s="62" t="n">
        <f aca="false">Americas!E18</f>
        <v>37.6643369746315</v>
      </c>
      <c r="F18" s="53"/>
      <c r="G18" s="78" t="n">
        <f aca="false">Americas!G18</f>
        <v>1889.1776774288</v>
      </c>
      <c r="H18" s="53"/>
      <c r="I18" s="53"/>
      <c r="J18" s="52"/>
      <c r="K18" s="80"/>
      <c r="L18" s="53"/>
      <c r="M18" s="66"/>
      <c r="N18" s="57"/>
      <c r="O18" s="58"/>
      <c r="P18" s="42"/>
      <c r="Q18" s="42"/>
      <c r="R18" s="42"/>
      <c r="S18" s="7"/>
      <c r="T18" s="43"/>
      <c r="U18" s="43"/>
      <c r="V18" s="43"/>
      <c r="W18" s="44"/>
      <c r="X18" s="44"/>
      <c r="Y18" s="44"/>
      <c r="Z18" s="7"/>
      <c r="AA18" s="7"/>
      <c r="AB18" s="45"/>
      <c r="AC18" s="45"/>
      <c r="AD18" s="45"/>
      <c r="AE18" s="45"/>
      <c r="AF18" s="45"/>
      <c r="AG18" s="45"/>
      <c r="AH18" s="7"/>
      <c r="AI18" s="7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30" hidden="false" customHeight="true" outlineLevel="0" collapsed="false">
      <c r="A19" s="81"/>
      <c r="B19" s="51"/>
      <c r="C19" s="52"/>
      <c r="D19" s="53"/>
      <c r="E19" s="53"/>
      <c r="F19" s="53"/>
      <c r="G19" s="82"/>
      <c r="H19" s="53"/>
      <c r="I19" s="53"/>
      <c r="J19" s="82"/>
      <c r="K19" s="82"/>
      <c r="L19" s="53"/>
      <c r="M19" s="66"/>
      <c r="N19" s="57"/>
      <c r="O19" s="58"/>
      <c r="P19" s="42"/>
      <c r="Q19" s="42"/>
      <c r="R19" s="42"/>
      <c r="S19" s="7"/>
      <c r="T19" s="43"/>
      <c r="U19" s="43"/>
      <c r="V19" s="43"/>
      <c r="W19" s="44"/>
      <c r="X19" s="44"/>
      <c r="Y19" s="44"/>
      <c r="Z19" s="7"/>
      <c r="AA19" s="7"/>
      <c r="AB19" s="45"/>
      <c r="AC19" s="45"/>
      <c r="AD19" s="45"/>
      <c r="AE19" s="45"/>
      <c r="AF19" s="45"/>
      <c r="AG19" s="45"/>
      <c r="AH19" s="7"/>
      <c r="AI19" s="7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30" hidden="false" customHeight="true" outlineLevel="0" collapsed="false">
      <c r="A20" s="75" t="s">
        <v>22</v>
      </c>
      <c r="B20" s="51"/>
      <c r="C20" s="52"/>
      <c r="D20" s="53"/>
      <c r="E20" s="53"/>
      <c r="F20" s="53"/>
      <c r="G20" s="8"/>
      <c r="H20" s="53"/>
      <c r="I20" s="53"/>
      <c r="J20" s="82"/>
      <c r="K20" s="82"/>
      <c r="L20" s="53"/>
      <c r="M20" s="66"/>
      <c r="N20" s="57"/>
      <c r="O20" s="58"/>
      <c r="P20" s="42"/>
      <c r="Q20" s="42"/>
      <c r="R20" s="42"/>
      <c r="S20" s="7"/>
      <c r="T20" s="43"/>
      <c r="U20" s="43"/>
      <c r="V20" s="43"/>
      <c r="W20" s="44"/>
      <c r="X20" s="44"/>
      <c r="Y20" s="44"/>
      <c r="Z20" s="7"/>
      <c r="AA20" s="7"/>
      <c r="AB20" s="45"/>
      <c r="AC20" s="45"/>
      <c r="AD20" s="45"/>
      <c r="AE20" s="45"/>
      <c r="AF20" s="45"/>
      <c r="AG20" s="45"/>
      <c r="AH20" s="7"/>
      <c r="AI20" s="7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30" hidden="false" customHeight="true" outlineLevel="0" collapsed="false">
      <c r="A21" s="76" t="s">
        <v>23</v>
      </c>
      <c r="B21" s="51"/>
      <c r="C21" s="62" t="n">
        <f aca="false">Americas!C21</f>
        <v>403.347748866827</v>
      </c>
      <c r="D21" s="53" t="s">
        <v>19</v>
      </c>
      <c r="E21" s="52"/>
      <c r="F21" s="53"/>
      <c r="G21" s="83" t="n">
        <f aca="false">Americas!G21</f>
        <v>1921.6062691913</v>
      </c>
      <c r="H21" s="53"/>
      <c r="I21" s="53"/>
      <c r="J21" s="79" t="n">
        <f aca="false">Americas!J21</f>
        <v>33.98</v>
      </c>
      <c r="K21" s="79" t="n">
        <f aca="false">Americas!K21</f>
        <v>263.207948208256</v>
      </c>
      <c r="L21" s="53"/>
      <c r="M21" s="66"/>
      <c r="N21" s="57"/>
      <c r="O21" s="58"/>
      <c r="P21" s="42"/>
      <c r="Q21" s="42"/>
      <c r="R21" s="42"/>
      <c r="S21" s="7"/>
      <c r="T21" s="43"/>
      <c r="U21" s="43"/>
      <c r="V21" s="43"/>
      <c r="W21" s="44"/>
      <c r="X21" s="44"/>
      <c r="Y21" s="44"/>
      <c r="Z21" s="7"/>
      <c r="AA21" s="7"/>
      <c r="AB21" s="45"/>
      <c r="AC21" s="45"/>
      <c r="AD21" s="45"/>
      <c r="AE21" s="45"/>
      <c r="AF21" s="45"/>
      <c r="AG21" s="45"/>
      <c r="AH21" s="7"/>
      <c r="AI21" s="7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30" hidden="false" customHeight="true" outlineLevel="0" collapsed="false">
      <c r="A22" s="76" t="s">
        <v>20</v>
      </c>
      <c r="B22" s="51"/>
      <c r="C22" s="62" t="n">
        <f aca="false">Americas!C22</f>
        <v>-23.8944832562066</v>
      </c>
      <c r="D22" s="53" t="s">
        <v>21</v>
      </c>
      <c r="E22" s="52"/>
      <c r="F22" s="53"/>
      <c r="G22" s="83" t="n">
        <f aca="false">Americas!G22</f>
        <v>-1149.29461370462</v>
      </c>
      <c r="H22" s="53"/>
      <c r="I22" s="53"/>
      <c r="J22" s="79" t="n">
        <f aca="false">Americas!J22</f>
        <v>42</v>
      </c>
      <c r="K22" s="79" t="n">
        <f aca="false">Americas!K22</f>
        <v>325.330601081423</v>
      </c>
      <c r="L22" s="53"/>
      <c r="M22" s="66"/>
      <c r="N22" s="57"/>
      <c r="O22" s="58"/>
      <c r="P22" s="42"/>
      <c r="Q22" s="42"/>
      <c r="R22" s="42"/>
      <c r="S22" s="7"/>
      <c r="T22" s="43"/>
      <c r="U22" s="43"/>
      <c r="V22" s="43"/>
      <c r="W22" s="44"/>
      <c r="X22" s="44"/>
      <c r="Y22" s="44"/>
      <c r="Z22" s="7"/>
      <c r="AA22" s="7"/>
      <c r="AB22" s="45"/>
      <c r="AC22" s="45"/>
      <c r="AD22" s="45"/>
      <c r="AE22" s="45"/>
      <c r="AF22" s="45"/>
      <c r="AG22" s="45"/>
      <c r="AH22" s="7"/>
      <c r="AI22" s="7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30" hidden="false" customHeight="true" outlineLevel="0" collapsed="false">
      <c r="A23" s="84"/>
      <c r="B23" s="85"/>
      <c r="C23" s="52"/>
      <c r="D23" s="53"/>
      <c r="E23" s="52"/>
      <c r="F23" s="53"/>
      <c r="G23" s="86"/>
      <c r="H23" s="53"/>
      <c r="I23" s="53"/>
      <c r="J23" s="80"/>
      <c r="K23" s="80"/>
      <c r="L23" s="53"/>
      <c r="M23" s="57"/>
      <c r="N23" s="57"/>
      <c r="O23" s="58"/>
      <c r="P23" s="42"/>
      <c r="Q23" s="42"/>
      <c r="R23" s="42"/>
      <c r="S23" s="7"/>
      <c r="T23" s="43"/>
      <c r="U23" s="43"/>
      <c r="V23" s="43"/>
      <c r="W23" s="44"/>
      <c r="X23" s="44"/>
      <c r="Y23" s="44"/>
      <c r="Z23" s="7"/>
      <c r="AA23" s="7"/>
      <c r="AB23" s="45"/>
      <c r="AC23" s="45"/>
      <c r="AD23" s="45"/>
      <c r="AE23" s="45"/>
      <c r="AF23" s="45"/>
      <c r="AG23" s="45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customFormat="false" ht="30" hidden="false" customHeight="true" outlineLevel="0" collapsed="false">
      <c r="A24" s="75" t="s">
        <v>24</v>
      </c>
      <c r="B24" s="51"/>
      <c r="C24" s="52"/>
      <c r="D24" s="53"/>
      <c r="E24" s="53"/>
      <c r="F24" s="53"/>
      <c r="G24" s="87" t="s">
        <v>16</v>
      </c>
      <c r="H24" s="53"/>
      <c r="I24" s="53"/>
      <c r="J24" s="82"/>
      <c r="K24" s="82"/>
      <c r="L24" s="53"/>
      <c r="M24" s="66"/>
      <c r="N24" s="57"/>
      <c r="O24" s="58"/>
      <c r="P24" s="42"/>
      <c r="Q24" s="42"/>
      <c r="R24" s="42"/>
      <c r="S24" s="7"/>
      <c r="T24" s="43"/>
      <c r="U24" s="43"/>
      <c r="V24" s="43"/>
      <c r="W24" s="44"/>
      <c r="X24" s="44"/>
      <c r="Y24" s="44"/>
      <c r="Z24" s="7"/>
      <c r="AA24" s="7"/>
      <c r="AB24" s="45"/>
      <c r="AC24" s="45"/>
      <c r="AD24" s="45"/>
      <c r="AE24" s="45"/>
      <c r="AF24" s="45"/>
      <c r="AG24" s="45"/>
      <c r="AH24" s="7"/>
      <c r="AI24" s="7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30" hidden="false" customHeight="true" outlineLevel="0" collapsed="false">
      <c r="A25" s="76" t="s">
        <v>25</v>
      </c>
      <c r="B25" s="51"/>
      <c r="C25" s="52"/>
      <c r="D25" s="53"/>
      <c r="E25" s="53"/>
      <c r="F25" s="53"/>
      <c r="G25" s="88" t="n">
        <f aca="false">Americas!G25</f>
        <v>129.726512549045</v>
      </c>
      <c r="H25" s="53"/>
      <c r="I25" s="53"/>
      <c r="J25" s="82"/>
      <c r="K25" s="82"/>
      <c r="L25" s="53"/>
      <c r="M25" s="66"/>
      <c r="N25" s="57"/>
      <c r="O25" s="58"/>
      <c r="P25" s="42"/>
      <c r="Q25" s="42"/>
      <c r="R25" s="42"/>
      <c r="S25" s="7"/>
      <c r="T25" s="43"/>
      <c r="U25" s="43"/>
      <c r="V25" s="43"/>
      <c r="W25" s="44"/>
      <c r="X25" s="44"/>
      <c r="Y25" s="44"/>
      <c r="Z25" s="7"/>
      <c r="AA25" s="7"/>
      <c r="AB25" s="45"/>
      <c r="AC25" s="45"/>
      <c r="AD25" s="45"/>
      <c r="AE25" s="45"/>
      <c r="AF25" s="45"/>
      <c r="AG25" s="45"/>
      <c r="AH25" s="7"/>
      <c r="AI25" s="7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27.75" hidden="false" customHeight="true" outlineLevel="0" collapsed="false">
      <c r="A26" s="76" t="s">
        <v>22</v>
      </c>
      <c r="B26" s="51"/>
      <c r="C26" s="52"/>
      <c r="D26" s="53"/>
      <c r="E26" s="53"/>
      <c r="F26" s="53"/>
      <c r="G26" s="88" t="n">
        <f aca="false">Americas!G26</f>
        <v>772.311655486677</v>
      </c>
      <c r="H26" s="53"/>
      <c r="I26" s="53"/>
      <c r="J26" s="82"/>
      <c r="K26" s="82"/>
      <c r="L26" s="53"/>
      <c r="M26" s="66"/>
      <c r="N26" s="57"/>
      <c r="O26" s="58"/>
      <c r="P26" s="42"/>
      <c r="Q26" s="42"/>
      <c r="R26" s="42"/>
      <c r="S26" s="7"/>
      <c r="T26" s="43"/>
      <c r="U26" s="43"/>
      <c r="V26" s="43"/>
      <c r="W26" s="44"/>
      <c r="X26" s="44"/>
      <c r="Y26" s="44"/>
      <c r="Z26" s="7"/>
      <c r="AA26" s="7"/>
      <c r="AB26" s="45"/>
      <c r="AC26" s="45"/>
      <c r="AD26" s="45"/>
      <c r="AE26" s="45"/>
      <c r="AF26" s="45"/>
      <c r="AG26" s="45"/>
      <c r="AH26" s="7"/>
      <c r="AI26" s="7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27.75" hidden="false" customHeight="true" outlineLevel="0" collapsed="false">
      <c r="A27" s="76" t="s">
        <v>26</v>
      </c>
      <c r="B27" s="51"/>
      <c r="C27" s="52"/>
      <c r="D27" s="53"/>
      <c r="E27" s="53"/>
      <c r="F27" s="53"/>
      <c r="G27" s="88" t="n">
        <f aca="false">Americas!G27</f>
        <v>1351.39892370265</v>
      </c>
      <c r="H27" s="53"/>
      <c r="I27" s="53"/>
      <c r="J27" s="82"/>
      <c r="K27" s="82"/>
      <c r="L27" s="53"/>
      <c r="M27" s="66"/>
      <c r="N27" s="57"/>
      <c r="O27" s="58"/>
      <c r="P27" s="42"/>
      <c r="Q27" s="42"/>
      <c r="R27" s="42"/>
      <c r="S27" s="7"/>
      <c r="T27" s="43"/>
      <c r="U27" s="43"/>
      <c r="V27" s="43"/>
      <c r="W27" s="44"/>
      <c r="X27" s="44"/>
      <c r="Y27" s="44"/>
      <c r="Z27" s="7"/>
      <c r="AA27" s="7"/>
      <c r="AB27" s="45"/>
      <c r="AC27" s="45"/>
      <c r="AD27" s="45"/>
      <c r="AE27" s="45"/>
      <c r="AF27" s="45"/>
      <c r="AG27" s="45"/>
      <c r="AH27" s="7"/>
      <c r="AI27" s="7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26.25" hidden="false" customHeight="false" outlineLevel="0" collapsed="false">
      <c r="A28" s="76" t="s">
        <v>27</v>
      </c>
      <c r="B28" s="51"/>
      <c r="C28" s="52" t="s">
        <v>16</v>
      </c>
      <c r="D28" s="53"/>
      <c r="E28" s="53"/>
      <c r="F28" s="53"/>
      <c r="G28" s="88" t="n">
        <f aca="false">Americas!G28</f>
        <v>150</v>
      </c>
      <c r="H28" s="53"/>
      <c r="I28" s="53"/>
      <c r="J28" s="89"/>
      <c r="K28" s="89"/>
      <c r="L28" s="53"/>
      <c r="M28" s="57"/>
      <c r="N28" s="57"/>
      <c r="O28" s="58"/>
      <c r="P28" s="42"/>
      <c r="Q28" s="42"/>
      <c r="R28" s="42"/>
      <c r="S28" s="57"/>
      <c r="T28" s="43"/>
      <c r="U28" s="43"/>
      <c r="V28" s="43"/>
      <c r="W28" s="69"/>
      <c r="X28" s="69"/>
      <c r="Y28" s="69"/>
      <c r="Z28" s="57"/>
      <c r="AA28" s="57"/>
      <c r="AB28" s="45"/>
      <c r="AC28" s="45"/>
      <c r="AD28" s="45"/>
      <c r="AE28" s="45"/>
      <c r="AF28" s="45"/>
      <c r="AG28" s="45"/>
      <c r="AH28" s="57"/>
      <c r="AI28" s="57"/>
      <c r="AJ28" s="8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  <c r="GQ28" s="66"/>
      <c r="GR28" s="66"/>
      <c r="GS28" s="66"/>
      <c r="GT28" s="66"/>
      <c r="GU28" s="66"/>
      <c r="GV28" s="66"/>
      <c r="GW28" s="66"/>
      <c r="GX28" s="66"/>
      <c r="GY28" s="66"/>
      <c r="GZ28" s="66"/>
      <c r="HA28" s="66"/>
      <c r="HB28" s="66"/>
      <c r="HC28" s="66"/>
      <c r="HD28" s="66"/>
      <c r="HE28" s="66"/>
      <c r="HF28" s="66"/>
      <c r="HG28" s="66"/>
      <c r="HH28" s="66"/>
      <c r="HI28" s="66"/>
      <c r="HJ28" s="66"/>
      <c r="HK28" s="66"/>
      <c r="HL28" s="66"/>
      <c r="HM28" s="66"/>
      <c r="HN28" s="66"/>
      <c r="HO28" s="66"/>
      <c r="HP28" s="66"/>
      <c r="HQ28" s="66"/>
      <c r="HR28" s="66"/>
      <c r="HS28" s="66"/>
      <c r="HT28" s="66"/>
      <c r="HU28" s="66"/>
      <c r="HV28" s="66"/>
      <c r="HW28" s="66"/>
      <c r="HX28" s="66"/>
      <c r="HY28" s="66"/>
      <c r="HZ28" s="66"/>
      <c r="IA28" s="66"/>
      <c r="IB28" s="66"/>
      <c r="IC28" s="66"/>
      <c r="ID28" s="66"/>
      <c r="IE28" s="66"/>
      <c r="IF28" s="66"/>
      <c r="IG28" s="66"/>
      <c r="IH28" s="66"/>
      <c r="II28" s="66"/>
      <c r="IJ28" s="66"/>
      <c r="IK28" s="66"/>
      <c r="IL28" s="66"/>
      <c r="IM28" s="66"/>
      <c r="IN28" s="66"/>
      <c r="IO28" s="66"/>
      <c r="IP28" s="66"/>
      <c r="IQ28" s="66"/>
      <c r="IR28" s="66"/>
      <c r="IS28" s="66"/>
      <c r="IT28" s="66"/>
      <c r="IU28" s="66"/>
      <c r="IV28" s="66"/>
      <c r="IW28" s="66"/>
    </row>
    <row r="29" customFormat="false" ht="26.25" hidden="false" customHeight="false" outlineLevel="0" collapsed="false">
      <c r="A29" s="90"/>
      <c r="B29" s="51"/>
      <c r="C29" s="52"/>
      <c r="D29" s="53"/>
      <c r="E29" s="53"/>
      <c r="F29" s="53"/>
      <c r="G29" s="91"/>
      <c r="H29" s="53"/>
      <c r="I29" s="82"/>
      <c r="J29" s="89"/>
      <c r="K29" s="89"/>
      <c r="L29" s="53"/>
      <c r="M29" s="57"/>
      <c r="N29" s="57"/>
      <c r="O29" s="58"/>
      <c r="P29" s="42"/>
      <c r="Q29" s="42"/>
      <c r="R29" s="42"/>
      <c r="S29" s="57"/>
      <c r="T29" s="43"/>
      <c r="U29" s="43"/>
      <c r="V29" s="43"/>
      <c r="W29" s="69"/>
      <c r="X29" s="69"/>
      <c r="Y29" s="69"/>
      <c r="Z29" s="57"/>
      <c r="AA29" s="57"/>
      <c r="AB29" s="45"/>
      <c r="AC29" s="45"/>
      <c r="AD29" s="45"/>
      <c r="AE29" s="45"/>
      <c r="AF29" s="45"/>
      <c r="AG29" s="45"/>
      <c r="AH29" s="57"/>
      <c r="AI29" s="57"/>
      <c r="AJ29" s="8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6"/>
      <c r="FF29" s="66"/>
      <c r="FG29" s="66"/>
      <c r="FH29" s="66"/>
      <c r="FI29" s="66"/>
      <c r="FJ29" s="66"/>
      <c r="FK29" s="66"/>
      <c r="FL29" s="66"/>
      <c r="FM29" s="66"/>
      <c r="FN29" s="66"/>
      <c r="FO29" s="66"/>
      <c r="FP29" s="66"/>
      <c r="FQ29" s="66"/>
      <c r="FR29" s="66"/>
      <c r="FS29" s="66"/>
      <c r="FT29" s="66"/>
      <c r="FU29" s="66"/>
      <c r="FV29" s="66"/>
      <c r="FW29" s="66"/>
      <c r="FX29" s="66"/>
      <c r="FY29" s="66"/>
      <c r="FZ29" s="66"/>
      <c r="GA29" s="66"/>
      <c r="GB29" s="66"/>
      <c r="GC29" s="66"/>
      <c r="GD29" s="66"/>
      <c r="GE29" s="66"/>
      <c r="GF29" s="66"/>
      <c r="GG29" s="66"/>
      <c r="GH29" s="66"/>
      <c r="GI29" s="66"/>
      <c r="GJ29" s="66"/>
      <c r="GK29" s="66"/>
      <c r="GL29" s="66"/>
      <c r="GM29" s="66"/>
      <c r="GN29" s="66"/>
      <c r="GO29" s="66"/>
      <c r="GP29" s="66"/>
      <c r="GQ29" s="66"/>
      <c r="GR29" s="66"/>
      <c r="GS29" s="66"/>
      <c r="GT29" s="66"/>
      <c r="GU29" s="66"/>
      <c r="GV29" s="66"/>
      <c r="GW29" s="66"/>
      <c r="GX29" s="66"/>
      <c r="GY29" s="66"/>
      <c r="GZ29" s="66"/>
      <c r="HA29" s="66"/>
      <c r="HB29" s="66"/>
      <c r="HC29" s="66"/>
      <c r="HD29" s="66"/>
      <c r="HE29" s="66"/>
      <c r="HF29" s="66"/>
      <c r="HG29" s="66"/>
      <c r="HH29" s="66"/>
      <c r="HI29" s="66"/>
      <c r="HJ29" s="66"/>
      <c r="HK29" s="66"/>
      <c r="HL29" s="66"/>
      <c r="HM29" s="66"/>
      <c r="HN29" s="66"/>
      <c r="HO29" s="66"/>
      <c r="HP29" s="66"/>
      <c r="HQ29" s="66"/>
      <c r="HR29" s="66"/>
      <c r="HS29" s="66"/>
      <c r="HT29" s="66"/>
      <c r="HU29" s="66"/>
      <c r="HV29" s="66"/>
      <c r="HW29" s="66"/>
      <c r="HX29" s="66"/>
      <c r="HY29" s="66"/>
      <c r="HZ29" s="66"/>
      <c r="IA29" s="66"/>
      <c r="IB29" s="66"/>
      <c r="IC29" s="66"/>
      <c r="ID29" s="66"/>
      <c r="IE29" s="66"/>
      <c r="IF29" s="66"/>
      <c r="IG29" s="66"/>
      <c r="IH29" s="66"/>
      <c r="II29" s="66"/>
      <c r="IJ29" s="66"/>
      <c r="IK29" s="66"/>
      <c r="IL29" s="66"/>
      <c r="IM29" s="66"/>
      <c r="IN29" s="66"/>
      <c r="IO29" s="66"/>
      <c r="IP29" s="66"/>
      <c r="IQ29" s="66"/>
      <c r="IR29" s="66"/>
      <c r="IS29" s="66"/>
      <c r="IT29" s="66"/>
      <c r="IU29" s="66"/>
      <c r="IV29" s="66"/>
      <c r="IW29" s="66"/>
    </row>
    <row r="30" customFormat="false" ht="26.25" hidden="false" customHeight="false" outlineLevel="0" collapsed="false">
      <c r="A30" s="92" t="s">
        <v>28</v>
      </c>
      <c r="B30" s="85"/>
      <c r="C30" s="93" t="n">
        <f aca="false">Americas!C30</f>
        <v>311000</v>
      </c>
      <c r="D30" s="94" t="s">
        <v>29</v>
      </c>
      <c r="E30" s="53"/>
      <c r="F30" s="94"/>
      <c r="G30" s="82"/>
      <c r="H30" s="94"/>
      <c r="I30" s="53"/>
      <c r="J30" s="82"/>
      <c r="K30" s="82"/>
      <c r="L30" s="94"/>
      <c r="M30" s="57"/>
      <c r="N30" s="57"/>
      <c r="O30" s="58"/>
      <c r="P30" s="42"/>
      <c r="Q30" s="42"/>
      <c r="R30" s="42"/>
      <c r="S30" s="57"/>
      <c r="T30" s="43"/>
      <c r="U30" s="43"/>
      <c r="V30" s="43"/>
      <c r="W30" s="69"/>
      <c r="X30" s="69"/>
      <c r="Y30" s="69"/>
      <c r="Z30" s="57"/>
      <c r="AA30" s="57"/>
      <c r="AB30" s="45"/>
      <c r="AC30" s="45"/>
      <c r="AD30" s="45"/>
      <c r="AE30" s="45"/>
      <c r="AF30" s="45"/>
      <c r="AG30" s="45"/>
      <c r="AH30" s="57"/>
      <c r="AI30" s="57"/>
      <c r="AJ30" s="8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  <c r="IU30" s="57"/>
      <c r="IV30" s="57"/>
      <c r="IW30" s="57"/>
    </row>
    <row r="31" customFormat="false" ht="26.25" hidden="false" customHeight="false" outlineLevel="0" collapsed="false">
      <c r="A31" s="95"/>
      <c r="B31" s="51"/>
      <c r="C31" s="96"/>
      <c r="D31" s="96"/>
      <c r="E31" s="85"/>
      <c r="F31" s="85"/>
      <c r="G31" s="96"/>
      <c r="H31" s="97"/>
      <c r="I31" s="97"/>
      <c r="J31" s="98"/>
      <c r="K31" s="98"/>
      <c r="L31" s="66"/>
      <c r="M31" s="6"/>
      <c r="N31" s="6"/>
      <c r="O31" s="45"/>
      <c r="P31" s="45"/>
      <c r="Q31" s="45"/>
      <c r="R31" s="6"/>
      <c r="S31" s="6"/>
      <c r="T31" s="6"/>
      <c r="U31" s="6"/>
      <c r="V31" s="6"/>
      <c r="W31" s="45"/>
      <c r="X31" s="45"/>
      <c r="Y31" s="45"/>
      <c r="Z31" s="45"/>
      <c r="AA31" s="45"/>
      <c r="AB31" s="45"/>
      <c r="AC31" s="7"/>
      <c r="AD31" s="6"/>
      <c r="AE31" s="8"/>
    </row>
    <row r="32" customFormat="false" ht="26.25" hidden="false" customHeight="false" outlineLevel="0" collapsed="false">
      <c r="A32" s="59" t="s">
        <v>14</v>
      </c>
      <c r="B32" s="51"/>
      <c r="C32" s="67"/>
      <c r="D32" s="52"/>
      <c r="E32" s="61"/>
      <c r="F32" s="61"/>
      <c r="G32" s="67"/>
      <c r="H32" s="53"/>
      <c r="I32" s="53"/>
      <c r="J32" s="63"/>
      <c r="K32" s="63"/>
      <c r="L32" s="66"/>
      <c r="M32" s="42"/>
      <c r="N32" s="33"/>
      <c r="O32" s="43"/>
      <c r="P32" s="43"/>
      <c r="Q32" s="43"/>
      <c r="R32" s="34"/>
      <c r="S32" s="34"/>
      <c r="T32" s="34"/>
      <c r="U32" s="33"/>
      <c r="V32" s="33"/>
      <c r="W32" s="45"/>
      <c r="X32" s="45"/>
      <c r="Y32" s="45"/>
      <c r="Z32" s="45"/>
      <c r="AA32" s="45"/>
      <c r="AB32" s="45"/>
      <c r="AC32" s="33"/>
      <c r="AD32" s="33"/>
      <c r="AE32" s="8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26.25" hidden="false" customHeight="false" outlineLevel="0" collapsed="false">
      <c r="A33" s="59" t="s">
        <v>15</v>
      </c>
      <c r="B33" s="51"/>
      <c r="C33" s="67"/>
      <c r="D33" s="52"/>
      <c r="E33" s="53"/>
      <c r="F33" s="53"/>
      <c r="G33" s="67"/>
      <c r="H33" s="53"/>
      <c r="I33" s="53"/>
      <c r="J33" s="63"/>
      <c r="K33" s="63"/>
      <c r="L33" s="57"/>
      <c r="M33" s="42"/>
      <c r="N33" s="57"/>
      <c r="O33" s="43"/>
      <c r="P33" s="43"/>
      <c r="Q33" s="43"/>
      <c r="R33" s="69"/>
      <c r="S33" s="69"/>
      <c r="T33" s="69"/>
      <c r="U33" s="57"/>
      <c r="V33" s="57"/>
      <c r="W33" s="45"/>
      <c r="X33" s="45"/>
      <c r="Y33" s="45"/>
      <c r="Z33" s="45"/>
      <c r="AA33" s="45"/>
      <c r="AB33" s="45"/>
      <c r="AC33" s="57"/>
      <c r="AD33" s="57"/>
      <c r="AE33" s="8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  <c r="GA33" s="66"/>
      <c r="GB33" s="66"/>
      <c r="GC33" s="66"/>
      <c r="GD33" s="66"/>
      <c r="GE33" s="66"/>
      <c r="GF33" s="66"/>
      <c r="GG33" s="66"/>
      <c r="GH33" s="66"/>
      <c r="GI33" s="66"/>
      <c r="GJ33" s="66"/>
      <c r="GK33" s="66"/>
      <c r="GL33" s="66"/>
      <c r="GM33" s="66"/>
      <c r="GN33" s="66"/>
      <c r="GO33" s="66"/>
      <c r="GP33" s="66"/>
      <c r="GQ33" s="66"/>
      <c r="GR33" s="66"/>
      <c r="GS33" s="66"/>
      <c r="GT33" s="66"/>
      <c r="GU33" s="66"/>
      <c r="GV33" s="66"/>
      <c r="GW33" s="66"/>
      <c r="GX33" s="66"/>
      <c r="GY33" s="66"/>
      <c r="GZ33" s="66"/>
      <c r="HA33" s="66"/>
      <c r="HB33" s="66"/>
      <c r="HC33" s="66"/>
      <c r="HD33" s="66"/>
      <c r="HE33" s="66"/>
      <c r="HF33" s="66"/>
      <c r="HG33" s="66"/>
      <c r="HH33" s="66"/>
      <c r="HI33" s="66"/>
      <c r="HJ33" s="66"/>
      <c r="HK33" s="66"/>
      <c r="HL33" s="66"/>
      <c r="HM33" s="66"/>
      <c r="HN33" s="66"/>
      <c r="HO33" s="66"/>
      <c r="HP33" s="66"/>
      <c r="HQ33" s="66"/>
      <c r="HR33" s="66"/>
      <c r="HS33" s="66"/>
      <c r="HT33" s="66"/>
      <c r="HU33" s="66"/>
      <c r="HV33" s="66"/>
      <c r="HW33" s="66"/>
      <c r="HX33" s="66"/>
      <c r="HY33" s="66"/>
      <c r="HZ33" s="66"/>
      <c r="IA33" s="66"/>
      <c r="IB33" s="66"/>
      <c r="IC33" s="66"/>
      <c r="ID33" s="66"/>
      <c r="IE33" s="66"/>
      <c r="IF33" s="66"/>
      <c r="IG33" s="66"/>
      <c r="IH33" s="66"/>
      <c r="II33" s="66"/>
      <c r="IJ33" s="66"/>
      <c r="IK33" s="66"/>
      <c r="IL33" s="66"/>
      <c r="IM33" s="66"/>
      <c r="IN33" s="66"/>
      <c r="IO33" s="66"/>
      <c r="IP33" s="66"/>
      <c r="IQ33" s="66"/>
      <c r="IR33" s="66"/>
      <c r="IS33" s="66"/>
      <c r="IT33" s="66"/>
      <c r="IU33" s="66"/>
      <c r="IV33" s="66"/>
      <c r="IW33" s="66"/>
    </row>
    <row r="34" customFormat="false" ht="7.5" hidden="false" customHeight="true" outlineLevel="0" collapsed="false">
      <c r="A34" s="95"/>
      <c r="B34" s="51"/>
      <c r="C34" s="96"/>
      <c r="D34" s="96"/>
      <c r="E34" s="85"/>
      <c r="F34" s="85"/>
      <c r="G34" s="96"/>
      <c r="H34" s="97"/>
      <c r="I34" s="96"/>
      <c r="J34" s="97"/>
      <c r="K34" s="97"/>
      <c r="L34" s="66"/>
      <c r="M34" s="6"/>
      <c r="N34" s="6"/>
      <c r="O34" s="6"/>
      <c r="P34" s="45"/>
      <c r="Q34" s="45"/>
      <c r="R34" s="45"/>
      <c r="S34" s="6"/>
      <c r="T34" s="6"/>
      <c r="U34" s="6"/>
      <c r="V34" s="6"/>
      <c r="W34" s="6"/>
      <c r="X34" s="45"/>
      <c r="Y34" s="45"/>
      <c r="Z34" s="45"/>
      <c r="AA34" s="45"/>
      <c r="AB34" s="45"/>
      <c r="AC34" s="45"/>
      <c r="AD34" s="7"/>
      <c r="AE34" s="6"/>
      <c r="AF34" s="8"/>
    </row>
    <row r="35" customFormat="false" ht="22.5" hidden="false" customHeight="false" outlineLevel="0" collapsed="false">
      <c r="A35" s="53"/>
      <c r="B35" s="51"/>
      <c r="C35" s="99"/>
      <c r="D35" s="51"/>
      <c r="E35" s="51"/>
      <c r="F35" s="51"/>
      <c r="G35" s="51"/>
      <c r="H35" s="97"/>
      <c r="I35" s="97"/>
      <c r="J35" s="100"/>
      <c r="K35" s="100"/>
      <c r="L35" s="97"/>
    </row>
    <row r="36" customFormat="false" ht="23.25" hidden="false" customHeight="false" outlineLevel="0" collapsed="false">
      <c r="A36" s="50" t="s">
        <v>30</v>
      </c>
      <c r="B36" s="85"/>
      <c r="C36" s="101"/>
      <c r="D36" s="101"/>
      <c r="E36" s="102"/>
      <c r="F36" s="102"/>
      <c r="G36" s="56" t="n">
        <f aca="false">Europe!E13</f>
        <v>-164.274793</v>
      </c>
      <c r="H36" s="103"/>
      <c r="I36" s="103"/>
      <c r="J36" s="54" t="n">
        <f aca="false">Europe!H13</f>
        <v>1.530595</v>
      </c>
      <c r="K36" s="54" t="n">
        <f aca="false">Europe!I13</f>
        <v>14.5204991257963</v>
      </c>
      <c r="L36" s="66"/>
    </row>
    <row r="37" customFormat="false" ht="23.25" hidden="false" customHeight="false" outlineLevel="0" collapsed="false">
      <c r="A37" s="81"/>
      <c r="B37" s="104"/>
      <c r="C37" s="105"/>
      <c r="D37" s="105"/>
      <c r="E37" s="51"/>
      <c r="F37" s="106"/>
      <c r="G37" s="107"/>
      <c r="H37" s="108"/>
      <c r="I37" s="108"/>
      <c r="J37" s="80"/>
      <c r="K37" s="80"/>
      <c r="L37" s="66"/>
    </row>
    <row r="38" customFormat="false" ht="22.5" hidden="false" customHeight="false" outlineLevel="0" collapsed="false">
      <c r="A38" s="92" t="s">
        <v>31</v>
      </c>
      <c r="B38" s="51"/>
      <c r="C38" s="62" t="n">
        <f aca="false">Europe!C15</f>
        <v>-28</v>
      </c>
      <c r="D38" s="53" t="s">
        <v>19</v>
      </c>
      <c r="E38" s="51"/>
      <c r="F38" s="53"/>
      <c r="G38" s="82"/>
      <c r="H38" s="53"/>
      <c r="I38" s="53"/>
      <c r="J38" s="78" t="n">
        <f aca="false">Europe!H15</f>
        <v>1.086817</v>
      </c>
      <c r="K38" s="78" t="n">
        <f aca="false">Europe!I15</f>
        <v>10.3104513593737</v>
      </c>
      <c r="L38" s="66"/>
    </row>
    <row r="39" customFormat="false" ht="22.5" hidden="false" customHeight="false" outlineLevel="0" collapsed="false">
      <c r="A39" s="92" t="s">
        <v>32</v>
      </c>
      <c r="B39" s="51"/>
      <c r="C39" s="62" t="n">
        <f aca="false">Europe!C16</f>
        <v>3.6</v>
      </c>
      <c r="D39" s="53" t="s">
        <v>21</v>
      </c>
      <c r="E39" s="51"/>
      <c r="F39" s="53"/>
      <c r="G39" s="82"/>
      <c r="H39" s="53"/>
      <c r="I39" s="53"/>
      <c r="J39" s="78" t="n">
        <f aca="false">Europe!H16</f>
        <v>1.06953</v>
      </c>
      <c r="K39" s="78" t="n">
        <f aca="false">Europe!I16</f>
        <v>10.1464524776397</v>
      </c>
      <c r="L39" s="66"/>
    </row>
    <row r="40" customFormat="false" ht="22.5" hidden="false" customHeight="false" outlineLevel="0" collapsed="false">
      <c r="A40" s="81"/>
      <c r="B40" s="51"/>
      <c r="C40" s="52"/>
      <c r="D40" s="53"/>
      <c r="E40" s="51"/>
      <c r="F40" s="53"/>
      <c r="G40" s="82"/>
      <c r="H40" s="53"/>
      <c r="I40" s="53"/>
      <c r="J40" s="82"/>
      <c r="K40" s="82"/>
      <c r="L40" s="66"/>
    </row>
    <row r="41" customFormat="false" ht="22.5" hidden="false" customHeight="false" outlineLevel="0" collapsed="false">
      <c r="A41" s="92" t="s">
        <v>28</v>
      </c>
      <c r="B41" s="51"/>
      <c r="C41" s="93" t="n">
        <f aca="false">Europe!C18</f>
        <v>-17235.413744</v>
      </c>
      <c r="D41" s="94" t="s">
        <v>29</v>
      </c>
      <c r="E41" s="51"/>
      <c r="F41" s="94"/>
      <c r="G41" s="82"/>
      <c r="H41" s="94"/>
      <c r="I41" s="53"/>
      <c r="J41" s="82"/>
      <c r="K41" s="82"/>
      <c r="L41" s="66"/>
    </row>
    <row r="42" customFormat="false" ht="22.5" hidden="false" customHeight="false" outlineLevel="0" collapsed="false">
      <c r="A42" s="92" t="s">
        <v>33</v>
      </c>
      <c r="B42" s="51"/>
      <c r="C42" s="93"/>
      <c r="D42" s="94"/>
      <c r="E42" s="51"/>
      <c r="F42" s="94"/>
      <c r="G42" s="82"/>
      <c r="H42" s="94"/>
      <c r="I42" s="53"/>
      <c r="J42" s="82"/>
      <c r="K42" s="82"/>
      <c r="L42" s="66"/>
    </row>
    <row r="43" customFormat="false" ht="23.25" hidden="false" customHeight="false" outlineLevel="0" collapsed="false">
      <c r="A43" s="95"/>
      <c r="B43" s="51"/>
      <c r="C43" s="96"/>
      <c r="D43" s="85"/>
      <c r="E43" s="51"/>
      <c r="F43" s="85"/>
      <c r="G43" s="96"/>
      <c r="H43" s="97"/>
      <c r="I43" s="97"/>
      <c r="J43" s="98"/>
      <c r="K43" s="98"/>
      <c r="L43" s="66"/>
    </row>
    <row r="44" customFormat="false" ht="23.25" hidden="false" customHeight="false" outlineLevel="0" collapsed="false">
      <c r="A44" s="95"/>
      <c r="B44" s="51"/>
      <c r="C44" s="109"/>
      <c r="D44" s="53"/>
      <c r="E44" s="51"/>
      <c r="F44" s="53"/>
      <c r="G44" s="110"/>
      <c r="H44" s="111"/>
      <c r="I44" s="111"/>
      <c r="J44" s="82"/>
      <c r="K44" s="82"/>
      <c r="L44" s="66"/>
    </row>
    <row r="45" customFormat="false" ht="23.25" hidden="false" customHeight="false" outlineLevel="0" collapsed="false">
      <c r="A45" s="50" t="s">
        <v>34</v>
      </c>
      <c r="B45" s="85"/>
      <c r="C45" s="112"/>
      <c r="D45" s="61"/>
      <c r="E45" s="51"/>
      <c r="F45" s="61"/>
      <c r="G45" s="56" t="n">
        <f aca="false">Europe!E22</f>
        <v>-690</v>
      </c>
      <c r="H45" s="53"/>
      <c r="I45" s="53"/>
      <c r="J45" s="54" t="n">
        <f aca="false">Europe!H22</f>
        <v>0</v>
      </c>
      <c r="K45" s="54" t="n">
        <f aca="false">Europe!I22</f>
        <v>0</v>
      </c>
      <c r="L45" s="66"/>
    </row>
    <row r="46" customFormat="false" ht="23.25" hidden="false" customHeight="false" outlineLevel="0" collapsed="false">
      <c r="A46" s="81"/>
      <c r="B46" s="104"/>
      <c r="C46" s="113"/>
      <c r="D46" s="114"/>
      <c r="E46" s="51"/>
      <c r="F46" s="114"/>
      <c r="G46" s="115"/>
      <c r="H46" s="94"/>
      <c r="I46" s="94"/>
      <c r="J46" s="116"/>
      <c r="K46" s="116"/>
      <c r="L46" s="66"/>
    </row>
    <row r="47" customFormat="false" ht="23.25" hidden="false" customHeight="false" outlineLevel="0" collapsed="false">
      <c r="A47" s="92" t="s">
        <v>35</v>
      </c>
      <c r="B47" s="104"/>
      <c r="C47" s="117" t="n">
        <f aca="false">Europe!C24</f>
        <v>76</v>
      </c>
      <c r="D47" s="53" t="s">
        <v>19</v>
      </c>
      <c r="E47" s="51"/>
      <c r="F47" s="53"/>
      <c r="G47" s="79" t="n">
        <f aca="false">Europe!E24</f>
        <v>-690</v>
      </c>
      <c r="H47" s="94"/>
      <c r="I47" s="94"/>
      <c r="J47" s="118"/>
      <c r="K47" s="118"/>
      <c r="L47" s="66"/>
    </row>
    <row r="48" customFormat="false" ht="23.25" hidden="false" customHeight="false" outlineLevel="0" collapsed="false">
      <c r="A48" s="81"/>
      <c r="B48" s="104"/>
      <c r="C48" s="119"/>
      <c r="D48" s="53"/>
      <c r="E48" s="51"/>
      <c r="F48" s="53"/>
      <c r="G48" s="120"/>
      <c r="H48" s="94"/>
      <c r="I48" s="94"/>
      <c r="J48" s="116"/>
      <c r="K48" s="116"/>
      <c r="L48" s="66"/>
    </row>
    <row r="49" customFormat="false" ht="22.5" hidden="false" customHeight="false" outlineLevel="0" collapsed="false">
      <c r="A49" s="92" t="s">
        <v>28</v>
      </c>
      <c r="B49" s="51"/>
      <c r="C49" s="117" t="n">
        <f aca="false">Europe!C26</f>
        <v>250000</v>
      </c>
      <c r="D49" s="94" t="s">
        <v>29</v>
      </c>
      <c r="E49" s="51"/>
      <c r="F49" s="94"/>
      <c r="G49" s="82"/>
      <c r="H49" s="121"/>
      <c r="I49" s="121"/>
      <c r="J49" s="79"/>
      <c r="K49" s="79"/>
      <c r="L49" s="66"/>
    </row>
    <row r="50" customFormat="false" ht="22.5" hidden="false" customHeight="false" outlineLevel="0" collapsed="false">
      <c r="A50" s="92" t="s">
        <v>33</v>
      </c>
      <c r="B50" s="51"/>
      <c r="C50" s="117" t="n">
        <f aca="false">Europe!C27</f>
        <v>-460</v>
      </c>
      <c r="D50" s="94" t="s">
        <v>36</v>
      </c>
      <c r="E50" s="51"/>
      <c r="F50" s="94"/>
      <c r="G50" s="82"/>
      <c r="H50" s="121"/>
      <c r="I50" s="121"/>
      <c r="J50" s="80"/>
      <c r="K50" s="80"/>
      <c r="L50" s="66"/>
    </row>
    <row r="51" customFormat="false" ht="24" hidden="false" customHeight="false" outlineLevel="0" collapsed="false">
      <c r="A51" s="95"/>
      <c r="B51" s="51"/>
      <c r="C51" s="109"/>
      <c r="D51" s="53"/>
      <c r="E51" s="51"/>
      <c r="F51" s="53"/>
      <c r="G51" s="110"/>
      <c r="H51" s="111"/>
      <c r="I51" s="111"/>
      <c r="J51" s="82"/>
      <c r="K51" s="82"/>
      <c r="L51" s="66"/>
    </row>
    <row r="52" customFormat="false" ht="30.75" hidden="false" customHeight="false" outlineLevel="0" collapsed="false">
      <c r="A52" s="38" t="s">
        <v>37</v>
      </c>
      <c r="B52" s="10"/>
      <c r="C52" s="39"/>
      <c r="D52" s="10"/>
      <c r="E52" s="51"/>
      <c r="F52" s="10"/>
      <c r="G52" s="40"/>
      <c r="H52" s="41"/>
      <c r="I52" s="41"/>
      <c r="J52" s="40"/>
      <c r="K52" s="40"/>
      <c r="L52" s="66"/>
    </row>
    <row r="53" customFormat="false" ht="23.25" hidden="false" customHeight="false" outlineLevel="0" collapsed="false">
      <c r="A53" s="95"/>
      <c r="B53" s="51"/>
      <c r="C53" s="96"/>
      <c r="D53" s="85"/>
      <c r="E53" s="51"/>
      <c r="F53" s="85"/>
      <c r="G53" s="96"/>
      <c r="H53" s="97"/>
      <c r="I53" s="97"/>
      <c r="J53" s="98"/>
      <c r="K53" s="98"/>
      <c r="L53" s="66"/>
    </row>
    <row r="54" customFormat="false" ht="23.25" hidden="false" customHeight="false" outlineLevel="0" collapsed="false">
      <c r="A54" s="50" t="s">
        <v>38</v>
      </c>
      <c r="B54" s="51"/>
      <c r="C54" s="96"/>
      <c r="D54" s="85"/>
      <c r="E54" s="51"/>
      <c r="F54" s="85"/>
      <c r="G54" s="56" t="n">
        <f aca="false">'Global Assets'!E13</f>
        <v>1112.93088520055</v>
      </c>
      <c r="H54" s="97"/>
      <c r="I54" s="97"/>
      <c r="J54" s="122" t="n">
        <f aca="false">'Global Assets'!H13</f>
        <v>8.92501011750519</v>
      </c>
      <c r="K54" s="122" t="n">
        <f aca="false">'Global Assets'!I13</f>
        <v>84.6700803340903</v>
      </c>
      <c r="L54" s="66"/>
    </row>
    <row r="55" customFormat="false" ht="23.25" hidden="false" customHeight="false" outlineLevel="0" collapsed="false">
      <c r="A55" s="123"/>
      <c r="B55" s="85"/>
      <c r="C55" s="124"/>
      <c r="D55" s="125"/>
      <c r="E55" s="51"/>
      <c r="F55" s="125"/>
      <c r="G55" s="124"/>
      <c r="H55" s="53"/>
      <c r="I55" s="53"/>
      <c r="J55" s="72"/>
      <c r="K55" s="72"/>
      <c r="L55" s="66"/>
    </row>
    <row r="56" customFormat="false" ht="22.5" hidden="false" customHeight="false" outlineLevel="0" collapsed="false">
      <c r="A56" s="92" t="s">
        <v>39</v>
      </c>
      <c r="B56" s="51"/>
      <c r="C56" s="62" t="n">
        <f aca="false">'Global Assets'!C15</f>
        <v>2413.94709</v>
      </c>
      <c r="D56" s="53" t="s">
        <v>40</v>
      </c>
      <c r="E56" s="51"/>
      <c r="F56" s="53"/>
      <c r="G56" s="78" t="n">
        <f aca="false">'Global Assets'!E15</f>
        <v>1112.93088520055</v>
      </c>
      <c r="H56" s="53"/>
      <c r="I56" s="53"/>
      <c r="J56" s="79" t="n">
        <f aca="false">'Global Assets'!H15</f>
        <v>8.92501011750519</v>
      </c>
      <c r="K56" s="79" t="n">
        <f aca="false">'Global Assets'!I15</f>
        <v>84.6700803340903</v>
      </c>
      <c r="L56" s="66"/>
    </row>
    <row r="57" customFormat="false" ht="22.5" hidden="false" customHeight="false" outlineLevel="0" collapsed="false">
      <c r="A57" s="92" t="s">
        <v>33</v>
      </c>
      <c r="B57" s="51"/>
      <c r="C57" s="62" t="n">
        <f aca="false">'Global Assets'!C16</f>
        <v>2413.94709</v>
      </c>
      <c r="D57" s="53" t="s">
        <v>40</v>
      </c>
      <c r="E57" s="51"/>
      <c r="F57" s="53"/>
      <c r="G57" s="82"/>
      <c r="H57" s="53"/>
      <c r="I57" s="53"/>
      <c r="J57" s="80"/>
      <c r="K57" s="80"/>
      <c r="L57" s="66"/>
    </row>
    <row r="58" customFormat="false" ht="23.25" hidden="false" customHeight="false" outlineLevel="0" collapsed="false">
      <c r="A58" s="95"/>
      <c r="B58" s="51"/>
      <c r="C58" s="109"/>
      <c r="D58" s="53"/>
      <c r="E58" s="51"/>
      <c r="F58" s="53"/>
      <c r="G58" s="110"/>
      <c r="H58" s="111"/>
      <c r="I58" s="111"/>
      <c r="J58" s="82"/>
      <c r="K58" s="82"/>
      <c r="L58" s="66"/>
    </row>
    <row r="59" customFormat="false" ht="23.25" hidden="false" customHeight="false" outlineLevel="0" collapsed="false">
      <c r="A59" s="50" t="s">
        <v>41</v>
      </c>
      <c r="B59" s="85"/>
      <c r="C59" s="112"/>
      <c r="D59" s="61"/>
      <c r="E59" s="51"/>
      <c r="F59" s="61"/>
      <c r="G59" s="56" t="n">
        <f aca="false">'Global Assets'!E18</f>
        <v>207.598810592105</v>
      </c>
      <c r="H59" s="53"/>
      <c r="I59" s="53"/>
      <c r="J59" s="122" t="n">
        <f aca="false">'Global Assets'!H18</f>
        <v>3.09484414353012</v>
      </c>
      <c r="K59" s="122" t="n">
        <f aca="false">'Global Assets'!I18</f>
        <v>29.3602694903647</v>
      </c>
      <c r="L59" s="66"/>
    </row>
    <row r="60" customFormat="false" ht="23.25" hidden="false" customHeight="false" outlineLevel="0" collapsed="false">
      <c r="A60" s="81"/>
      <c r="B60" s="104"/>
      <c r="C60" s="113"/>
      <c r="D60" s="114"/>
      <c r="E60" s="51"/>
      <c r="F60" s="114"/>
      <c r="G60" s="115"/>
      <c r="H60" s="94"/>
      <c r="I60" s="94"/>
      <c r="J60" s="116"/>
      <c r="K60" s="116"/>
      <c r="L60" s="66"/>
    </row>
    <row r="61" customFormat="false" ht="22.5" hidden="false" customHeight="false" outlineLevel="0" collapsed="false">
      <c r="A61" s="92" t="s">
        <v>39</v>
      </c>
      <c r="B61" s="104"/>
      <c r="C61" s="62" t="n">
        <f aca="false">'Global Assets'!C20</f>
        <v>283995.17289</v>
      </c>
      <c r="D61" s="53" t="s">
        <v>42</v>
      </c>
      <c r="E61" s="51"/>
      <c r="F61" s="53"/>
      <c r="G61" s="79" t="n">
        <f aca="false">'Global Assets'!E20</f>
        <v>207.598810592105</v>
      </c>
      <c r="H61" s="94"/>
      <c r="I61" s="94"/>
      <c r="J61" s="79" t="n">
        <f aca="false">'Global Assets'!H20</f>
        <v>3.09484414353012</v>
      </c>
      <c r="K61" s="79" t="n">
        <f aca="false">'Global Assets'!I20</f>
        <v>29.3602694903647</v>
      </c>
      <c r="L61" s="66"/>
    </row>
    <row r="62" customFormat="false" ht="23.25" hidden="false" customHeight="false" outlineLevel="0" collapsed="false">
      <c r="A62" s="92" t="s">
        <v>33</v>
      </c>
      <c r="B62" s="51"/>
      <c r="C62" s="62" t="n">
        <f aca="false">'Global Assets'!C21</f>
        <v>283995.17289</v>
      </c>
      <c r="D62" s="53" t="s">
        <v>42</v>
      </c>
      <c r="E62" s="51"/>
      <c r="F62" s="53"/>
      <c r="G62" s="120"/>
      <c r="H62" s="94"/>
      <c r="I62" s="94"/>
      <c r="J62" s="116"/>
      <c r="K62" s="116"/>
      <c r="L62" s="66"/>
    </row>
    <row r="63" customFormat="false" ht="23.25" hidden="false" customHeight="false" outlineLevel="0" collapsed="false">
      <c r="A63" s="95"/>
      <c r="B63" s="51"/>
      <c r="C63" s="109"/>
      <c r="D63" s="53"/>
      <c r="E63" s="51"/>
      <c r="F63" s="53"/>
      <c r="G63" s="110"/>
      <c r="H63" s="111"/>
      <c r="I63" s="111"/>
      <c r="J63" s="82"/>
      <c r="K63" s="82"/>
      <c r="L63" s="66"/>
    </row>
    <row r="64" customFormat="false" ht="22.5" hidden="false" customHeight="false" outlineLevel="0" collapsed="false">
      <c r="A64" s="50" t="s">
        <v>43</v>
      </c>
      <c r="B64" s="51"/>
      <c r="C64" s="52"/>
      <c r="D64" s="53"/>
      <c r="E64" s="51"/>
      <c r="F64" s="53"/>
      <c r="G64" s="56" t="n">
        <f aca="false">'Global Assets'!E24</f>
        <v>26574.75</v>
      </c>
      <c r="H64" s="55"/>
      <c r="I64" s="55"/>
      <c r="J64" s="126" t="n">
        <f aca="false">'Global Assets'!H24</f>
        <v>0.188146875</v>
      </c>
      <c r="K64" s="126" t="n">
        <f aca="false">'Global Assets'!I24</f>
        <v>1.78491797892898</v>
      </c>
      <c r="L64" s="66"/>
    </row>
    <row r="65" customFormat="false" ht="23.25" hidden="false" customHeight="false" outlineLevel="0" collapsed="false">
      <c r="A65" s="70"/>
      <c r="B65" s="51"/>
      <c r="C65" s="71"/>
      <c r="D65" s="53"/>
      <c r="E65" s="51"/>
      <c r="F65" s="53"/>
      <c r="G65" s="71"/>
      <c r="H65" s="53"/>
      <c r="I65" s="53"/>
      <c r="J65" s="72"/>
      <c r="K65" s="72"/>
      <c r="L65" s="66"/>
    </row>
    <row r="66" customFormat="false" ht="22.5" hidden="false" customHeight="false" outlineLevel="0" collapsed="false">
      <c r="A66" s="92" t="s">
        <v>44</v>
      </c>
      <c r="B66" s="51"/>
      <c r="C66" s="62" t="n">
        <f aca="false">'Global Assets'!C28</f>
        <v>0</v>
      </c>
      <c r="D66" s="53"/>
      <c r="E66" s="51"/>
      <c r="F66" s="53"/>
      <c r="G66" s="78" t="n">
        <f aca="false">'Global Assets'!E28</f>
        <v>4465</v>
      </c>
      <c r="H66" s="53"/>
      <c r="I66" s="53"/>
      <c r="J66" s="79" t="n">
        <f aca="false">'Global Assets'!H28</f>
        <v>0</v>
      </c>
      <c r="K66" s="79" t="n">
        <f aca="false">'Global Assets'!I28</f>
        <v>0</v>
      </c>
      <c r="L66" s="66"/>
    </row>
    <row r="67" customFormat="false" ht="22.5" hidden="false" customHeight="false" outlineLevel="0" collapsed="false">
      <c r="A67" s="92" t="s">
        <v>32</v>
      </c>
      <c r="B67" s="51"/>
      <c r="C67" s="62" t="n">
        <f aca="false">'Global Assets'!C29</f>
        <v>0</v>
      </c>
      <c r="D67" s="53"/>
      <c r="E67" s="51"/>
      <c r="F67" s="53"/>
      <c r="G67" s="78" t="n">
        <f aca="false">'Global Assets'!E29</f>
        <v>22247</v>
      </c>
      <c r="H67" s="53"/>
      <c r="I67" s="53"/>
      <c r="J67" s="79" t="n">
        <f aca="false">'Global Assets'!H29</f>
        <v>0</v>
      </c>
      <c r="K67" s="79" t="n">
        <f aca="false">'Global Assets'!I29</f>
        <v>0</v>
      </c>
      <c r="L67" s="66"/>
    </row>
    <row r="68" customFormat="false" ht="23.25" hidden="false" customHeight="false" outlineLevel="0" collapsed="false">
      <c r="A68" s="81"/>
      <c r="B68" s="51"/>
      <c r="C68" s="52"/>
      <c r="D68" s="53"/>
      <c r="E68" s="51"/>
      <c r="F68" s="53"/>
      <c r="G68" s="82"/>
      <c r="H68" s="53"/>
      <c r="I68" s="53"/>
      <c r="J68" s="127"/>
      <c r="K68" s="127"/>
      <c r="L68" s="66"/>
    </row>
    <row r="69" customFormat="false" ht="23.25" hidden="false" customHeight="false" outlineLevel="0" collapsed="false">
      <c r="A69" s="92" t="s">
        <v>28</v>
      </c>
      <c r="B69" s="51"/>
      <c r="C69" s="62"/>
      <c r="D69" s="53"/>
      <c r="E69" s="51"/>
      <c r="F69" s="53"/>
      <c r="G69" s="78"/>
      <c r="H69" s="53"/>
      <c r="I69" s="53"/>
      <c r="J69" s="128"/>
      <c r="K69" s="128"/>
      <c r="L69" s="66"/>
    </row>
    <row r="70" customFormat="false" ht="22.5" hidden="false" customHeight="false" outlineLevel="0" collapsed="false">
      <c r="A70" s="92" t="s">
        <v>45</v>
      </c>
      <c r="B70" s="51"/>
      <c r="C70" s="62" t="n">
        <f aca="false">'Global Assets'!C32</f>
        <v>-6393.105</v>
      </c>
      <c r="D70" s="53" t="s">
        <v>46</v>
      </c>
      <c r="E70" s="51"/>
      <c r="F70" s="53"/>
      <c r="G70" s="78" t="n">
        <f aca="false">'Global Assets'!E32</f>
        <v>-137.25</v>
      </c>
      <c r="H70" s="53"/>
      <c r="I70" s="53"/>
      <c r="J70" s="129" t="n">
        <f aca="false">'Global Assets'!H32</f>
        <v>0.188146875</v>
      </c>
      <c r="K70" s="129" t="n">
        <f aca="false">'Global Assets'!I32</f>
        <v>1.78491797892898</v>
      </c>
      <c r="L70" s="66"/>
    </row>
    <row r="71" customFormat="false" ht="21" hidden="false" customHeight="false" outlineLevel="0" collapsed="false">
      <c r="A71" s="51"/>
      <c r="B71" s="51"/>
      <c r="C71" s="51"/>
      <c r="D71" s="51"/>
      <c r="E71" s="51"/>
      <c r="F71" s="51"/>
      <c r="G71" s="51"/>
      <c r="H71" s="97"/>
      <c r="I71" s="97"/>
      <c r="J71" s="97"/>
      <c r="K71" s="97"/>
      <c r="L71" s="66"/>
    </row>
    <row r="72" customFormat="false" ht="30.75" hidden="false" customHeight="false" outlineLevel="0" collapsed="false">
      <c r="A72" s="38" t="s">
        <v>47</v>
      </c>
      <c r="B72" s="10"/>
      <c r="C72" s="39"/>
      <c r="D72" s="10"/>
      <c r="E72" s="51"/>
      <c r="F72" s="10"/>
      <c r="G72" s="40"/>
      <c r="H72" s="41"/>
      <c r="I72" s="41"/>
      <c r="J72" s="40"/>
      <c r="K72" s="40"/>
      <c r="L72" s="66"/>
    </row>
    <row r="73" customFormat="false" ht="23.25" hidden="false" customHeight="false" outlineLevel="0" collapsed="false">
      <c r="A73" s="95"/>
      <c r="B73" s="51"/>
      <c r="C73" s="109"/>
      <c r="D73" s="53"/>
      <c r="E73" s="51"/>
      <c r="F73" s="53"/>
      <c r="G73" s="110"/>
      <c r="H73" s="111"/>
      <c r="I73" s="111"/>
      <c r="J73" s="82"/>
      <c r="K73" s="82"/>
      <c r="L73" s="66"/>
    </row>
    <row r="74" customFormat="false" ht="22.5" hidden="false" customHeight="false" outlineLevel="0" collapsed="false">
      <c r="A74" s="50" t="s">
        <v>48</v>
      </c>
      <c r="B74" s="51"/>
      <c r="C74" s="99"/>
      <c r="D74" s="53"/>
      <c r="E74" s="51"/>
      <c r="F74" s="53"/>
      <c r="G74" s="56" t="n">
        <f aca="false">'Capital Portfolio'!E12</f>
        <v>157.74717618</v>
      </c>
      <c r="H74" s="55"/>
      <c r="I74" s="55"/>
      <c r="J74" s="56" t="n">
        <f aca="false">'Capital Portfolio'!H12</f>
        <v>7.59804261640881</v>
      </c>
      <c r="K74" s="56" t="n">
        <f aca="false">'Capital Portfolio'!I12</f>
        <v>24.0271204268769</v>
      </c>
      <c r="L74" s="66"/>
    </row>
    <row r="75" customFormat="false" ht="23.25" hidden="false" customHeight="false" outlineLevel="0" collapsed="false">
      <c r="A75" s="70"/>
      <c r="B75" s="51"/>
      <c r="C75" s="71"/>
      <c r="D75" s="53"/>
      <c r="E75" s="51"/>
      <c r="F75" s="53"/>
      <c r="G75" s="71"/>
      <c r="H75" s="53"/>
      <c r="I75" s="53"/>
      <c r="J75" s="130"/>
      <c r="K75" s="130"/>
      <c r="L75" s="66"/>
    </row>
    <row r="76" customFormat="false" ht="22.5" hidden="false" customHeight="false" outlineLevel="0" collapsed="false">
      <c r="A76" s="92" t="s">
        <v>49</v>
      </c>
      <c r="B76" s="51"/>
      <c r="C76" s="62" t="n">
        <f aca="false">'Capital Portfolio'!C16</f>
        <v>1021107</v>
      </c>
      <c r="D76" s="53" t="s">
        <v>50</v>
      </c>
      <c r="E76" s="51"/>
      <c r="F76" s="53"/>
      <c r="G76" s="78" t="n">
        <f aca="false">'Capital Portfolio'!E16</f>
        <v>16.72573266</v>
      </c>
      <c r="H76" s="53"/>
      <c r="I76" s="53"/>
      <c r="J76" s="79" t="n">
        <f aca="false">'Capital Portfolio'!H16</f>
        <v>1.03176863346375</v>
      </c>
      <c r="K76" s="79" t="n">
        <f aca="false">'Capital Portfolio'!I16</f>
        <v>3.26273890006487</v>
      </c>
      <c r="L76" s="66"/>
    </row>
    <row r="77" customFormat="false" ht="22.5" hidden="false" customHeight="false" outlineLevel="0" collapsed="false">
      <c r="A77" s="92" t="s">
        <v>51</v>
      </c>
      <c r="B77" s="51"/>
      <c r="C77" s="62" t="n">
        <f aca="false">'Capital Portfolio'!C17</f>
        <v>1092426</v>
      </c>
      <c r="D77" s="53" t="s">
        <v>50</v>
      </c>
      <c r="E77" s="51"/>
      <c r="F77" s="53"/>
      <c r="G77" s="78" t="n">
        <f aca="false">'Capital Portfolio'!E17</f>
        <v>9.04528728</v>
      </c>
      <c r="H77" s="53"/>
      <c r="I77" s="53"/>
      <c r="J77" s="79" t="n">
        <f aca="false">'Capital Portfolio'!H17</f>
        <v>0.9857667143835</v>
      </c>
      <c r="K77" s="79" t="n">
        <f aca="false">'Capital Portfolio'!I17</f>
        <v>3.11726805903253</v>
      </c>
      <c r="L77" s="66"/>
    </row>
    <row r="78" customFormat="false" ht="22.5" hidden="false" customHeight="false" outlineLevel="0" collapsed="false">
      <c r="A78" s="92" t="s">
        <v>52</v>
      </c>
      <c r="B78" s="51"/>
      <c r="C78" s="62" t="n">
        <f aca="false">'Capital Portfolio'!C18</f>
        <v>4181754</v>
      </c>
      <c r="D78" s="53" t="s">
        <v>50</v>
      </c>
      <c r="E78" s="51"/>
      <c r="F78" s="53"/>
      <c r="G78" s="78" t="n">
        <f aca="false">'Capital Portfolio'!E18</f>
        <v>131.97615624</v>
      </c>
      <c r="H78" s="53"/>
      <c r="I78" s="53"/>
      <c r="J78" s="79" t="n">
        <f aca="false">'Capital Portfolio'!H18</f>
        <v>7.46283920988375</v>
      </c>
      <c r="K78" s="79" t="n">
        <f aca="false">'Capital Portfolio'!I18</f>
        <v>23.599569714844</v>
      </c>
      <c r="L78" s="66"/>
    </row>
    <row r="79" customFormat="false" ht="23.25" hidden="false" customHeight="false" outlineLevel="0" collapsed="false">
      <c r="A79" s="95"/>
      <c r="B79" s="51"/>
      <c r="C79" s="96"/>
      <c r="D79" s="85"/>
      <c r="E79" s="51"/>
      <c r="F79" s="85"/>
      <c r="G79" s="96"/>
      <c r="H79" s="97"/>
      <c r="I79" s="97"/>
      <c r="J79" s="37"/>
      <c r="K79" s="37"/>
      <c r="L79" s="66"/>
    </row>
    <row r="80" customFormat="false" ht="22.5" hidden="false" customHeight="false" outlineLevel="0" collapsed="false">
      <c r="A80" s="50" t="s">
        <v>53</v>
      </c>
      <c r="B80" s="51"/>
      <c r="C80" s="52"/>
      <c r="D80" s="53"/>
      <c r="E80" s="51"/>
      <c r="F80" s="53"/>
      <c r="G80" s="56" t="n">
        <f aca="false">'Capital Portfolio'!E21</f>
        <v>-993.29160105</v>
      </c>
      <c r="H80" s="55"/>
      <c r="I80" s="55"/>
      <c r="J80" s="131" t="n">
        <f aca="false">'Capital Portfolio'!H21</f>
        <v>172</v>
      </c>
      <c r="K80" s="131" t="n">
        <f aca="false">'Capital Portfolio'!I21</f>
        <v>543.911757548961</v>
      </c>
      <c r="L80" s="66"/>
    </row>
    <row r="81" customFormat="false" ht="23.25" hidden="false" customHeight="false" outlineLevel="0" collapsed="false">
      <c r="A81" s="70"/>
      <c r="B81" s="51"/>
      <c r="C81" s="71"/>
      <c r="D81" s="53"/>
      <c r="E81" s="51"/>
      <c r="F81" s="53"/>
      <c r="G81" s="71"/>
      <c r="H81" s="53"/>
      <c r="I81" s="53"/>
      <c r="J81" s="72"/>
      <c r="K81" s="72"/>
      <c r="L81" s="66"/>
    </row>
    <row r="82" customFormat="false" ht="22.5" hidden="false" customHeight="false" outlineLevel="0" collapsed="false">
      <c r="A82" s="92" t="s">
        <v>54</v>
      </c>
      <c r="B82" s="51"/>
      <c r="C82" s="62" t="n">
        <f aca="false">'Capital Portfolio'!C25</f>
        <v>-46437195</v>
      </c>
      <c r="D82" s="53" t="s">
        <v>55</v>
      </c>
      <c r="E82" s="51"/>
      <c r="F82" s="53"/>
      <c r="G82" s="78" t="n">
        <f aca="false">'Capital Portfolio'!E25</f>
        <v>-993.29160105</v>
      </c>
      <c r="H82" s="53"/>
      <c r="I82" s="53"/>
      <c r="J82" s="79" t="n">
        <f aca="false">'Capital Portfolio'!H25</f>
        <v>172</v>
      </c>
      <c r="K82" s="79" t="n">
        <f aca="false">'Capital Portfolio'!I25</f>
        <v>543.911757548961</v>
      </c>
      <c r="L82" s="4"/>
    </row>
    <row r="83" customFormat="false" ht="22.5" hidden="false" customHeight="false" outlineLevel="0" collapsed="false">
      <c r="A83" s="92" t="s">
        <v>28</v>
      </c>
      <c r="B83" s="51"/>
      <c r="C83" s="117" t="n">
        <f aca="false">'Capital Portfolio'!C26</f>
        <v>-2832.818179</v>
      </c>
      <c r="D83" s="94" t="s">
        <v>29</v>
      </c>
      <c r="E83" s="51"/>
      <c r="F83" s="94"/>
      <c r="G83" s="82"/>
      <c r="H83" s="121"/>
      <c r="I83" s="121"/>
      <c r="J83" s="80"/>
      <c r="K83" s="80"/>
      <c r="L83" s="4"/>
    </row>
    <row r="84" customFormat="false" ht="20.25" hidden="false" customHeight="false" outlineLevel="0" collapsed="false">
      <c r="E84" s="51"/>
      <c r="L84" s="4"/>
    </row>
    <row r="85" customFormat="false" ht="20.25" hidden="false" customHeight="false" outlineLevel="0" collapsed="false">
      <c r="E85" s="51"/>
      <c r="L85" s="4"/>
    </row>
    <row r="86" customFormat="false" ht="13.5" hidden="false" customHeight="true" outlineLevel="0" collapsed="false">
      <c r="E86" s="51"/>
      <c r="L86" s="4"/>
    </row>
    <row r="87" customFormat="false" ht="20.25" hidden="false" customHeight="false" outlineLevel="0" collapsed="false">
      <c r="E87" s="51"/>
      <c r="L87" s="4"/>
    </row>
    <row r="88" customFormat="false" ht="20.25" hidden="false" customHeight="false" outlineLevel="0" collapsed="false">
      <c r="E88" s="51"/>
      <c r="L88" s="4"/>
    </row>
    <row r="89" customFormat="false" ht="20.25" hidden="false" customHeight="false" outlineLevel="0" collapsed="false">
      <c r="E89" s="51"/>
      <c r="L89" s="4"/>
    </row>
    <row r="90" customFormat="false" ht="20.25" hidden="false" customHeight="false" outlineLevel="0" collapsed="false">
      <c r="E90" s="51"/>
      <c r="L90" s="4"/>
    </row>
    <row r="91" customFormat="false" ht="20.25" hidden="false" customHeight="false" outlineLevel="0" collapsed="false">
      <c r="E91" s="51"/>
      <c r="L91" s="4"/>
    </row>
    <row r="92" customFormat="false" ht="20.25" hidden="false" customHeight="false" outlineLevel="0" collapsed="false">
      <c r="E92" s="51"/>
      <c r="L92" s="4"/>
    </row>
    <row r="93" customFormat="false" ht="20.25" hidden="false" customHeight="false" outlineLevel="0" collapsed="false">
      <c r="E93" s="51"/>
      <c r="L93" s="4"/>
    </row>
    <row r="94" customFormat="false" ht="20.25" hidden="false" customHeight="false" outlineLevel="0" collapsed="false">
      <c r="E94" s="51"/>
      <c r="L94" s="4"/>
    </row>
    <row r="95" customFormat="false" ht="20.25" hidden="false" customHeight="false" outlineLevel="0" collapsed="false">
      <c r="E95" s="51"/>
      <c r="L95" s="4"/>
    </row>
    <row r="96" customFormat="false" ht="20.25" hidden="false" customHeight="false" outlineLevel="0" collapsed="false">
      <c r="E96" s="51"/>
      <c r="L96" s="4"/>
    </row>
    <row r="97" customFormat="false" ht="20.25" hidden="false" customHeight="false" outlineLevel="0" collapsed="false">
      <c r="E97" s="51"/>
      <c r="L97" s="4"/>
    </row>
    <row r="98" customFormat="false" ht="20.25" hidden="false" customHeight="false" outlineLevel="0" collapsed="false">
      <c r="E98" s="51"/>
      <c r="L98" s="4"/>
    </row>
    <row r="99" customFormat="false" ht="20.25" hidden="false" customHeight="false" outlineLevel="0" collapsed="false">
      <c r="E99" s="51"/>
      <c r="L99" s="4"/>
    </row>
    <row r="100" customFormat="false" ht="20.25" hidden="false" customHeight="false" outlineLevel="0" collapsed="false">
      <c r="E100" s="51"/>
      <c r="L100" s="4"/>
    </row>
    <row r="101" customFormat="false" ht="20.25" hidden="false" customHeight="false" outlineLevel="0" collapsed="false">
      <c r="E101" s="51"/>
      <c r="L101" s="4"/>
    </row>
    <row r="102" customFormat="false" ht="20.25" hidden="false" customHeight="false" outlineLevel="0" collapsed="false">
      <c r="E102" s="51"/>
      <c r="L102" s="4"/>
    </row>
    <row r="103" customFormat="false" ht="20.25" hidden="false" customHeight="false" outlineLevel="0" collapsed="false">
      <c r="E103" s="51"/>
      <c r="L103" s="4"/>
    </row>
    <row r="104" customFormat="false" ht="15.75" hidden="false" customHeight="false" outlineLevel="0" collapsed="false">
      <c r="L104" s="4"/>
    </row>
    <row r="105" customFormat="false" ht="15.75" hidden="false" customHeight="false" outlineLevel="0" collapsed="false">
      <c r="L105" s="4"/>
    </row>
    <row r="106" customFormat="false" ht="15.75" hidden="false" customHeight="false" outlineLevel="0" collapsed="false">
      <c r="L106" s="4"/>
    </row>
    <row r="107" customFormat="false" ht="15.75" hidden="false" customHeight="false" outlineLevel="0" collapsed="false">
      <c r="L107" s="4"/>
    </row>
    <row r="108" customFormat="false" ht="15.75" hidden="false" customHeight="false" outlineLevel="0" collapsed="false">
      <c r="L108" s="4"/>
    </row>
    <row r="109" customFormat="false" ht="15.75" hidden="false" customHeight="false" outlineLevel="0" collapsed="false">
      <c r="L109" s="4"/>
    </row>
    <row r="110" customFormat="false" ht="15.75" hidden="false" customHeight="false" outlineLevel="0" collapsed="false">
      <c r="L110" s="4"/>
    </row>
  </sheetData>
  <mergeCells count="1">
    <mergeCell ref="J7:K7"/>
  </mergeCells>
  <printOptions headings="false" gridLines="false" gridLinesSet="true" horizontalCentered="true" verticalCentered="true"/>
  <pageMargins left="0.2" right="0.2" top="0.5" bottom="0.5" header="0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3"/>
  <sheetViews>
    <sheetView showFormulas="false" showGridLines="true" showRowColHeaders="true" showZeros="true" rightToLeft="false" tabSelected="false" showOutlineSymbols="true" defaultGridColor="true" view="normal" topLeftCell="A1" colorId="64" zoomScale="40" zoomScaleNormal="40" zoomScalePageLayoutView="100" workbookViewId="0">
      <pane xSplit="2" ySplit="11" topLeftCell="C12" activePane="bottomRight" state="frozen"/>
      <selection pane="topLeft" activeCell="A1" activeCellId="0" sqref="A1"/>
      <selection pane="topRight" activeCell="C1" activeCellId="0" sqref="C1"/>
      <selection pane="bottomLeft" activeCell="A12" activeCellId="0" sqref="A12"/>
      <selection pane="bottomRight" activeCell="A10" activeCellId="0" sqref="A1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71.99"/>
    <col collapsed="false" customWidth="true" hidden="false" outlineLevel="0" max="2" min="2" style="1" width="2.13"/>
    <col collapsed="false" customWidth="true" hidden="false" outlineLevel="0" max="3" min="3" style="1" width="34.13"/>
    <col collapsed="false" customWidth="true" hidden="false" outlineLevel="0" max="4" min="4" style="1" width="20.13"/>
    <col collapsed="false" customWidth="true" hidden="false" outlineLevel="0" max="5" min="5" style="1" width="39.85"/>
    <col collapsed="false" customWidth="true" hidden="false" outlineLevel="0" max="6" min="6" style="1" width="20.13"/>
    <col collapsed="false" customWidth="true" hidden="false" outlineLevel="0" max="7" min="7" style="1" width="43.14"/>
    <col collapsed="false" customWidth="true" hidden="false" outlineLevel="0" max="9" min="8" style="2" width="4.41"/>
    <col collapsed="false" customWidth="true" hidden="false" outlineLevel="0" max="11" min="10" style="2" width="28.56"/>
    <col collapsed="false" customWidth="true" hidden="false" outlineLevel="0" max="12" min="12" style="2" width="5.41"/>
    <col collapsed="false" customWidth="true" hidden="false" outlineLevel="0" max="13" min="13" style="3" width="33.14"/>
    <col collapsed="false" customWidth="true" hidden="false" outlineLevel="0" max="14" min="14" style="3" width="36.56"/>
    <col collapsed="false" customWidth="true" hidden="true" outlineLevel="0" max="15" min="15" style="3" width="23.85"/>
    <col collapsed="false" customWidth="true" hidden="false" outlineLevel="0" max="16" min="16" style="4" width="11.85"/>
    <col collapsed="false" customWidth="true" hidden="false" outlineLevel="0" max="17" min="17" style="4" width="25.41"/>
    <col collapsed="false" customWidth="true" hidden="false" outlineLevel="0" max="18" min="18" style="4" width="24.99"/>
    <col collapsed="false" customWidth="true" hidden="false" outlineLevel="0" max="19" min="19" style="4" width="24.13"/>
    <col collapsed="false" customWidth="true" hidden="false" outlineLevel="0" max="20" min="20" style="4" width="16.99"/>
    <col collapsed="false" customWidth="true" hidden="false" outlineLevel="0" max="21" min="21" style="4" width="2.13"/>
    <col collapsed="false" customWidth="true" hidden="false" outlineLevel="0" max="22" min="22" style="4" width="12.42"/>
    <col collapsed="false" customWidth="true" hidden="false" outlineLevel="0" max="23" min="23" style="4" width="15.99"/>
    <col collapsed="false" customWidth="true" hidden="false" outlineLevel="0" max="24" min="24" style="4" width="19.14"/>
    <col collapsed="false" customWidth="true" hidden="false" outlineLevel="0" max="25" min="25" style="4" width="20.41"/>
    <col collapsed="false" customWidth="true" hidden="false" outlineLevel="0" max="26" min="26" style="4" width="18.56"/>
    <col collapsed="false" customWidth="false" hidden="false" outlineLevel="0" max="27" min="27" style="4" width="9.14"/>
    <col collapsed="false" customWidth="true" hidden="false" outlineLevel="0" max="30" min="28" style="4" width="19.85"/>
    <col collapsed="false" customWidth="true" hidden="false" outlineLevel="0" max="31" min="31" style="4" width="13.56"/>
    <col collapsed="false" customWidth="true" hidden="true" outlineLevel="0" max="32" min="32" style="4" width="22.14"/>
    <col collapsed="false" customWidth="true" hidden="true" outlineLevel="0" max="33" min="33" style="4" width="32.56"/>
    <col collapsed="false" customWidth="true" hidden="true" outlineLevel="0" max="34" min="34" style="4" width="20.7"/>
    <col collapsed="false" customWidth="true" hidden="false" outlineLevel="0" max="35" min="35" style="4" width="19.85"/>
    <col collapsed="false" customWidth="true" hidden="false" outlineLevel="0" max="36" min="36" style="4" width="14.41"/>
    <col collapsed="false" customWidth="true" hidden="false" outlineLevel="0" max="37" min="37" style="4" width="14.14"/>
    <col collapsed="false" customWidth="true" hidden="false" outlineLevel="0" max="38" min="38" style="4" width="14.7"/>
    <col collapsed="false" customWidth="true" hidden="false" outlineLevel="0" max="39" min="39" style="4" width="13.28"/>
    <col collapsed="false" customWidth="true" hidden="false" outlineLevel="0" max="40" min="40" style="4" width="18.56"/>
    <col collapsed="false" customWidth="true" hidden="false" outlineLevel="0" max="41" min="41" style="4" width="14.41"/>
    <col collapsed="false" customWidth="true" hidden="false" outlineLevel="0" max="43" min="42" style="4" width="12.42"/>
    <col collapsed="false" customWidth="false" hidden="false" outlineLevel="0" max="257" min="44" style="4" width="9.14"/>
  </cols>
  <sheetData>
    <row r="1" customFormat="false" ht="27" hidden="false" customHeight="true" outlineLevel="0" collapsed="false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8"/>
      <c r="S1" s="6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60.75" hidden="false" customHeight="false" outlineLevel="0" collapsed="false">
      <c r="A2" s="5"/>
      <c r="B2" s="5"/>
      <c r="C2" s="9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customFormat="false" ht="72.75" hidden="false" customHeight="true" outlineLevel="0" collapsed="false">
      <c r="A3" s="10"/>
      <c r="B3" s="2"/>
      <c r="C3" s="2"/>
      <c r="D3" s="2"/>
      <c r="E3" s="2"/>
      <c r="F3" s="2"/>
      <c r="G3" s="11"/>
      <c r="J3" s="12" t="s">
        <v>1</v>
      </c>
      <c r="K3" s="12"/>
      <c r="N3" s="13" t="s">
        <v>2</v>
      </c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customFormat="false" ht="21" hidden="false" customHeight="true" outlineLevel="0" collapsed="false">
      <c r="A4" s="2"/>
      <c r="B4" s="2"/>
      <c r="C4" s="2"/>
      <c r="D4" s="2"/>
      <c r="E4" s="2"/>
      <c r="F4" s="2"/>
      <c r="G4" s="2"/>
      <c r="M4" s="14" t="s">
        <v>3</v>
      </c>
      <c r="N4" s="14" t="n">
        <f aca="true">TODAY()</f>
        <v>45926</v>
      </c>
      <c r="S4" s="6"/>
      <c r="T4" s="6"/>
      <c r="U4" s="6"/>
      <c r="V4" s="6"/>
      <c r="W4" s="6"/>
      <c r="X4" s="6"/>
      <c r="Y4" s="15"/>
      <c r="Z4" s="1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customFormat="false" ht="30" hidden="false" customHeight="false" outlineLevel="0" collapsed="false">
      <c r="A5" s="10"/>
      <c r="B5" s="2"/>
      <c r="C5" s="2"/>
      <c r="D5" s="2"/>
      <c r="E5" s="132"/>
      <c r="F5" s="2"/>
      <c r="G5" s="2"/>
      <c r="M5" s="17"/>
      <c r="N5" s="13"/>
      <c r="S5" s="6"/>
      <c r="T5" s="6"/>
      <c r="U5" s="6"/>
      <c r="V5" s="6"/>
      <c r="W5" s="6"/>
      <c r="X5" s="6"/>
      <c r="Y5" s="15"/>
      <c r="Z5" s="1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customFormat="false" ht="15.75" hidden="false" customHeight="true" outlineLevel="0" collapsed="false">
      <c r="A6" s="18"/>
      <c r="B6" s="2"/>
      <c r="C6" s="2"/>
      <c r="D6" s="2"/>
      <c r="E6" s="2"/>
      <c r="F6" s="2"/>
      <c r="G6" s="2"/>
      <c r="M6" s="19"/>
      <c r="N6" s="19"/>
      <c r="O6" s="19"/>
      <c r="S6" s="6"/>
      <c r="T6" s="6"/>
      <c r="U6" s="6"/>
      <c r="V6" s="6"/>
      <c r="W6" s="6"/>
      <c r="X6" s="6"/>
      <c r="Y6" s="15"/>
      <c r="Z6" s="16"/>
      <c r="AA6" s="6"/>
      <c r="AB6" s="6"/>
      <c r="AC6" s="6"/>
      <c r="AD6" s="6"/>
      <c r="AE6" s="6"/>
      <c r="AF6" s="20"/>
      <c r="AG6" s="6"/>
      <c r="AH6" s="6"/>
      <c r="AI6" s="6"/>
      <c r="AJ6" s="6"/>
      <c r="AK6" s="6"/>
      <c r="AL6" s="6"/>
      <c r="AM6" s="6"/>
      <c r="AN6" s="6"/>
    </row>
    <row r="7" customFormat="false" ht="31.5" hidden="false" customHeight="true" outlineLevel="0" collapsed="false">
      <c r="A7" s="18"/>
      <c r="B7" s="2"/>
      <c r="C7" s="21" t="s">
        <v>4</v>
      </c>
      <c r="D7" s="23"/>
      <c r="E7" s="21" t="s">
        <v>5</v>
      </c>
      <c r="F7" s="23"/>
      <c r="G7" s="21" t="s">
        <v>6</v>
      </c>
      <c r="H7" s="24"/>
      <c r="I7" s="24"/>
      <c r="J7" s="21" t="s">
        <v>7</v>
      </c>
      <c r="K7" s="21"/>
      <c r="L7" s="28"/>
      <c r="M7" s="21" t="s">
        <v>56</v>
      </c>
      <c r="N7" s="21"/>
      <c r="O7" s="21"/>
      <c r="P7" s="21"/>
      <c r="S7" s="6"/>
      <c r="T7" s="15"/>
      <c r="U7" s="16"/>
      <c r="V7" s="6"/>
      <c r="W7" s="6"/>
      <c r="X7" s="6"/>
      <c r="Y7" s="25"/>
      <c r="Z7" s="26"/>
      <c r="AA7" s="27"/>
      <c r="AB7" s="2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customFormat="false" ht="18.75" hidden="false" customHeight="false" outlineLevel="0" collapsed="false">
      <c r="A8" s="28"/>
      <c r="B8" s="29"/>
      <c r="C8" s="30" t="s">
        <v>8</v>
      </c>
      <c r="D8" s="31"/>
      <c r="E8" s="30" t="s">
        <v>8</v>
      </c>
      <c r="F8" s="31"/>
      <c r="G8" s="30" t="s">
        <v>9</v>
      </c>
      <c r="H8" s="31"/>
      <c r="I8" s="31"/>
      <c r="J8" s="30" t="s">
        <v>10</v>
      </c>
      <c r="K8" s="30" t="n">
        <v>60</v>
      </c>
      <c r="L8" s="133"/>
      <c r="M8" s="30" t="s">
        <v>57</v>
      </c>
      <c r="N8" s="134" t="s">
        <v>58</v>
      </c>
      <c r="O8" s="134" t="s">
        <v>58</v>
      </c>
      <c r="P8" s="134" t="s">
        <v>59</v>
      </c>
      <c r="Q8" s="32"/>
      <c r="R8" s="32"/>
      <c r="S8" s="33"/>
      <c r="T8" s="33"/>
      <c r="U8" s="33"/>
      <c r="V8" s="33"/>
      <c r="W8" s="33"/>
      <c r="X8" s="33"/>
      <c r="Y8" s="33"/>
      <c r="Z8" s="33"/>
      <c r="AA8" s="34"/>
      <c r="AB8" s="31"/>
      <c r="AC8" s="31"/>
      <c r="AD8" s="35"/>
      <c r="AE8" s="31"/>
      <c r="AF8" s="33"/>
      <c r="AG8" s="6"/>
      <c r="AH8" s="26"/>
      <c r="AI8" s="26"/>
      <c r="AJ8" s="26"/>
      <c r="AK8" s="26"/>
      <c r="AL8" s="26"/>
      <c r="AM8" s="33"/>
      <c r="AN8" s="33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</row>
    <row r="9" customFormat="false" ht="12.75" hidden="false" customHeight="true" outlineLevel="0" collapsed="false">
      <c r="A9" s="26"/>
      <c r="B9" s="2"/>
      <c r="C9" s="36"/>
      <c r="D9" s="26"/>
      <c r="E9" s="26"/>
      <c r="F9" s="26"/>
      <c r="G9" s="37"/>
      <c r="J9" s="37"/>
      <c r="K9" s="37"/>
      <c r="M9" s="36"/>
      <c r="N9" s="36"/>
      <c r="O9" s="36"/>
      <c r="P9" s="36"/>
      <c r="S9" s="6"/>
      <c r="T9" s="6"/>
      <c r="U9" s="6"/>
      <c r="V9" s="6"/>
      <c r="W9" s="6"/>
      <c r="X9" s="6"/>
      <c r="Y9" s="6"/>
      <c r="Z9" s="6"/>
      <c r="AA9" s="25"/>
      <c r="AB9" s="26"/>
      <c r="AC9" s="26"/>
      <c r="AD9" s="26"/>
      <c r="AE9" s="26"/>
      <c r="AF9" s="6"/>
      <c r="AG9" s="6"/>
      <c r="AH9" s="6"/>
      <c r="AI9" s="6"/>
      <c r="AJ9" s="6"/>
      <c r="AK9" s="6"/>
      <c r="AL9" s="6"/>
      <c r="AM9" s="6"/>
      <c r="AN9" s="6"/>
    </row>
    <row r="10" customFormat="false" ht="30" hidden="false" customHeight="true" outlineLevel="0" collapsed="false">
      <c r="A10" s="135" t="s">
        <v>12</v>
      </c>
      <c r="B10" s="10"/>
      <c r="C10" s="39"/>
      <c r="D10" s="10"/>
      <c r="E10" s="10"/>
      <c r="F10" s="10"/>
      <c r="G10" s="56"/>
      <c r="H10" s="41"/>
      <c r="I10" s="41"/>
      <c r="J10" s="56"/>
      <c r="K10" s="56"/>
      <c r="L10" s="136"/>
      <c r="M10" s="56"/>
      <c r="N10" s="56"/>
      <c r="O10" s="56"/>
      <c r="P10" s="56"/>
      <c r="Q10" s="7"/>
      <c r="R10" s="7"/>
      <c r="S10" s="7"/>
      <c r="T10" s="58"/>
      <c r="U10" s="42"/>
      <c r="V10" s="42"/>
      <c r="W10" s="42"/>
      <c r="X10" s="7"/>
      <c r="Y10" s="43"/>
      <c r="Z10" s="43"/>
      <c r="AA10" s="43"/>
      <c r="AB10" s="44"/>
      <c r="AC10" s="44"/>
      <c r="AD10" s="44"/>
      <c r="AE10" s="7"/>
      <c r="AF10" s="7"/>
      <c r="AG10" s="45"/>
      <c r="AH10" s="45"/>
      <c r="AI10" s="45"/>
      <c r="AJ10" s="45"/>
      <c r="AK10" s="45"/>
      <c r="AL10" s="45"/>
      <c r="AM10" s="7"/>
      <c r="AN10" s="7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2.75" hidden="false" customHeight="true" outlineLevel="0" collapsed="false">
      <c r="A11" s="46"/>
      <c r="B11" s="2"/>
      <c r="C11" s="47"/>
      <c r="D11" s="48"/>
      <c r="E11" s="48"/>
      <c r="F11" s="48"/>
      <c r="G11" s="47"/>
      <c r="H11" s="48"/>
      <c r="I11" s="48"/>
      <c r="J11" s="49"/>
      <c r="K11" s="49"/>
      <c r="L11" s="48"/>
      <c r="M11" s="137"/>
      <c r="N11" s="137"/>
      <c r="O11" s="137"/>
      <c r="P11" s="137"/>
      <c r="Q11" s="6"/>
      <c r="R11" s="6"/>
      <c r="S11" s="6"/>
      <c r="T11" s="26"/>
      <c r="U11" s="26"/>
      <c r="V11" s="26"/>
      <c r="W11" s="26"/>
      <c r="X11" s="6"/>
      <c r="Y11" s="45"/>
      <c r="Z11" s="45"/>
      <c r="AA11" s="45"/>
      <c r="AB11" s="25"/>
      <c r="AC11" s="25"/>
      <c r="AD11" s="25"/>
      <c r="AE11" s="6"/>
      <c r="AF11" s="6"/>
      <c r="AG11" s="45"/>
      <c r="AH11" s="45"/>
      <c r="AI11" s="45"/>
      <c r="AJ11" s="45"/>
      <c r="AK11" s="45"/>
      <c r="AL11" s="45"/>
      <c r="AM11" s="6"/>
      <c r="AN11" s="6"/>
      <c r="AO11" s="8"/>
    </row>
    <row r="12" customFormat="false" ht="30" hidden="false" customHeight="true" outlineLevel="0" collapsed="false">
      <c r="A12" s="50" t="s">
        <v>13</v>
      </c>
      <c r="B12" s="51"/>
      <c r="C12" s="52"/>
      <c r="D12" s="53"/>
      <c r="E12" s="53"/>
      <c r="F12" s="53"/>
      <c r="G12" s="54" t="n">
        <f aca="false">SUM(G17:G28)</f>
        <v>2275.00679797573</v>
      </c>
      <c r="H12" s="55"/>
      <c r="I12" s="55"/>
      <c r="J12" s="56"/>
      <c r="K12" s="56" t="n">
        <f aca="false">J12*SQRT($K$8)</f>
        <v>0</v>
      </c>
      <c r="L12" s="53"/>
      <c r="M12" s="54" t="n">
        <f aca="false">SUM(M17:M30)</f>
        <v>-156.725898498641</v>
      </c>
      <c r="N12" s="54" t="n">
        <f aca="false">SUM(N17:N30)</f>
        <v>-156.725898498641</v>
      </c>
      <c r="O12" s="54" t="n">
        <f aca="false">SUM(O17:O30)</f>
        <v>-156.725898498641</v>
      </c>
      <c r="P12" s="54"/>
      <c r="Q12" s="57"/>
      <c r="R12" s="57"/>
      <c r="S12" s="57"/>
      <c r="T12" s="58"/>
      <c r="U12" s="42"/>
      <c r="V12" s="42"/>
      <c r="W12" s="42"/>
      <c r="X12" s="7"/>
      <c r="Y12" s="43"/>
      <c r="Z12" s="43"/>
      <c r="AA12" s="43"/>
      <c r="AB12" s="44"/>
      <c r="AC12" s="44"/>
      <c r="AD12" s="44"/>
      <c r="AE12" s="7"/>
      <c r="AF12" s="7"/>
      <c r="AG12" s="45"/>
      <c r="AH12" s="45"/>
      <c r="AI12" s="45"/>
      <c r="AJ12" s="45"/>
      <c r="AK12" s="45"/>
      <c r="AL12" s="45"/>
      <c r="AM12" s="7"/>
      <c r="AN12" s="7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26.25" hidden="true" customHeight="false" outlineLevel="0" collapsed="false">
      <c r="A13" s="59" t="s">
        <v>14</v>
      </c>
      <c r="B13" s="51"/>
      <c r="C13" s="60" t="n">
        <f aca="false">IF(ISNA([1]Summary!I15=TRUE()),"-",([1]Summary!I15))</f>
        <v>122.79</v>
      </c>
      <c r="D13" s="61"/>
      <c r="E13" s="61"/>
      <c r="F13" s="61"/>
      <c r="G13" s="62" t="n">
        <f aca="false">IF(ISNA([1]Summary!M15=TRUE()),"-",([1]Summary!M15))</f>
        <v>247.1</v>
      </c>
      <c r="H13" s="53"/>
      <c r="I13" s="53"/>
      <c r="J13" s="63"/>
      <c r="K13" s="64"/>
      <c r="L13" s="65"/>
      <c r="M13" s="138"/>
      <c r="N13" s="138"/>
      <c r="O13" s="138"/>
      <c r="P13" s="138"/>
      <c r="Q13" s="66"/>
      <c r="R13" s="66"/>
      <c r="S13" s="57"/>
      <c r="T13" s="58"/>
      <c r="U13" s="42"/>
      <c r="V13" s="42"/>
      <c r="W13" s="42"/>
      <c r="X13" s="33"/>
      <c r="Y13" s="43"/>
      <c r="Z13" s="43"/>
      <c r="AA13" s="43"/>
      <c r="AB13" s="34"/>
      <c r="AC13" s="34"/>
      <c r="AD13" s="34"/>
      <c r="AE13" s="33"/>
      <c r="AF13" s="33"/>
      <c r="AG13" s="45"/>
      <c r="AH13" s="45"/>
      <c r="AI13" s="45"/>
      <c r="AJ13" s="45"/>
      <c r="AK13" s="45"/>
      <c r="AL13" s="45"/>
      <c r="AM13" s="33"/>
      <c r="AN13" s="33"/>
      <c r="AO13" s="8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customFormat="false" ht="26.25" hidden="true" customHeight="false" outlineLevel="0" collapsed="false">
      <c r="A14" s="59" t="s">
        <v>15</v>
      </c>
      <c r="B14" s="51"/>
      <c r="C14" s="67" t="n">
        <f aca="false">IF(ISNA([1]Summary!I16=TRUE()),"-",([1]Summary!I16))</f>
        <v>10.68</v>
      </c>
      <c r="D14" s="53"/>
      <c r="E14" s="53"/>
      <c r="F14" s="53"/>
      <c r="G14" s="62" t="n">
        <f aca="false">IF(ISNA([1]Summary!M16=TRUE()),"-",([1]Summary!M16))</f>
        <v>35.46</v>
      </c>
      <c r="H14" s="53"/>
      <c r="I14" s="53"/>
      <c r="J14" s="63"/>
      <c r="K14" s="64"/>
      <c r="L14" s="68"/>
      <c r="M14" s="138"/>
      <c r="N14" s="138"/>
      <c r="O14" s="138"/>
      <c r="P14" s="138"/>
      <c r="Q14" s="57"/>
      <c r="R14" s="57"/>
      <c r="S14" s="57"/>
      <c r="T14" s="58"/>
      <c r="U14" s="42"/>
      <c r="V14" s="42"/>
      <c r="W14" s="42"/>
      <c r="X14" s="57"/>
      <c r="Y14" s="43"/>
      <c r="Z14" s="43"/>
      <c r="AA14" s="43"/>
      <c r="AB14" s="69"/>
      <c r="AC14" s="69"/>
      <c r="AD14" s="69"/>
      <c r="AE14" s="57"/>
      <c r="AF14" s="57"/>
      <c r="AG14" s="45"/>
      <c r="AH14" s="45"/>
      <c r="AI14" s="45"/>
      <c r="AJ14" s="45"/>
      <c r="AK14" s="45"/>
      <c r="AL14" s="45"/>
      <c r="AM14" s="57"/>
      <c r="AN14" s="57"/>
      <c r="AO14" s="8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12.75" hidden="false" customHeight="true" outlineLevel="0" collapsed="false">
      <c r="A15" s="70"/>
      <c r="B15" s="51"/>
      <c r="C15" s="71"/>
      <c r="D15" s="53"/>
      <c r="E15" s="53"/>
      <c r="F15" s="53"/>
      <c r="G15" s="71" t="s">
        <v>16</v>
      </c>
      <c r="H15" s="53"/>
      <c r="I15" s="53"/>
      <c r="J15" s="72"/>
      <c r="K15" s="72"/>
      <c r="L15" s="73"/>
      <c r="M15" s="139"/>
      <c r="N15" s="137"/>
      <c r="O15" s="137"/>
      <c r="P15" s="137"/>
      <c r="Q15" s="66"/>
      <c r="R15" s="66"/>
      <c r="S15" s="57"/>
      <c r="T15" s="26"/>
      <c r="U15" s="74"/>
      <c r="V15" s="74"/>
      <c r="W15" s="74"/>
      <c r="X15" s="6"/>
      <c r="Y15" s="45"/>
      <c r="Z15" s="45"/>
      <c r="AA15" s="45"/>
      <c r="AB15" s="25"/>
      <c r="AC15" s="25"/>
      <c r="AD15" s="25"/>
      <c r="AE15" s="6"/>
      <c r="AF15" s="6"/>
      <c r="AG15" s="45"/>
      <c r="AH15" s="45"/>
      <c r="AI15" s="45"/>
      <c r="AJ15" s="45"/>
      <c r="AK15" s="45"/>
      <c r="AL15" s="45"/>
      <c r="AM15" s="6"/>
      <c r="AN15" s="6"/>
      <c r="AO15" s="8"/>
    </row>
    <row r="16" customFormat="false" ht="30" hidden="false" customHeight="true" outlineLevel="0" collapsed="false">
      <c r="A16" s="75" t="s">
        <v>17</v>
      </c>
      <c r="B16" s="51"/>
      <c r="C16" s="71"/>
      <c r="D16" s="53"/>
      <c r="E16" s="53"/>
      <c r="F16" s="53"/>
      <c r="G16" s="71"/>
      <c r="H16" s="53"/>
      <c r="I16" s="53"/>
      <c r="J16" s="72"/>
      <c r="K16" s="72"/>
      <c r="L16" s="73"/>
      <c r="M16" s="139"/>
      <c r="N16" s="137"/>
      <c r="O16" s="137"/>
      <c r="P16" s="137"/>
      <c r="Q16" s="66"/>
      <c r="R16" s="66"/>
      <c r="S16" s="57"/>
      <c r="T16" s="26"/>
      <c r="U16" s="74"/>
      <c r="V16" s="74"/>
      <c r="W16" s="74"/>
      <c r="X16" s="6"/>
      <c r="Y16" s="45"/>
      <c r="Z16" s="45"/>
      <c r="AA16" s="45"/>
      <c r="AB16" s="25"/>
      <c r="AC16" s="25"/>
      <c r="AD16" s="25"/>
      <c r="AE16" s="6"/>
      <c r="AF16" s="6"/>
      <c r="AG16" s="45"/>
      <c r="AH16" s="45"/>
      <c r="AI16" s="45"/>
      <c r="AJ16" s="45"/>
      <c r="AK16" s="45"/>
      <c r="AL16" s="45"/>
      <c r="AM16" s="6"/>
      <c r="AN16" s="6"/>
      <c r="AO16" s="8"/>
    </row>
    <row r="17" customFormat="false" ht="30" hidden="false" customHeight="true" outlineLevel="0" collapsed="false">
      <c r="A17" s="76" t="s">
        <v>18</v>
      </c>
      <c r="B17" s="51"/>
      <c r="C17" s="62" t="n">
        <v>-106</v>
      </c>
      <c r="D17" s="53" t="s">
        <v>19</v>
      </c>
      <c r="E17" s="77" t="n">
        <v>4.657</v>
      </c>
      <c r="F17" s="53"/>
      <c r="G17" s="78" t="n">
        <f aca="false">[2]Summary!$P$7/1000</f>
        <v>-2789.91962667812</v>
      </c>
      <c r="H17" s="53"/>
      <c r="I17" s="53"/>
      <c r="J17" s="79" t="n">
        <v>4.5</v>
      </c>
      <c r="K17" s="79" t="n">
        <f aca="false">J17*SQRT($K$8)</f>
        <v>34.8568501158668</v>
      </c>
      <c r="L17" s="53"/>
      <c r="M17" s="140" t="n">
        <f aca="false">[2]Summary!$Q$7/1000</f>
        <v>-98.3756266781241</v>
      </c>
      <c r="N17" s="140" t="n">
        <f aca="false">[2]Summary!$R$7/1000</f>
        <v>-98.3756266781241</v>
      </c>
      <c r="O17" s="140" t="n">
        <f aca="false">[2]Summary!$R$7/1000</f>
        <v>-98.3756266781241</v>
      </c>
      <c r="P17" s="140"/>
      <c r="Q17" s="66"/>
      <c r="R17" s="66"/>
      <c r="S17" s="57"/>
      <c r="T17" s="58"/>
      <c r="U17" s="42"/>
      <c r="V17" s="42"/>
      <c r="W17" s="42"/>
      <c r="X17" s="7"/>
      <c r="Y17" s="43"/>
      <c r="Z17" s="43"/>
      <c r="AA17" s="43"/>
      <c r="AB17" s="44"/>
      <c r="AC17" s="44"/>
      <c r="AD17" s="44"/>
      <c r="AE17" s="7"/>
      <c r="AF17" s="7"/>
      <c r="AG17" s="45"/>
      <c r="AH17" s="45"/>
      <c r="AI17" s="45"/>
      <c r="AJ17" s="45"/>
      <c r="AK17" s="45"/>
      <c r="AL17" s="45"/>
      <c r="AM17" s="7"/>
      <c r="AN17" s="7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30" hidden="false" customHeight="true" outlineLevel="0" collapsed="false">
      <c r="A18" s="76" t="s">
        <v>20</v>
      </c>
      <c r="B18" s="51"/>
      <c r="C18" s="62" t="n">
        <f aca="false">'Sithe - Contract Position'!F7/1000</f>
        <v>37.6643369746315</v>
      </c>
      <c r="D18" s="53" t="s">
        <v>21</v>
      </c>
      <c r="E18" s="62" t="n">
        <f aca="false">C18</f>
        <v>37.6643369746315</v>
      </c>
      <c r="F18" s="53"/>
      <c r="G18" s="78" t="n">
        <f aca="false">[2]Summary!$P$9/1000</f>
        <v>1889.1776774288</v>
      </c>
      <c r="H18" s="53"/>
      <c r="I18" s="53"/>
      <c r="J18" s="52"/>
      <c r="K18" s="80"/>
      <c r="L18" s="53"/>
      <c r="M18" s="140" t="n">
        <f aca="false">[2]Summary!$Q$9/1000</f>
        <v>20.0126774288034</v>
      </c>
      <c r="N18" s="140" t="n">
        <f aca="false">[2]Summary!$R$9/1000</f>
        <v>20.0126774288034</v>
      </c>
      <c r="O18" s="140" t="n">
        <f aca="false">[2]Summary!$R$9/1000</f>
        <v>20.0126774288034</v>
      </c>
      <c r="P18" s="140"/>
      <c r="Q18" s="66"/>
      <c r="R18" s="66"/>
      <c r="S18" s="57"/>
      <c r="T18" s="58"/>
      <c r="U18" s="42"/>
      <c r="V18" s="42"/>
      <c r="W18" s="42"/>
      <c r="X18" s="7"/>
      <c r="Y18" s="43"/>
      <c r="Z18" s="43"/>
      <c r="AA18" s="43"/>
      <c r="AB18" s="44"/>
      <c r="AC18" s="44"/>
      <c r="AD18" s="44"/>
      <c r="AE18" s="7"/>
      <c r="AF18" s="7"/>
      <c r="AG18" s="45"/>
      <c r="AH18" s="45"/>
      <c r="AI18" s="45"/>
      <c r="AJ18" s="45"/>
      <c r="AK18" s="45"/>
      <c r="AL18" s="45"/>
      <c r="AM18" s="7"/>
      <c r="AN18" s="7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30" hidden="false" customHeight="true" outlineLevel="0" collapsed="false">
      <c r="A19" s="81"/>
      <c r="B19" s="51"/>
      <c r="C19" s="52"/>
      <c r="D19" s="53"/>
      <c r="E19" s="53"/>
      <c r="F19" s="53"/>
      <c r="G19" s="82"/>
      <c r="H19" s="53"/>
      <c r="I19" s="53"/>
      <c r="J19" s="82"/>
      <c r="K19" s="82"/>
      <c r="L19" s="53"/>
      <c r="M19" s="141"/>
      <c r="N19" s="141"/>
      <c r="O19" s="141"/>
      <c r="P19" s="141"/>
      <c r="Q19" s="66"/>
      <c r="R19" s="66"/>
      <c r="S19" s="57"/>
      <c r="T19" s="58"/>
      <c r="U19" s="42"/>
      <c r="V19" s="42"/>
      <c r="W19" s="42"/>
      <c r="X19" s="7"/>
      <c r="Y19" s="43"/>
      <c r="Z19" s="43"/>
      <c r="AA19" s="43"/>
      <c r="AB19" s="44"/>
      <c r="AC19" s="44"/>
      <c r="AD19" s="44"/>
      <c r="AE19" s="7"/>
      <c r="AF19" s="7"/>
      <c r="AG19" s="45"/>
      <c r="AH19" s="45"/>
      <c r="AI19" s="45"/>
      <c r="AJ19" s="45"/>
      <c r="AK19" s="45"/>
      <c r="AL19" s="45"/>
      <c r="AM19" s="7"/>
      <c r="AN19" s="7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30" hidden="false" customHeight="true" outlineLevel="0" collapsed="false">
      <c r="A20" s="75" t="s">
        <v>22</v>
      </c>
      <c r="B20" s="51"/>
      <c r="C20" s="52"/>
      <c r="D20" s="53"/>
      <c r="E20" s="53"/>
      <c r="F20" s="53"/>
      <c r="G20" s="8"/>
      <c r="H20" s="53"/>
      <c r="I20" s="53"/>
      <c r="J20" s="82"/>
      <c r="K20" s="82"/>
      <c r="L20" s="53"/>
      <c r="M20" s="141"/>
      <c r="N20" s="141"/>
      <c r="O20" s="141"/>
      <c r="P20" s="141"/>
      <c r="Q20" s="66"/>
      <c r="R20" s="66"/>
      <c r="S20" s="57"/>
      <c r="T20" s="58"/>
      <c r="U20" s="42"/>
      <c r="V20" s="42"/>
      <c r="W20" s="42"/>
      <c r="X20" s="7"/>
      <c r="Y20" s="43"/>
      <c r="Z20" s="43"/>
      <c r="AA20" s="43"/>
      <c r="AB20" s="44"/>
      <c r="AC20" s="44"/>
      <c r="AD20" s="44"/>
      <c r="AE20" s="7"/>
      <c r="AF20" s="7"/>
      <c r="AG20" s="45"/>
      <c r="AH20" s="45"/>
      <c r="AI20" s="45"/>
      <c r="AJ20" s="45"/>
      <c r="AK20" s="45"/>
      <c r="AL20" s="45"/>
      <c r="AM20" s="7"/>
      <c r="AN20" s="7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30" hidden="false" customHeight="true" outlineLevel="0" collapsed="false">
      <c r="A21" s="76" t="s">
        <v>23</v>
      </c>
      <c r="B21" s="51"/>
      <c r="C21" s="62" t="n">
        <f aca="false">[3]MTM!$D$12</f>
        <v>403.347748866827</v>
      </c>
      <c r="D21" s="53" t="s">
        <v>19</v>
      </c>
      <c r="E21" s="52"/>
      <c r="F21" s="53"/>
      <c r="G21" s="83" t="n">
        <f aca="false">'Sithe - MTM P&amp;L'!M22/1000</f>
        <v>1921.6062691913</v>
      </c>
      <c r="H21" s="53"/>
      <c r="I21" s="53"/>
      <c r="J21" s="79" t="n">
        <v>33.98</v>
      </c>
      <c r="K21" s="79" t="n">
        <f aca="false">J21*SQRT($K$8)</f>
        <v>263.207948208256</v>
      </c>
      <c r="L21" s="53"/>
      <c r="M21" s="140" t="n">
        <f aca="false">[2]Summary!$Q$7/1000</f>
        <v>-98.3756266781241</v>
      </c>
      <c r="N21" s="140" t="n">
        <f aca="false">[2]Summary!$R$7/1000</f>
        <v>-98.3756266781241</v>
      </c>
      <c r="O21" s="140" t="n">
        <f aca="false">[2]Summary!$R$7/1000</f>
        <v>-98.3756266781241</v>
      </c>
      <c r="P21" s="140"/>
      <c r="Q21" s="66"/>
      <c r="R21" s="66"/>
      <c r="S21" s="57"/>
      <c r="T21" s="58"/>
      <c r="U21" s="42"/>
      <c r="V21" s="42"/>
      <c r="W21" s="42"/>
      <c r="X21" s="7"/>
      <c r="Y21" s="43"/>
      <c r="Z21" s="43"/>
      <c r="AA21" s="43"/>
      <c r="AB21" s="44"/>
      <c r="AC21" s="44"/>
      <c r="AD21" s="44"/>
      <c r="AE21" s="7"/>
      <c r="AF21" s="7"/>
      <c r="AG21" s="45"/>
      <c r="AH21" s="45"/>
      <c r="AI21" s="45"/>
      <c r="AJ21" s="45"/>
      <c r="AK21" s="45"/>
      <c r="AL21" s="45"/>
      <c r="AM21" s="7"/>
      <c r="AN21" s="7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30" hidden="false" customHeight="true" outlineLevel="0" collapsed="false">
      <c r="A22" s="76" t="s">
        <v>20</v>
      </c>
      <c r="B22" s="51"/>
      <c r="C22" s="62" t="n">
        <f aca="false">[3]MTM!$D$13</f>
        <v>-23.8944832562066</v>
      </c>
      <c r="D22" s="53" t="s">
        <v>21</v>
      </c>
      <c r="E22" s="52"/>
      <c r="F22" s="53"/>
      <c r="G22" s="83" t="n">
        <f aca="false">'Sithe - MTM P&amp;L'!M25/1000</f>
        <v>-1149.29461370462</v>
      </c>
      <c r="H22" s="53"/>
      <c r="I22" s="53"/>
      <c r="J22" s="79" t="n">
        <v>42</v>
      </c>
      <c r="K22" s="79" t="n">
        <f aca="false">J22*SQRT($K$8)</f>
        <v>325.330601081423</v>
      </c>
      <c r="L22" s="53"/>
      <c r="M22" s="140" t="n">
        <f aca="false">[2]Summary!$Q$9/1000</f>
        <v>20.0126774288034</v>
      </c>
      <c r="N22" s="140" t="n">
        <f aca="false">[2]Summary!$R$9/1000</f>
        <v>20.0126774288034</v>
      </c>
      <c r="O22" s="140" t="n">
        <f aca="false">[2]Summary!$R$9/1000</f>
        <v>20.0126774288034</v>
      </c>
      <c r="P22" s="140"/>
      <c r="Q22" s="66"/>
      <c r="R22" s="66"/>
      <c r="S22" s="57"/>
      <c r="T22" s="58"/>
      <c r="U22" s="42"/>
      <c r="V22" s="42"/>
      <c r="W22" s="42"/>
      <c r="X22" s="7"/>
      <c r="Y22" s="43"/>
      <c r="Z22" s="43"/>
      <c r="AA22" s="43"/>
      <c r="AB22" s="44"/>
      <c r="AC22" s="44"/>
      <c r="AD22" s="44"/>
      <c r="AE22" s="7"/>
      <c r="AF22" s="7"/>
      <c r="AG22" s="45"/>
      <c r="AH22" s="45"/>
      <c r="AI22" s="45"/>
      <c r="AJ22" s="45"/>
      <c r="AK22" s="45"/>
      <c r="AL22" s="45"/>
      <c r="AM22" s="7"/>
      <c r="AN22" s="7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30" hidden="false" customHeight="true" outlineLevel="0" collapsed="false">
      <c r="A23" s="84"/>
      <c r="B23" s="85"/>
      <c r="C23" s="52"/>
      <c r="D23" s="53"/>
      <c r="E23" s="52"/>
      <c r="F23" s="53"/>
      <c r="G23" s="86"/>
      <c r="H23" s="53"/>
      <c r="I23" s="53"/>
      <c r="J23" s="80"/>
      <c r="K23" s="80"/>
      <c r="L23" s="53"/>
      <c r="M23" s="142"/>
      <c r="N23" s="142"/>
      <c r="O23" s="142"/>
      <c r="P23" s="142"/>
      <c r="Q23" s="57"/>
      <c r="R23" s="57"/>
      <c r="S23" s="57"/>
      <c r="T23" s="58"/>
      <c r="U23" s="42"/>
      <c r="V23" s="42"/>
      <c r="W23" s="42"/>
      <c r="X23" s="7"/>
      <c r="Y23" s="43"/>
      <c r="Z23" s="43"/>
      <c r="AA23" s="43"/>
      <c r="AB23" s="44"/>
      <c r="AC23" s="44"/>
      <c r="AD23" s="44"/>
      <c r="AE23" s="7"/>
      <c r="AF23" s="7"/>
      <c r="AG23" s="45"/>
      <c r="AH23" s="45"/>
      <c r="AI23" s="45"/>
      <c r="AJ23" s="45"/>
      <c r="AK23" s="45"/>
      <c r="AL23" s="45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customFormat="false" ht="30" hidden="false" customHeight="true" outlineLevel="0" collapsed="false">
      <c r="A24" s="75" t="s">
        <v>24</v>
      </c>
      <c r="B24" s="51"/>
      <c r="C24" s="52"/>
      <c r="D24" s="53"/>
      <c r="E24" s="53"/>
      <c r="F24" s="53"/>
      <c r="G24" s="87" t="s">
        <v>16</v>
      </c>
      <c r="H24" s="53"/>
      <c r="I24" s="53"/>
      <c r="J24" s="82"/>
      <c r="K24" s="82"/>
      <c r="L24" s="53"/>
      <c r="M24" s="141"/>
      <c r="N24" s="141"/>
      <c r="O24" s="141"/>
      <c r="P24" s="141"/>
      <c r="Q24" s="66"/>
      <c r="R24" s="66"/>
      <c r="S24" s="57"/>
      <c r="T24" s="58"/>
      <c r="U24" s="42"/>
      <c r="V24" s="42"/>
      <c r="W24" s="42"/>
      <c r="X24" s="7"/>
      <c r="Y24" s="43"/>
      <c r="Z24" s="43"/>
      <c r="AA24" s="43"/>
      <c r="AB24" s="44"/>
      <c r="AC24" s="44"/>
      <c r="AD24" s="44"/>
      <c r="AE24" s="7"/>
      <c r="AF24" s="7"/>
      <c r="AG24" s="45"/>
      <c r="AH24" s="45"/>
      <c r="AI24" s="45"/>
      <c r="AJ24" s="45"/>
      <c r="AK24" s="45"/>
      <c r="AL24" s="45"/>
      <c r="AM24" s="7"/>
      <c r="AN24" s="7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30" hidden="false" customHeight="true" outlineLevel="0" collapsed="false">
      <c r="A25" s="76" t="s">
        <v>25</v>
      </c>
      <c r="B25" s="51"/>
      <c r="C25" s="52"/>
      <c r="D25" s="53"/>
      <c r="E25" s="53"/>
      <c r="F25" s="53"/>
      <c r="G25" s="88" t="n">
        <f aca="false">[4]MTM!$H$20</f>
        <v>129.726512549045</v>
      </c>
      <c r="H25" s="53"/>
      <c r="I25" s="53"/>
      <c r="J25" s="82"/>
      <c r="K25" s="82"/>
      <c r="L25" s="53"/>
      <c r="M25" s="141"/>
      <c r="N25" s="141"/>
      <c r="O25" s="141"/>
      <c r="P25" s="141"/>
      <c r="Q25" s="66"/>
      <c r="R25" s="66"/>
      <c r="S25" s="57"/>
      <c r="T25" s="58"/>
      <c r="U25" s="42"/>
      <c r="V25" s="42"/>
      <c r="W25" s="42"/>
      <c r="X25" s="7"/>
      <c r="Y25" s="43"/>
      <c r="Z25" s="43"/>
      <c r="AA25" s="43"/>
      <c r="AB25" s="44"/>
      <c r="AC25" s="44"/>
      <c r="AD25" s="44"/>
      <c r="AE25" s="7"/>
      <c r="AF25" s="7"/>
      <c r="AG25" s="45"/>
      <c r="AH25" s="45"/>
      <c r="AI25" s="45"/>
      <c r="AJ25" s="45"/>
      <c r="AK25" s="45"/>
      <c r="AL25" s="45"/>
      <c r="AM25" s="7"/>
      <c r="AN25" s="7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27.75" hidden="false" customHeight="true" outlineLevel="0" collapsed="false">
      <c r="A26" s="76" t="s">
        <v>22</v>
      </c>
      <c r="B26" s="51"/>
      <c r="C26" s="52"/>
      <c r="D26" s="53"/>
      <c r="E26" s="53"/>
      <c r="F26" s="53"/>
      <c r="G26" s="88" t="n">
        <f aca="false">G21+G22</f>
        <v>772.311655486677</v>
      </c>
      <c r="H26" s="53"/>
      <c r="I26" s="53"/>
      <c r="J26" s="82"/>
      <c r="K26" s="82"/>
      <c r="L26" s="53"/>
      <c r="M26" s="141"/>
      <c r="N26" s="141"/>
      <c r="O26" s="141"/>
      <c r="P26" s="141"/>
      <c r="Q26" s="66"/>
      <c r="R26" s="66"/>
      <c r="S26" s="57"/>
      <c r="T26" s="58"/>
      <c r="U26" s="42"/>
      <c r="V26" s="42"/>
      <c r="W26" s="42"/>
      <c r="X26" s="7"/>
      <c r="Y26" s="43"/>
      <c r="Z26" s="43"/>
      <c r="AA26" s="43"/>
      <c r="AB26" s="44"/>
      <c r="AC26" s="44"/>
      <c r="AD26" s="44"/>
      <c r="AE26" s="7"/>
      <c r="AF26" s="7"/>
      <c r="AG26" s="45"/>
      <c r="AH26" s="45"/>
      <c r="AI26" s="45"/>
      <c r="AJ26" s="45"/>
      <c r="AK26" s="45"/>
      <c r="AL26" s="45"/>
      <c r="AM26" s="7"/>
      <c r="AN26" s="7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27.75" hidden="false" customHeight="true" outlineLevel="0" collapsed="false">
      <c r="A27" s="76" t="s">
        <v>26</v>
      </c>
      <c r="B27" s="51"/>
      <c r="C27" s="52"/>
      <c r="D27" s="53"/>
      <c r="E27" s="53"/>
      <c r="F27" s="53"/>
      <c r="G27" s="88" t="n">
        <f aca="false">'Sithe - MTM P&amp;L'!M33/1000</f>
        <v>1351.39892370265</v>
      </c>
      <c r="H27" s="53"/>
      <c r="I27" s="53"/>
      <c r="J27" s="82"/>
      <c r="K27" s="82"/>
      <c r="L27" s="53"/>
      <c r="M27" s="141"/>
      <c r="N27" s="141"/>
      <c r="O27" s="141"/>
      <c r="P27" s="141"/>
      <c r="Q27" s="66"/>
      <c r="R27" s="66"/>
      <c r="S27" s="57"/>
      <c r="T27" s="58"/>
      <c r="U27" s="42"/>
      <c r="V27" s="42"/>
      <c r="W27" s="42"/>
      <c r="X27" s="7"/>
      <c r="Y27" s="43"/>
      <c r="Z27" s="43"/>
      <c r="AA27" s="43"/>
      <c r="AB27" s="44"/>
      <c r="AC27" s="44"/>
      <c r="AD27" s="44"/>
      <c r="AE27" s="7"/>
      <c r="AF27" s="7"/>
      <c r="AG27" s="45"/>
      <c r="AH27" s="45"/>
      <c r="AI27" s="45"/>
      <c r="AJ27" s="45"/>
      <c r="AK27" s="45"/>
      <c r="AL27" s="45"/>
      <c r="AM27" s="7"/>
      <c r="AN27" s="7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26.25" hidden="false" customHeight="false" outlineLevel="0" collapsed="false">
      <c r="A28" s="76" t="s">
        <v>27</v>
      </c>
      <c r="B28" s="51"/>
      <c r="C28" s="52" t="s">
        <v>16</v>
      </c>
      <c r="D28" s="53"/>
      <c r="E28" s="53"/>
      <c r="F28" s="53"/>
      <c r="G28" s="143" t="n">
        <v>150</v>
      </c>
      <c r="H28" s="53"/>
      <c r="I28" s="53"/>
      <c r="J28" s="89"/>
      <c r="K28" s="89"/>
      <c r="L28" s="53"/>
      <c r="M28" s="141"/>
      <c r="N28" s="141"/>
      <c r="O28" s="141"/>
      <c r="P28" s="141"/>
      <c r="Q28" s="57"/>
      <c r="R28" s="57"/>
      <c r="S28" s="57"/>
      <c r="T28" s="58"/>
      <c r="U28" s="42"/>
      <c r="V28" s="42"/>
      <c r="W28" s="42"/>
      <c r="X28" s="57"/>
      <c r="Y28" s="43"/>
      <c r="Z28" s="43"/>
      <c r="AA28" s="43"/>
      <c r="AB28" s="69"/>
      <c r="AC28" s="69"/>
      <c r="AD28" s="69"/>
      <c r="AE28" s="57"/>
      <c r="AF28" s="57"/>
      <c r="AG28" s="45"/>
      <c r="AH28" s="45"/>
      <c r="AI28" s="45"/>
      <c r="AJ28" s="45"/>
      <c r="AK28" s="45"/>
      <c r="AL28" s="45"/>
      <c r="AM28" s="57"/>
      <c r="AN28" s="57"/>
      <c r="AO28" s="8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  <c r="GQ28" s="66"/>
      <c r="GR28" s="66"/>
      <c r="GS28" s="66"/>
      <c r="GT28" s="66"/>
      <c r="GU28" s="66"/>
      <c r="GV28" s="66"/>
      <c r="GW28" s="66"/>
      <c r="GX28" s="66"/>
      <c r="GY28" s="66"/>
      <c r="GZ28" s="66"/>
      <c r="HA28" s="66"/>
      <c r="HB28" s="66"/>
      <c r="HC28" s="66"/>
      <c r="HD28" s="66"/>
      <c r="HE28" s="66"/>
      <c r="HF28" s="66"/>
      <c r="HG28" s="66"/>
      <c r="HH28" s="66"/>
      <c r="HI28" s="66"/>
      <c r="HJ28" s="66"/>
      <c r="HK28" s="66"/>
      <c r="HL28" s="66"/>
      <c r="HM28" s="66"/>
      <c r="HN28" s="66"/>
      <c r="HO28" s="66"/>
      <c r="HP28" s="66"/>
      <c r="HQ28" s="66"/>
      <c r="HR28" s="66"/>
      <c r="HS28" s="66"/>
      <c r="HT28" s="66"/>
      <c r="HU28" s="66"/>
      <c r="HV28" s="66"/>
      <c r="HW28" s="66"/>
      <c r="HX28" s="66"/>
      <c r="HY28" s="66"/>
      <c r="HZ28" s="66"/>
      <c r="IA28" s="66"/>
      <c r="IB28" s="66"/>
      <c r="IC28" s="66"/>
      <c r="ID28" s="66"/>
      <c r="IE28" s="66"/>
      <c r="IF28" s="66"/>
      <c r="IG28" s="66"/>
      <c r="IH28" s="66"/>
      <c r="II28" s="66"/>
      <c r="IJ28" s="66"/>
      <c r="IK28" s="66"/>
      <c r="IL28" s="66"/>
      <c r="IM28" s="66"/>
      <c r="IN28" s="66"/>
      <c r="IO28" s="66"/>
      <c r="IP28" s="66"/>
      <c r="IQ28" s="66"/>
      <c r="IR28" s="66"/>
      <c r="IS28" s="66"/>
      <c r="IT28" s="66"/>
      <c r="IU28" s="66"/>
      <c r="IV28" s="66"/>
      <c r="IW28" s="66"/>
    </row>
    <row r="29" customFormat="false" ht="26.25" hidden="false" customHeight="false" outlineLevel="0" collapsed="false">
      <c r="A29" s="90"/>
      <c r="B29" s="51"/>
      <c r="C29" s="52"/>
      <c r="D29" s="53"/>
      <c r="E29" s="53"/>
      <c r="F29" s="53"/>
      <c r="G29" s="91"/>
      <c r="H29" s="53"/>
      <c r="I29" s="82"/>
      <c r="J29" s="89"/>
      <c r="K29" s="89"/>
      <c r="L29" s="53"/>
      <c r="M29" s="91"/>
      <c r="N29" s="91"/>
      <c r="O29" s="91"/>
      <c r="P29" s="91"/>
      <c r="Q29" s="57"/>
      <c r="R29" s="57"/>
      <c r="S29" s="57"/>
      <c r="T29" s="58"/>
      <c r="U29" s="42"/>
      <c r="V29" s="42"/>
      <c r="W29" s="42"/>
      <c r="X29" s="57"/>
      <c r="Y29" s="43"/>
      <c r="Z29" s="43"/>
      <c r="AA29" s="43"/>
      <c r="AB29" s="69"/>
      <c r="AC29" s="69"/>
      <c r="AD29" s="69"/>
      <c r="AE29" s="57"/>
      <c r="AF29" s="57"/>
      <c r="AG29" s="45"/>
      <c r="AH29" s="45"/>
      <c r="AI29" s="45"/>
      <c r="AJ29" s="45"/>
      <c r="AK29" s="45"/>
      <c r="AL29" s="45"/>
      <c r="AM29" s="57"/>
      <c r="AN29" s="57"/>
      <c r="AO29" s="8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6"/>
      <c r="FF29" s="66"/>
      <c r="FG29" s="66"/>
      <c r="FH29" s="66"/>
      <c r="FI29" s="66"/>
      <c r="FJ29" s="66"/>
      <c r="FK29" s="66"/>
      <c r="FL29" s="66"/>
      <c r="FM29" s="66"/>
      <c r="FN29" s="66"/>
      <c r="FO29" s="66"/>
      <c r="FP29" s="66"/>
      <c r="FQ29" s="66"/>
      <c r="FR29" s="66"/>
      <c r="FS29" s="66"/>
      <c r="FT29" s="66"/>
      <c r="FU29" s="66"/>
      <c r="FV29" s="66"/>
      <c r="FW29" s="66"/>
      <c r="FX29" s="66"/>
      <c r="FY29" s="66"/>
      <c r="FZ29" s="66"/>
      <c r="GA29" s="66"/>
      <c r="GB29" s="66"/>
      <c r="GC29" s="66"/>
      <c r="GD29" s="66"/>
      <c r="GE29" s="66"/>
      <c r="GF29" s="66"/>
      <c r="GG29" s="66"/>
      <c r="GH29" s="66"/>
      <c r="GI29" s="66"/>
      <c r="GJ29" s="66"/>
      <c r="GK29" s="66"/>
      <c r="GL29" s="66"/>
      <c r="GM29" s="66"/>
      <c r="GN29" s="66"/>
      <c r="GO29" s="66"/>
      <c r="GP29" s="66"/>
      <c r="GQ29" s="66"/>
      <c r="GR29" s="66"/>
      <c r="GS29" s="66"/>
      <c r="GT29" s="66"/>
      <c r="GU29" s="66"/>
      <c r="GV29" s="66"/>
      <c r="GW29" s="66"/>
      <c r="GX29" s="66"/>
      <c r="GY29" s="66"/>
      <c r="GZ29" s="66"/>
      <c r="HA29" s="66"/>
      <c r="HB29" s="66"/>
      <c r="HC29" s="66"/>
      <c r="HD29" s="66"/>
      <c r="HE29" s="66"/>
      <c r="HF29" s="66"/>
      <c r="HG29" s="66"/>
      <c r="HH29" s="66"/>
      <c r="HI29" s="66"/>
      <c r="HJ29" s="66"/>
      <c r="HK29" s="66"/>
      <c r="HL29" s="66"/>
      <c r="HM29" s="66"/>
      <c r="HN29" s="66"/>
      <c r="HO29" s="66"/>
      <c r="HP29" s="66"/>
      <c r="HQ29" s="66"/>
      <c r="HR29" s="66"/>
      <c r="HS29" s="66"/>
      <c r="HT29" s="66"/>
      <c r="HU29" s="66"/>
      <c r="HV29" s="66"/>
      <c r="HW29" s="66"/>
      <c r="HX29" s="66"/>
      <c r="HY29" s="66"/>
      <c r="HZ29" s="66"/>
      <c r="IA29" s="66"/>
      <c r="IB29" s="66"/>
      <c r="IC29" s="66"/>
      <c r="ID29" s="66"/>
      <c r="IE29" s="66"/>
      <c r="IF29" s="66"/>
      <c r="IG29" s="66"/>
      <c r="IH29" s="66"/>
      <c r="II29" s="66"/>
      <c r="IJ29" s="66"/>
      <c r="IK29" s="66"/>
      <c r="IL29" s="66"/>
      <c r="IM29" s="66"/>
      <c r="IN29" s="66"/>
      <c r="IO29" s="66"/>
      <c r="IP29" s="66"/>
      <c r="IQ29" s="66"/>
      <c r="IR29" s="66"/>
      <c r="IS29" s="66"/>
      <c r="IT29" s="66"/>
      <c r="IU29" s="66"/>
      <c r="IV29" s="66"/>
      <c r="IW29" s="66"/>
    </row>
    <row r="30" customFormat="false" ht="26.25" hidden="false" customHeight="false" outlineLevel="0" collapsed="false">
      <c r="A30" s="92" t="s">
        <v>28</v>
      </c>
      <c r="B30" s="85"/>
      <c r="C30" s="93" t="n">
        <v>311000</v>
      </c>
      <c r="D30" s="94" t="s">
        <v>29</v>
      </c>
      <c r="E30" s="53"/>
      <c r="F30" s="94"/>
      <c r="G30" s="82"/>
      <c r="H30" s="94"/>
      <c r="I30" s="53"/>
      <c r="J30" s="82"/>
      <c r="K30" s="82"/>
      <c r="L30" s="94"/>
      <c r="M30" s="90"/>
      <c r="N30" s="90"/>
      <c r="O30" s="90"/>
      <c r="P30" s="90"/>
      <c r="Q30" s="57"/>
      <c r="R30" s="57"/>
      <c r="S30" s="57"/>
      <c r="T30" s="58"/>
      <c r="U30" s="42"/>
      <c r="V30" s="42"/>
      <c r="W30" s="42"/>
      <c r="X30" s="57"/>
      <c r="Y30" s="43"/>
      <c r="Z30" s="43"/>
      <c r="AA30" s="43"/>
      <c r="AB30" s="69"/>
      <c r="AC30" s="69"/>
      <c r="AD30" s="69"/>
      <c r="AE30" s="57"/>
      <c r="AF30" s="57"/>
      <c r="AG30" s="45"/>
      <c r="AH30" s="45"/>
      <c r="AI30" s="45"/>
      <c r="AJ30" s="45"/>
      <c r="AK30" s="45"/>
      <c r="AL30" s="45"/>
      <c r="AM30" s="57"/>
      <c r="AN30" s="57"/>
      <c r="AO30" s="8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  <c r="IU30" s="57"/>
      <c r="IV30" s="57"/>
      <c r="IW30" s="57"/>
    </row>
    <row r="31" customFormat="false" ht="26.25" hidden="false" customHeight="false" outlineLevel="0" collapsed="false">
      <c r="A31" s="95"/>
      <c r="B31" s="51"/>
      <c r="C31" s="96"/>
      <c r="D31" s="85"/>
      <c r="E31" s="85"/>
      <c r="F31" s="85"/>
      <c r="G31" s="96"/>
      <c r="H31" s="97"/>
      <c r="I31" s="97"/>
      <c r="J31" s="98"/>
      <c r="K31" s="98"/>
      <c r="L31" s="97"/>
      <c r="M31" s="144"/>
      <c r="N31" s="144"/>
      <c r="O31" s="144"/>
      <c r="P31" s="144"/>
      <c r="Q31" s="66"/>
      <c r="R31" s="66"/>
      <c r="S31" s="57"/>
      <c r="T31" s="6"/>
      <c r="U31" s="6"/>
      <c r="V31" s="6"/>
      <c r="W31" s="6"/>
      <c r="X31" s="6"/>
      <c r="Y31" s="45"/>
      <c r="Z31" s="45"/>
      <c r="AA31" s="45"/>
      <c r="AB31" s="6"/>
      <c r="AC31" s="6"/>
      <c r="AD31" s="6"/>
      <c r="AE31" s="6"/>
      <c r="AF31" s="6"/>
      <c r="AG31" s="45"/>
      <c r="AH31" s="45"/>
      <c r="AI31" s="45"/>
      <c r="AJ31" s="45"/>
      <c r="AK31" s="45"/>
      <c r="AL31" s="45"/>
      <c r="AM31" s="7"/>
      <c r="AN31" s="6"/>
      <c r="AO31" s="8"/>
    </row>
    <row r="32" customFormat="false" ht="30" hidden="false" customHeight="true" outlineLevel="0" collapsed="false">
      <c r="A32" s="50" t="s">
        <v>60</v>
      </c>
      <c r="B32" s="51"/>
      <c r="C32" s="145"/>
      <c r="D32" s="53" t="s">
        <v>19</v>
      </c>
      <c r="E32" s="53"/>
      <c r="F32" s="53"/>
      <c r="G32" s="56" t="n">
        <f aca="false">SUM(G37:G39)</f>
        <v>35.2522321483407</v>
      </c>
      <c r="H32" s="55"/>
      <c r="I32" s="55"/>
      <c r="J32" s="56" t="n">
        <f aca="false">SUM(J37:J39)</f>
        <v>0</v>
      </c>
      <c r="K32" s="56" t="n">
        <f aca="false">J32*SQRT($K$8)</f>
        <v>0</v>
      </c>
      <c r="L32" s="53"/>
      <c r="M32" s="56" t="n">
        <f aca="false">SUM(M37:M39)</f>
        <v>0</v>
      </c>
      <c r="N32" s="56" t="n">
        <f aca="false">SUM(N37:N39)</f>
        <v>0</v>
      </c>
      <c r="O32" s="56" t="n">
        <f aca="false">SUM(O37:O39)</f>
        <v>0</v>
      </c>
      <c r="P32" s="56"/>
      <c r="Q32" s="57"/>
      <c r="R32" s="57"/>
      <c r="S32" s="57"/>
      <c r="T32" s="58"/>
      <c r="U32" s="42"/>
      <c r="V32" s="42"/>
      <c r="W32" s="42"/>
      <c r="X32" s="7"/>
      <c r="Y32" s="43"/>
      <c r="Z32" s="43"/>
      <c r="AA32" s="43"/>
      <c r="AB32" s="44"/>
      <c r="AC32" s="44"/>
      <c r="AD32" s="44"/>
      <c r="AE32" s="7"/>
      <c r="AF32" s="7"/>
      <c r="AG32" s="45"/>
      <c r="AH32" s="45"/>
      <c r="AI32" s="45"/>
      <c r="AJ32" s="45"/>
      <c r="AK32" s="45"/>
      <c r="AL32" s="45"/>
      <c r="AM32" s="7"/>
      <c r="AN32" s="7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26.25" hidden="true" customHeight="false" outlineLevel="0" collapsed="false">
      <c r="A33" s="59" t="s">
        <v>14</v>
      </c>
      <c r="B33" s="51"/>
      <c r="C33" s="96"/>
      <c r="D33" s="85"/>
      <c r="E33" s="61"/>
      <c r="F33" s="61"/>
      <c r="G33" s="67"/>
      <c r="H33" s="53"/>
      <c r="I33" s="53"/>
      <c r="J33" s="63"/>
      <c r="K33" s="63"/>
      <c r="L33" s="65"/>
      <c r="M33" s="138"/>
      <c r="N33" s="138"/>
      <c r="O33" s="138"/>
      <c r="P33" s="138"/>
      <c r="Q33" s="66"/>
      <c r="R33" s="66"/>
      <c r="S33" s="57"/>
      <c r="T33" s="58"/>
      <c r="U33" s="42"/>
      <c r="V33" s="42"/>
      <c r="W33" s="42"/>
      <c r="X33" s="33"/>
      <c r="Y33" s="43"/>
      <c r="Z33" s="43"/>
      <c r="AA33" s="43"/>
      <c r="AB33" s="34"/>
      <c r="AC33" s="34"/>
      <c r="AD33" s="34"/>
      <c r="AE33" s="33"/>
      <c r="AF33" s="33"/>
      <c r="AG33" s="45"/>
      <c r="AH33" s="45"/>
      <c r="AI33" s="45"/>
      <c r="AJ33" s="45"/>
      <c r="AK33" s="45"/>
      <c r="AL33" s="45"/>
      <c r="AM33" s="33"/>
      <c r="AN33" s="33"/>
      <c r="AO33" s="8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</row>
    <row r="34" customFormat="false" ht="26.25" hidden="true" customHeight="false" outlineLevel="0" collapsed="false">
      <c r="A34" s="59" t="s">
        <v>15</v>
      </c>
      <c r="B34" s="51"/>
      <c r="C34" s="146"/>
      <c r="D34" s="53"/>
      <c r="E34" s="53"/>
      <c r="F34" s="53"/>
      <c r="G34" s="67"/>
      <c r="H34" s="53"/>
      <c r="I34" s="53"/>
      <c r="J34" s="63"/>
      <c r="K34" s="63"/>
      <c r="L34" s="68"/>
      <c r="M34" s="138"/>
      <c r="N34" s="138"/>
      <c r="O34" s="138"/>
      <c r="P34" s="138"/>
      <c r="Q34" s="57"/>
      <c r="R34" s="57"/>
      <c r="S34" s="57"/>
      <c r="T34" s="58"/>
      <c r="U34" s="42"/>
      <c r="V34" s="42"/>
      <c r="W34" s="42"/>
      <c r="X34" s="57"/>
      <c r="Y34" s="43"/>
      <c r="Z34" s="43"/>
      <c r="AA34" s="43"/>
      <c r="AB34" s="69"/>
      <c r="AC34" s="69"/>
      <c r="AD34" s="69"/>
      <c r="AE34" s="57"/>
      <c r="AF34" s="57"/>
      <c r="AG34" s="45"/>
      <c r="AH34" s="45"/>
      <c r="AI34" s="45"/>
      <c r="AJ34" s="45"/>
      <c r="AK34" s="45"/>
      <c r="AL34" s="45"/>
      <c r="AM34" s="57"/>
      <c r="AN34" s="57"/>
      <c r="AO34" s="8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  <c r="IQ34" s="66"/>
      <c r="IR34" s="66"/>
      <c r="IS34" s="66"/>
      <c r="IT34" s="66"/>
      <c r="IU34" s="66"/>
      <c r="IV34" s="66"/>
      <c r="IW34" s="66"/>
    </row>
    <row r="35" customFormat="false" ht="12.75" hidden="false" customHeight="true" outlineLevel="0" collapsed="false">
      <c r="A35" s="70"/>
      <c r="B35" s="51"/>
      <c r="C35" s="147"/>
      <c r="D35" s="61"/>
      <c r="E35" s="53"/>
      <c r="F35" s="53"/>
      <c r="G35" s="71"/>
      <c r="H35" s="53"/>
      <c r="I35" s="53"/>
      <c r="J35" s="72"/>
      <c r="K35" s="72"/>
      <c r="L35" s="73"/>
      <c r="M35" s="139"/>
      <c r="N35" s="137"/>
      <c r="O35" s="137"/>
      <c r="P35" s="137"/>
      <c r="Q35" s="66"/>
      <c r="R35" s="66"/>
      <c r="S35" s="57"/>
      <c r="T35" s="26"/>
      <c r="U35" s="74"/>
      <c r="V35" s="74"/>
      <c r="W35" s="74"/>
      <c r="X35" s="6"/>
      <c r="Y35" s="45"/>
      <c r="Z35" s="45"/>
      <c r="AA35" s="45"/>
      <c r="AB35" s="25"/>
      <c r="AC35" s="25"/>
      <c r="AD35" s="25"/>
      <c r="AE35" s="6"/>
      <c r="AF35" s="6"/>
      <c r="AG35" s="45"/>
      <c r="AH35" s="45"/>
      <c r="AI35" s="45"/>
      <c r="AJ35" s="45"/>
      <c r="AK35" s="45"/>
      <c r="AL35" s="45"/>
      <c r="AM35" s="6"/>
      <c r="AN35" s="6"/>
      <c r="AO35" s="8"/>
    </row>
    <row r="36" customFormat="false" ht="24" hidden="false" customHeight="true" outlineLevel="0" collapsed="false">
      <c r="A36" s="148" t="s">
        <v>61</v>
      </c>
      <c r="B36" s="51"/>
      <c r="C36" s="99"/>
      <c r="D36" s="53"/>
      <c r="E36" s="53"/>
      <c r="F36" s="53"/>
      <c r="G36" s="71"/>
      <c r="H36" s="53"/>
      <c r="I36" s="53"/>
      <c r="J36" s="72"/>
      <c r="K36" s="72"/>
      <c r="L36" s="73"/>
      <c r="M36" s="139"/>
      <c r="N36" s="137"/>
      <c r="O36" s="137"/>
      <c r="P36" s="137"/>
      <c r="Q36" s="66"/>
      <c r="R36" s="66"/>
      <c r="S36" s="57"/>
      <c r="T36" s="26"/>
      <c r="U36" s="74"/>
      <c r="V36" s="74"/>
      <c r="W36" s="74"/>
      <c r="X36" s="6"/>
      <c r="Y36" s="45"/>
      <c r="Z36" s="45"/>
      <c r="AA36" s="45"/>
      <c r="AB36" s="25"/>
      <c r="AC36" s="25"/>
      <c r="AD36" s="25"/>
      <c r="AE36" s="6"/>
      <c r="AF36" s="6"/>
      <c r="AG36" s="45"/>
      <c r="AH36" s="45"/>
      <c r="AI36" s="45"/>
      <c r="AJ36" s="45"/>
      <c r="AK36" s="45"/>
      <c r="AL36" s="45"/>
      <c r="AM36" s="6"/>
      <c r="AN36" s="6"/>
      <c r="AO36" s="8"/>
    </row>
    <row r="37" customFormat="false" ht="30" hidden="false" customHeight="true" outlineLevel="0" collapsed="false">
      <c r="A37" s="76" t="s">
        <v>62</v>
      </c>
      <c r="B37" s="51"/>
      <c r="C37" s="62" t="n">
        <f aca="false">'[5]Position and PV'!$C$11/1000000</f>
        <v>2.839901</v>
      </c>
      <c r="D37" s="53" t="s">
        <v>19</v>
      </c>
      <c r="E37" s="53"/>
      <c r="F37" s="53"/>
      <c r="G37" s="78" t="n">
        <f aca="false">'[5]Position and PV'!$E$11/1000000</f>
        <v>0.5346097637</v>
      </c>
      <c r="H37" s="53"/>
      <c r="I37" s="53"/>
      <c r="J37" s="127"/>
      <c r="K37" s="149"/>
      <c r="L37" s="53"/>
      <c r="M37" s="144"/>
      <c r="N37" s="144"/>
      <c r="O37" s="80"/>
      <c r="P37" s="80"/>
      <c r="Q37" s="66"/>
      <c r="R37" s="66"/>
      <c r="S37" s="57"/>
      <c r="T37" s="58"/>
      <c r="U37" s="42"/>
      <c r="V37" s="42"/>
      <c r="W37" s="42"/>
      <c r="X37" s="7"/>
      <c r="Y37" s="43"/>
      <c r="Z37" s="43"/>
      <c r="AA37" s="43"/>
      <c r="AB37" s="44"/>
      <c r="AC37" s="44"/>
      <c r="AD37" s="44"/>
      <c r="AE37" s="7"/>
      <c r="AF37" s="7"/>
      <c r="AG37" s="45"/>
      <c r="AH37" s="45"/>
      <c r="AI37" s="45"/>
      <c r="AJ37" s="45"/>
      <c r="AK37" s="45"/>
      <c r="AL37" s="45"/>
      <c r="AM37" s="7"/>
      <c r="AN37" s="7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26.25" hidden="false" customHeight="false" outlineLevel="0" collapsed="false">
      <c r="A38" s="76" t="s">
        <v>63</v>
      </c>
      <c r="B38" s="51"/>
      <c r="C38" s="62" t="n">
        <f aca="false">'[5]Position and PV'!$C$13/1000000</f>
        <v>-44.5388413006275</v>
      </c>
      <c r="D38" s="53" t="s">
        <v>19</v>
      </c>
      <c r="E38" s="53"/>
      <c r="F38" s="53"/>
      <c r="G38" s="78" t="n">
        <f aca="false">'[5]Position and PV'!$E$13/1000000</f>
        <v>23.7565131210407</v>
      </c>
      <c r="H38" s="53"/>
      <c r="I38" s="53"/>
      <c r="J38" s="127"/>
      <c r="K38" s="127"/>
      <c r="L38" s="53"/>
      <c r="M38" s="144"/>
      <c r="N38" s="144"/>
      <c r="O38" s="144"/>
      <c r="P38" s="144"/>
      <c r="Q38" s="57"/>
      <c r="R38" s="57"/>
      <c r="S38" s="57"/>
      <c r="T38" s="58"/>
      <c r="U38" s="42"/>
      <c r="V38" s="42"/>
      <c r="W38" s="42"/>
      <c r="X38" s="57"/>
      <c r="Y38" s="43"/>
      <c r="Z38" s="43"/>
      <c r="AA38" s="43"/>
      <c r="AB38" s="69"/>
      <c r="AC38" s="69"/>
      <c r="AD38" s="69"/>
      <c r="AE38" s="57"/>
      <c r="AF38" s="57"/>
      <c r="AG38" s="45"/>
      <c r="AH38" s="45"/>
      <c r="AI38" s="45"/>
      <c r="AJ38" s="45"/>
      <c r="AK38" s="45"/>
      <c r="AL38" s="45"/>
      <c r="AM38" s="57"/>
      <c r="AN38" s="57"/>
      <c r="AO38" s="8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6"/>
      <c r="FL38" s="66"/>
      <c r="FM38" s="66"/>
      <c r="FN38" s="66"/>
      <c r="FO38" s="66"/>
      <c r="FP38" s="66"/>
      <c r="FQ38" s="66"/>
      <c r="FR38" s="66"/>
      <c r="FS38" s="66"/>
      <c r="FT38" s="66"/>
      <c r="FU38" s="66"/>
      <c r="FV38" s="66"/>
      <c r="FW38" s="66"/>
      <c r="FX38" s="66"/>
      <c r="FY38" s="66"/>
      <c r="FZ38" s="66"/>
      <c r="GA38" s="66"/>
      <c r="GB38" s="66"/>
      <c r="GC38" s="66"/>
      <c r="GD38" s="66"/>
      <c r="GE38" s="66"/>
      <c r="GF38" s="66"/>
      <c r="GG38" s="66"/>
      <c r="GH38" s="66"/>
      <c r="GI38" s="66"/>
      <c r="GJ38" s="66"/>
      <c r="GK38" s="66"/>
      <c r="GL38" s="66"/>
      <c r="GM38" s="66"/>
      <c r="GN38" s="66"/>
      <c r="GO38" s="66"/>
      <c r="GP38" s="66"/>
      <c r="GQ38" s="66"/>
      <c r="GR38" s="66"/>
      <c r="GS38" s="66"/>
      <c r="GT38" s="66"/>
      <c r="GU38" s="66"/>
      <c r="GV38" s="66"/>
      <c r="GW38" s="66"/>
      <c r="GX38" s="66"/>
      <c r="GY38" s="66"/>
      <c r="GZ38" s="66"/>
      <c r="HA38" s="66"/>
      <c r="HB38" s="66"/>
      <c r="HC38" s="66"/>
      <c r="HD38" s="66"/>
      <c r="HE38" s="66"/>
      <c r="HF38" s="66"/>
      <c r="HG38" s="66"/>
      <c r="HH38" s="66"/>
      <c r="HI38" s="66"/>
      <c r="HJ38" s="66"/>
      <c r="HK38" s="66"/>
      <c r="HL38" s="66"/>
      <c r="HM38" s="66"/>
      <c r="HN38" s="66"/>
      <c r="HO38" s="66"/>
      <c r="HP38" s="66"/>
      <c r="HQ38" s="66"/>
      <c r="HR38" s="66"/>
      <c r="HS38" s="66"/>
      <c r="HT38" s="66"/>
      <c r="HU38" s="66"/>
      <c r="HV38" s="66"/>
      <c r="HW38" s="66"/>
      <c r="HX38" s="66"/>
      <c r="HY38" s="66"/>
      <c r="HZ38" s="66"/>
      <c r="IA38" s="66"/>
      <c r="IB38" s="66"/>
      <c r="IC38" s="66"/>
      <c r="ID38" s="66"/>
      <c r="IE38" s="66"/>
      <c r="IF38" s="66"/>
      <c r="IG38" s="66"/>
      <c r="IH38" s="66"/>
      <c r="II38" s="66"/>
      <c r="IJ38" s="66"/>
      <c r="IK38" s="66"/>
      <c r="IL38" s="66"/>
      <c r="IM38" s="66"/>
      <c r="IN38" s="66"/>
      <c r="IO38" s="66"/>
      <c r="IP38" s="66"/>
      <c r="IQ38" s="66"/>
      <c r="IR38" s="66"/>
      <c r="IS38" s="66"/>
      <c r="IT38" s="66"/>
      <c r="IU38" s="66"/>
      <c r="IV38" s="66"/>
      <c r="IW38" s="66"/>
    </row>
    <row r="39" customFormat="false" ht="26.25" hidden="false" customHeight="false" outlineLevel="0" collapsed="false">
      <c r="A39" s="150" t="s">
        <v>64</v>
      </c>
      <c r="B39" s="85"/>
      <c r="C39" s="62" t="n">
        <f aca="false">'[5]Position and PV'!$C$17/1000000</f>
        <v>56.390856</v>
      </c>
      <c r="D39" s="53" t="s">
        <v>19</v>
      </c>
      <c r="E39" s="53"/>
      <c r="F39" s="53"/>
      <c r="G39" s="78" t="n">
        <f aca="false">'[5]Position and PV'!$E$17/1000000</f>
        <v>10.9611092636</v>
      </c>
      <c r="H39" s="53"/>
      <c r="I39" s="53"/>
      <c r="J39" s="127"/>
      <c r="K39" s="127"/>
      <c r="L39" s="53"/>
      <c r="M39" s="144"/>
      <c r="N39" s="144"/>
      <c r="O39" s="144"/>
      <c r="P39" s="144"/>
      <c r="Q39" s="57"/>
      <c r="R39" s="57"/>
      <c r="S39" s="57"/>
      <c r="T39" s="58"/>
      <c r="U39" s="42"/>
      <c r="V39" s="42"/>
      <c r="W39" s="42"/>
      <c r="X39" s="57"/>
      <c r="Y39" s="43"/>
      <c r="Z39" s="43"/>
      <c r="AA39" s="43"/>
      <c r="AB39" s="69"/>
      <c r="AC39" s="69"/>
      <c r="AD39" s="69"/>
      <c r="AE39" s="57"/>
      <c r="AF39" s="57"/>
      <c r="AG39" s="45"/>
      <c r="AH39" s="45"/>
      <c r="AI39" s="45"/>
      <c r="AJ39" s="45"/>
      <c r="AK39" s="45"/>
      <c r="AL39" s="45"/>
      <c r="AM39" s="57"/>
      <c r="AN39" s="57"/>
      <c r="AO39" s="8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  <c r="IS39" s="57"/>
      <c r="IT39" s="57"/>
      <c r="IU39" s="57"/>
      <c r="IV39" s="57"/>
      <c r="IW39" s="57"/>
    </row>
    <row r="40" customFormat="false" ht="26.25" hidden="false" customHeight="false" outlineLevel="0" collapsed="false">
      <c r="A40" s="151"/>
      <c r="B40" s="85"/>
      <c r="C40" s="52"/>
      <c r="D40" s="53"/>
      <c r="E40" s="53"/>
      <c r="F40" s="53"/>
      <c r="G40" s="82"/>
      <c r="H40" s="53"/>
      <c r="I40" s="53"/>
      <c r="J40" s="127"/>
      <c r="K40" s="127"/>
      <c r="L40" s="53"/>
      <c r="M40" s="144"/>
      <c r="N40" s="144"/>
      <c r="O40" s="57"/>
      <c r="P40" s="57"/>
      <c r="Q40" s="57"/>
      <c r="R40" s="57"/>
      <c r="S40" s="57"/>
      <c r="T40" s="58"/>
      <c r="U40" s="42"/>
      <c r="V40" s="42"/>
      <c r="W40" s="42"/>
      <c r="X40" s="57"/>
      <c r="Y40" s="43"/>
      <c r="Z40" s="43"/>
      <c r="AA40" s="43"/>
      <c r="AB40" s="69"/>
      <c r="AC40" s="69"/>
      <c r="AD40" s="69"/>
      <c r="AE40" s="57"/>
      <c r="AF40" s="57"/>
      <c r="AG40" s="45"/>
      <c r="AH40" s="45"/>
      <c r="AI40" s="45"/>
      <c r="AJ40" s="45"/>
      <c r="AK40" s="45"/>
      <c r="AL40" s="45"/>
      <c r="AM40" s="57"/>
      <c r="AN40" s="57"/>
      <c r="AO40" s="8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  <c r="IS40" s="57"/>
      <c r="IT40" s="57"/>
      <c r="IU40" s="57"/>
      <c r="IV40" s="57"/>
      <c r="IW40" s="57"/>
    </row>
    <row r="41" customFormat="false" ht="26.25" hidden="false" customHeight="false" outlineLevel="0" collapsed="false">
      <c r="A41" s="148" t="s">
        <v>65</v>
      </c>
      <c r="B41" s="85"/>
      <c r="C41" s="99"/>
      <c r="D41" s="53"/>
      <c r="E41" s="53"/>
      <c r="F41" s="53"/>
      <c r="G41" s="82"/>
      <c r="H41" s="53"/>
      <c r="I41" s="53"/>
      <c r="J41" s="127"/>
      <c r="K41" s="127"/>
      <c r="L41" s="53"/>
      <c r="M41" s="144"/>
      <c r="N41" s="144"/>
      <c r="O41" s="57"/>
      <c r="P41" s="57"/>
      <c r="Q41" s="57"/>
      <c r="R41" s="57"/>
      <c r="S41" s="57"/>
      <c r="T41" s="58"/>
      <c r="U41" s="42"/>
      <c r="V41" s="42"/>
      <c r="W41" s="42"/>
      <c r="X41" s="57"/>
      <c r="Y41" s="43"/>
      <c r="Z41" s="43"/>
      <c r="AA41" s="43"/>
      <c r="AB41" s="69"/>
      <c r="AC41" s="69"/>
      <c r="AD41" s="69"/>
      <c r="AE41" s="57"/>
      <c r="AF41" s="57"/>
      <c r="AG41" s="45"/>
      <c r="AH41" s="45"/>
      <c r="AI41" s="45"/>
      <c r="AJ41" s="45"/>
      <c r="AK41" s="45"/>
      <c r="AL41" s="45"/>
      <c r="AM41" s="57"/>
      <c r="AN41" s="57"/>
      <c r="AO41" s="8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  <c r="IW41" s="57"/>
    </row>
    <row r="42" customFormat="false" ht="26.25" hidden="false" customHeight="false" outlineLevel="0" collapsed="false">
      <c r="A42" s="152" t="s">
        <v>44</v>
      </c>
      <c r="B42" s="85"/>
      <c r="C42" s="62" t="n">
        <f aca="false">'[5]Position and PV'!$C$30/1000000</f>
        <v>0.00295814689991344</v>
      </c>
      <c r="D42" s="53" t="s">
        <v>19</v>
      </c>
      <c r="E42" s="53"/>
      <c r="F42" s="53"/>
      <c r="G42" s="78" t="n">
        <f aca="false">'[5]Position and PV'!$E$30/1000000</f>
        <v>240.6756123386</v>
      </c>
      <c r="H42" s="53"/>
      <c r="I42" s="53"/>
      <c r="J42" s="127"/>
      <c r="K42" s="127"/>
      <c r="L42" s="53"/>
      <c r="M42" s="144"/>
      <c r="N42" s="144"/>
      <c r="O42" s="144"/>
      <c r="P42" s="144"/>
      <c r="Q42" s="57"/>
      <c r="R42" s="57"/>
      <c r="S42" s="57"/>
      <c r="T42" s="58"/>
      <c r="U42" s="42"/>
      <c r="V42" s="42"/>
      <c r="W42" s="42"/>
      <c r="X42" s="57"/>
      <c r="Y42" s="43"/>
      <c r="Z42" s="43"/>
      <c r="AA42" s="43"/>
      <c r="AB42" s="69"/>
      <c r="AC42" s="69"/>
      <c r="AD42" s="69"/>
      <c r="AE42" s="57"/>
      <c r="AF42" s="57"/>
      <c r="AG42" s="45"/>
      <c r="AH42" s="45"/>
      <c r="AI42" s="45"/>
      <c r="AJ42" s="45"/>
      <c r="AK42" s="45"/>
      <c r="AL42" s="45"/>
      <c r="AM42" s="57"/>
      <c r="AN42" s="57"/>
      <c r="AO42" s="8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  <c r="IS42" s="57"/>
      <c r="IT42" s="57"/>
      <c r="IU42" s="57"/>
      <c r="IV42" s="57"/>
      <c r="IW42" s="57"/>
    </row>
    <row r="43" customFormat="false" ht="26.25" hidden="false" customHeight="false" outlineLevel="0" collapsed="false">
      <c r="A43" s="76" t="s">
        <v>66</v>
      </c>
      <c r="B43" s="85"/>
      <c r="C43" s="62" t="n">
        <f aca="false">'[5]Position and PV'!$C$32/1000000</f>
        <v>4.470695</v>
      </c>
      <c r="D43" s="53" t="s">
        <v>67</v>
      </c>
      <c r="E43" s="53"/>
      <c r="F43" s="53"/>
      <c r="G43" s="78" t="n">
        <f aca="false">'[5]Position and PV'!$E$32/1000000</f>
        <v>-33.8123198198</v>
      </c>
      <c r="H43" s="53"/>
      <c r="I43" s="53"/>
      <c r="J43" s="127"/>
      <c r="K43" s="127"/>
      <c r="L43" s="53"/>
      <c r="M43" s="144"/>
      <c r="N43" s="144"/>
      <c r="O43" s="144"/>
      <c r="P43" s="144"/>
      <c r="Q43" s="57"/>
      <c r="R43" s="57"/>
      <c r="S43" s="57"/>
      <c r="T43" s="58"/>
      <c r="U43" s="42"/>
      <c r="V43" s="42"/>
      <c r="W43" s="42"/>
      <c r="X43" s="57"/>
      <c r="Y43" s="43"/>
      <c r="Z43" s="43"/>
      <c r="AA43" s="43"/>
      <c r="AB43" s="69"/>
      <c r="AC43" s="69"/>
      <c r="AD43" s="69"/>
      <c r="AE43" s="57"/>
      <c r="AF43" s="57"/>
      <c r="AG43" s="45"/>
      <c r="AH43" s="45"/>
      <c r="AI43" s="45"/>
      <c r="AJ43" s="45"/>
      <c r="AK43" s="45"/>
      <c r="AL43" s="45"/>
      <c r="AM43" s="57"/>
      <c r="AN43" s="57"/>
      <c r="AO43" s="8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  <c r="IR43" s="57"/>
      <c r="IS43" s="57"/>
      <c r="IT43" s="57"/>
      <c r="IU43" s="57"/>
      <c r="IV43" s="57"/>
      <c r="IW43" s="57"/>
    </row>
    <row r="44" customFormat="false" ht="26.25" hidden="false" customHeight="false" outlineLevel="0" collapsed="false">
      <c r="A44" s="81"/>
      <c r="B44" s="85"/>
      <c r="C44" s="52"/>
      <c r="D44" s="53"/>
      <c r="E44" s="53"/>
      <c r="F44" s="53"/>
      <c r="G44" s="82"/>
      <c r="H44" s="53"/>
      <c r="I44" s="53"/>
      <c r="J44" s="127"/>
      <c r="K44" s="127"/>
      <c r="L44" s="53"/>
      <c r="M44" s="144"/>
      <c r="N44" s="144"/>
      <c r="O44" s="153"/>
      <c r="P44" s="57"/>
      <c r="Q44" s="57"/>
      <c r="R44" s="57"/>
      <c r="S44" s="57"/>
      <c r="T44" s="58"/>
      <c r="U44" s="42"/>
      <c r="V44" s="42"/>
      <c r="W44" s="42"/>
      <c r="X44" s="57"/>
      <c r="Y44" s="43"/>
      <c r="Z44" s="43"/>
      <c r="AA44" s="43"/>
      <c r="AB44" s="69"/>
      <c r="AC44" s="69"/>
      <c r="AD44" s="69"/>
      <c r="AE44" s="57"/>
      <c r="AF44" s="57"/>
      <c r="AG44" s="45"/>
      <c r="AH44" s="45"/>
      <c r="AI44" s="45"/>
      <c r="AJ44" s="45"/>
      <c r="AK44" s="45"/>
      <c r="AL44" s="45"/>
      <c r="AM44" s="57"/>
      <c r="AN44" s="57"/>
      <c r="AO44" s="8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  <c r="IR44" s="57"/>
      <c r="IS44" s="57"/>
      <c r="IT44" s="57"/>
      <c r="IU44" s="57"/>
      <c r="IV44" s="57"/>
      <c r="IW44" s="57"/>
    </row>
    <row r="45" customFormat="false" ht="26.25" hidden="false" customHeight="false" outlineLevel="0" collapsed="false">
      <c r="A45" s="148" t="s">
        <v>68</v>
      </c>
      <c r="B45" s="85"/>
      <c r="C45" s="99"/>
      <c r="D45" s="53"/>
      <c r="E45" s="53"/>
      <c r="F45" s="53"/>
      <c r="G45" s="82"/>
      <c r="H45" s="53"/>
      <c r="I45" s="53"/>
      <c r="J45" s="127"/>
      <c r="K45" s="127"/>
      <c r="L45" s="53"/>
      <c r="M45" s="144"/>
      <c r="N45" s="144"/>
      <c r="O45" s="153"/>
      <c r="P45" s="57"/>
      <c r="Q45" s="57"/>
      <c r="R45" s="57"/>
      <c r="S45" s="57"/>
      <c r="T45" s="58"/>
      <c r="U45" s="42"/>
      <c r="V45" s="42"/>
      <c r="W45" s="42"/>
      <c r="X45" s="57"/>
      <c r="Y45" s="43"/>
      <c r="Z45" s="43"/>
      <c r="AA45" s="43"/>
      <c r="AB45" s="69"/>
      <c r="AC45" s="69"/>
      <c r="AD45" s="69"/>
      <c r="AE45" s="57"/>
      <c r="AF45" s="57"/>
      <c r="AG45" s="45"/>
      <c r="AH45" s="45"/>
      <c r="AI45" s="45"/>
      <c r="AJ45" s="45"/>
      <c r="AK45" s="45"/>
      <c r="AL45" s="45"/>
      <c r="AM45" s="57"/>
      <c r="AN45" s="57"/>
      <c r="AO45" s="8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  <c r="IR45" s="57"/>
      <c r="IS45" s="57"/>
      <c r="IT45" s="57"/>
      <c r="IU45" s="57"/>
      <c r="IV45" s="57"/>
      <c r="IW45" s="57"/>
    </row>
    <row r="46" customFormat="false" ht="23.25" hidden="false" customHeight="false" outlineLevel="0" collapsed="false">
      <c r="A46" s="152" t="s">
        <v>44</v>
      </c>
      <c r="B46" s="51"/>
      <c r="C46" s="62" t="n">
        <f aca="false">'[5]Position and PV'!$C$40/1000000</f>
        <v>153.145038124633</v>
      </c>
      <c r="D46" s="53" t="s">
        <v>19</v>
      </c>
      <c r="E46" s="51"/>
      <c r="F46" s="51"/>
      <c r="G46" s="78" t="n">
        <f aca="false">'[5]Position and PV'!$E$40/1000000</f>
        <v>-607.819362614539</v>
      </c>
      <c r="H46" s="97"/>
      <c r="I46" s="97"/>
      <c r="J46" s="127"/>
      <c r="K46" s="127"/>
      <c r="L46" s="97"/>
      <c r="M46" s="144"/>
      <c r="N46" s="144"/>
      <c r="O46" s="144"/>
      <c r="P46" s="144"/>
      <c r="Q46" s="66"/>
      <c r="R46" s="66"/>
      <c r="S46" s="66"/>
    </row>
    <row r="47" customFormat="false" ht="23.25" hidden="false" customHeight="false" outlineLevel="0" collapsed="false">
      <c r="A47" s="76" t="s">
        <v>32</v>
      </c>
      <c r="B47" s="51"/>
      <c r="C47" s="62" t="n">
        <f aca="false">'[5]Position and PV'!$C$41/1000</f>
        <v>22576.0001901619</v>
      </c>
      <c r="D47" s="53" t="s">
        <v>69</v>
      </c>
      <c r="E47" s="51"/>
      <c r="F47" s="51"/>
      <c r="G47" s="78" t="n">
        <f aca="false">'[5]Position and PV'!$E$41/1000000</f>
        <v>991.569000867416</v>
      </c>
      <c r="H47" s="97"/>
      <c r="I47" s="97"/>
      <c r="J47" s="127"/>
      <c r="K47" s="127"/>
      <c r="L47" s="97"/>
      <c r="M47" s="144"/>
      <c r="N47" s="144"/>
      <c r="O47" s="144"/>
      <c r="P47" s="144"/>
      <c r="Q47" s="66"/>
      <c r="R47" s="66"/>
      <c r="S47" s="66"/>
    </row>
    <row r="48" customFormat="false" ht="22.5" hidden="false" customHeight="false" outlineLevel="0" collapsed="false">
      <c r="A48" s="81"/>
      <c r="B48" s="51"/>
      <c r="C48" s="52"/>
      <c r="D48" s="51"/>
      <c r="E48" s="51"/>
      <c r="F48" s="51"/>
      <c r="G48" s="51"/>
      <c r="H48" s="97"/>
      <c r="I48" s="97"/>
      <c r="J48" s="100"/>
      <c r="K48" s="100"/>
      <c r="L48" s="97"/>
      <c r="M48" s="154"/>
      <c r="N48" s="154"/>
      <c r="O48" s="154"/>
      <c r="P48" s="66"/>
      <c r="Q48" s="66"/>
      <c r="R48" s="66"/>
      <c r="S48" s="66"/>
    </row>
    <row r="49" customFormat="false" ht="22.5" hidden="false" customHeight="false" outlineLevel="0" collapsed="false">
      <c r="A49" s="75" t="s">
        <v>70</v>
      </c>
      <c r="B49" s="51"/>
      <c r="C49" s="155" t="n">
        <f aca="false">'[5]Position and PV'!$E$50/1000000</f>
        <v>-97.003</v>
      </c>
      <c r="D49" s="53" t="s">
        <v>71</v>
      </c>
      <c r="E49" s="51"/>
      <c r="F49" s="51"/>
      <c r="G49" s="51"/>
      <c r="H49" s="97"/>
      <c r="I49" s="97"/>
      <c r="J49" s="100"/>
      <c r="K49" s="100"/>
      <c r="L49" s="97"/>
      <c r="M49" s="154"/>
      <c r="N49" s="154"/>
      <c r="O49" s="154"/>
      <c r="P49" s="66"/>
      <c r="Q49" s="66"/>
      <c r="R49" s="66"/>
      <c r="S49" s="66"/>
    </row>
    <row r="50" customFormat="false" ht="22.5" hidden="false" customHeight="false" outlineLevel="0" collapsed="false">
      <c r="A50" s="76" t="s">
        <v>68</v>
      </c>
      <c r="B50" s="51"/>
      <c r="C50" s="62" t="n">
        <f aca="false">'[5]Position and PV'!$E$46/1000000</f>
        <v>-25.538</v>
      </c>
      <c r="D50" s="53" t="s">
        <v>71</v>
      </c>
      <c r="E50" s="51"/>
      <c r="F50" s="51"/>
      <c r="G50" s="51"/>
      <c r="H50" s="97"/>
      <c r="I50" s="97"/>
      <c r="J50" s="100"/>
      <c r="K50" s="100"/>
      <c r="L50" s="97"/>
      <c r="M50" s="154"/>
      <c r="N50" s="154"/>
      <c r="O50" s="154"/>
      <c r="P50" s="66"/>
      <c r="Q50" s="66"/>
      <c r="R50" s="66"/>
      <c r="S50" s="66"/>
    </row>
    <row r="51" customFormat="false" ht="22.5" hidden="false" customHeight="false" outlineLevel="0" collapsed="false">
      <c r="A51" s="76" t="s">
        <v>72</v>
      </c>
      <c r="B51" s="51"/>
      <c r="C51" s="62" t="n">
        <f aca="false">'[5]Position and PV'!$E$47/1000000</f>
        <v>-64.499</v>
      </c>
      <c r="D51" s="53" t="s">
        <v>71</v>
      </c>
      <c r="E51" s="51"/>
      <c r="F51" s="51"/>
      <c r="G51" s="51"/>
      <c r="H51" s="97"/>
      <c r="I51" s="97"/>
      <c r="J51" s="97"/>
      <c r="K51" s="97"/>
      <c r="L51" s="97"/>
      <c r="M51" s="154"/>
      <c r="N51" s="154"/>
      <c r="O51" s="154"/>
      <c r="P51" s="66"/>
      <c r="Q51" s="66"/>
      <c r="R51" s="66"/>
      <c r="S51" s="66"/>
    </row>
    <row r="52" customFormat="false" ht="22.5" hidden="false" customHeight="false" outlineLevel="0" collapsed="false">
      <c r="A52" s="76" t="s">
        <v>73</v>
      </c>
      <c r="B52" s="51"/>
      <c r="C52" s="62" t="n">
        <f aca="false">'[5]Position and PV'!$E$48/1000000</f>
        <v>-6.966</v>
      </c>
      <c r="D52" s="53" t="s">
        <v>71</v>
      </c>
      <c r="E52" s="51"/>
      <c r="F52" s="51"/>
      <c r="G52" s="51"/>
      <c r="H52" s="97"/>
      <c r="I52" s="97"/>
      <c r="J52" s="97"/>
      <c r="K52" s="97"/>
      <c r="L52" s="97"/>
      <c r="M52" s="154"/>
      <c r="N52" s="154"/>
      <c r="O52" s="154"/>
      <c r="P52" s="66"/>
      <c r="Q52" s="66"/>
      <c r="R52" s="66"/>
      <c r="S52" s="66"/>
    </row>
    <row r="53" customFormat="false" ht="20.25" hidden="false" customHeight="false" outlineLevel="0" collapsed="false">
      <c r="A53" s="51"/>
      <c r="B53" s="51"/>
      <c r="C53" s="51"/>
      <c r="D53" s="51"/>
      <c r="E53" s="51"/>
      <c r="F53" s="51"/>
      <c r="G53" s="51"/>
      <c r="H53" s="97"/>
      <c r="I53" s="97"/>
      <c r="J53" s="97"/>
      <c r="K53" s="97"/>
      <c r="L53" s="97"/>
      <c r="M53" s="154"/>
      <c r="N53" s="154"/>
      <c r="O53" s="154"/>
      <c r="P53" s="66"/>
      <c r="Q53" s="66"/>
      <c r="R53" s="66"/>
      <c r="S53" s="66"/>
    </row>
    <row r="54" customFormat="false" ht="20.25" hidden="false" customHeight="false" outlineLevel="0" collapsed="false">
      <c r="A54" s="51"/>
      <c r="B54" s="51"/>
      <c r="C54" s="51"/>
      <c r="D54" s="51"/>
      <c r="E54" s="51"/>
      <c r="F54" s="51"/>
      <c r="G54" s="51"/>
      <c r="H54" s="97"/>
      <c r="I54" s="97"/>
      <c r="J54" s="97"/>
      <c r="K54" s="97"/>
      <c r="L54" s="97"/>
      <c r="M54" s="154"/>
      <c r="N54" s="154"/>
      <c r="O54" s="154"/>
      <c r="P54" s="66"/>
      <c r="Q54" s="66"/>
      <c r="R54" s="66"/>
      <c r="S54" s="66"/>
    </row>
    <row r="55" customFormat="false" ht="20.25" hidden="false" customHeight="false" outlineLevel="0" collapsed="false">
      <c r="A55" s="51"/>
      <c r="B55" s="51"/>
      <c r="C55" s="51"/>
      <c r="D55" s="51"/>
      <c r="E55" s="51"/>
      <c r="F55" s="51"/>
      <c r="G55" s="51"/>
      <c r="H55" s="97"/>
      <c r="I55" s="97"/>
      <c r="J55" s="97"/>
      <c r="K55" s="97"/>
      <c r="L55" s="97"/>
      <c r="M55" s="154"/>
      <c r="N55" s="154"/>
      <c r="O55" s="154"/>
      <c r="P55" s="66"/>
      <c r="Q55" s="66"/>
      <c r="R55" s="66"/>
      <c r="S55" s="66"/>
    </row>
    <row r="56" customFormat="false" ht="20.25" hidden="false" customHeight="false" outlineLevel="0" collapsed="false">
      <c r="A56" s="51"/>
      <c r="B56" s="51"/>
      <c r="C56" s="51"/>
      <c r="D56" s="51"/>
      <c r="E56" s="51"/>
      <c r="F56" s="51"/>
      <c r="G56" s="51"/>
      <c r="H56" s="97"/>
      <c r="I56" s="97"/>
      <c r="J56" s="97"/>
      <c r="K56" s="97"/>
      <c r="L56" s="97"/>
      <c r="M56" s="154"/>
      <c r="N56" s="154"/>
      <c r="O56" s="154"/>
      <c r="P56" s="66"/>
      <c r="Q56" s="66"/>
      <c r="R56" s="66"/>
      <c r="S56" s="66"/>
    </row>
    <row r="57" customFormat="false" ht="20.25" hidden="false" customHeight="false" outlineLevel="0" collapsed="false">
      <c r="A57" s="51"/>
      <c r="B57" s="51"/>
      <c r="C57" s="51"/>
      <c r="D57" s="51"/>
      <c r="E57" s="51"/>
      <c r="F57" s="51"/>
      <c r="G57" s="51"/>
      <c r="H57" s="97"/>
      <c r="I57" s="97"/>
      <c r="J57" s="97"/>
      <c r="K57" s="97"/>
      <c r="L57" s="97"/>
      <c r="M57" s="154"/>
      <c r="N57" s="154"/>
      <c r="O57" s="154"/>
      <c r="P57" s="66"/>
      <c r="Q57" s="66"/>
      <c r="R57" s="66"/>
      <c r="S57" s="66"/>
    </row>
    <row r="58" customFormat="false" ht="20.25" hidden="false" customHeight="false" outlineLevel="0" collapsed="false">
      <c r="A58" s="51"/>
      <c r="B58" s="51"/>
      <c r="C58" s="51"/>
      <c r="D58" s="51"/>
      <c r="E58" s="51"/>
      <c r="F58" s="51"/>
      <c r="G58" s="51"/>
      <c r="H58" s="97"/>
      <c r="I58" s="97"/>
      <c r="J58" s="97"/>
      <c r="K58" s="97"/>
      <c r="L58" s="97"/>
      <c r="M58" s="154"/>
      <c r="N58" s="154"/>
      <c r="O58" s="154"/>
      <c r="P58" s="66"/>
      <c r="Q58" s="66"/>
      <c r="R58" s="66"/>
      <c r="S58" s="66"/>
    </row>
    <row r="59" customFormat="false" ht="20.25" hidden="false" customHeight="false" outlineLevel="0" collapsed="false">
      <c r="A59" s="51"/>
      <c r="B59" s="51"/>
      <c r="C59" s="51"/>
      <c r="D59" s="51"/>
      <c r="E59" s="51"/>
      <c r="F59" s="51"/>
      <c r="G59" s="51"/>
      <c r="H59" s="97"/>
      <c r="I59" s="97"/>
      <c r="J59" s="97"/>
      <c r="K59" s="97"/>
      <c r="L59" s="97"/>
      <c r="M59" s="154"/>
      <c r="N59" s="154"/>
      <c r="O59" s="154"/>
      <c r="P59" s="66"/>
      <c r="Q59" s="66"/>
      <c r="R59" s="66"/>
      <c r="S59" s="66"/>
    </row>
    <row r="60" customFormat="false" ht="20.25" hidden="false" customHeight="false" outlineLevel="0" collapsed="false">
      <c r="A60" s="51"/>
      <c r="B60" s="51"/>
      <c r="C60" s="51"/>
      <c r="D60" s="51"/>
      <c r="E60" s="51"/>
      <c r="F60" s="51"/>
      <c r="G60" s="51"/>
      <c r="H60" s="97"/>
      <c r="I60" s="97"/>
      <c r="J60" s="97"/>
      <c r="K60" s="97"/>
      <c r="L60" s="97"/>
      <c r="M60" s="154"/>
      <c r="N60" s="154"/>
      <c r="O60" s="154"/>
      <c r="P60" s="66"/>
      <c r="Q60" s="66"/>
      <c r="R60" s="66"/>
      <c r="S60" s="66"/>
    </row>
    <row r="61" customFormat="false" ht="20.25" hidden="false" customHeight="false" outlineLevel="0" collapsed="false">
      <c r="A61" s="51"/>
      <c r="B61" s="51"/>
      <c r="C61" s="51"/>
      <c r="D61" s="51"/>
      <c r="E61" s="51"/>
      <c r="F61" s="51"/>
      <c r="G61" s="51"/>
      <c r="H61" s="97"/>
      <c r="I61" s="97"/>
      <c r="J61" s="97"/>
      <c r="K61" s="97"/>
      <c r="L61" s="97"/>
      <c r="M61" s="154"/>
      <c r="N61" s="154"/>
      <c r="O61" s="154"/>
      <c r="P61" s="66"/>
      <c r="Q61" s="66"/>
      <c r="R61" s="66"/>
      <c r="S61" s="66"/>
    </row>
    <row r="62" customFormat="false" ht="20.25" hidden="false" customHeight="false" outlineLevel="0" collapsed="false">
      <c r="A62" s="51"/>
      <c r="B62" s="51"/>
      <c r="C62" s="51"/>
      <c r="D62" s="51"/>
      <c r="E62" s="51"/>
      <c r="F62" s="51"/>
      <c r="G62" s="51"/>
      <c r="H62" s="97"/>
      <c r="I62" s="97"/>
      <c r="J62" s="97"/>
      <c r="K62" s="97"/>
      <c r="L62" s="97"/>
      <c r="M62" s="154"/>
      <c r="N62" s="154"/>
      <c r="O62" s="154"/>
      <c r="P62" s="66"/>
      <c r="Q62" s="66"/>
      <c r="R62" s="66"/>
      <c r="S62" s="66"/>
    </row>
    <row r="63" customFormat="false" ht="20.25" hidden="false" customHeight="false" outlineLevel="0" collapsed="false">
      <c r="A63" s="51"/>
      <c r="B63" s="51"/>
      <c r="C63" s="51"/>
      <c r="D63" s="51"/>
      <c r="E63" s="51"/>
      <c r="F63" s="51"/>
      <c r="G63" s="51"/>
      <c r="H63" s="97"/>
      <c r="I63" s="97"/>
      <c r="J63" s="97"/>
      <c r="K63" s="97"/>
      <c r="L63" s="97"/>
      <c r="M63" s="154"/>
      <c r="N63" s="154"/>
      <c r="O63" s="154"/>
      <c r="P63" s="66"/>
      <c r="Q63" s="66"/>
      <c r="R63" s="66"/>
      <c r="S63" s="66"/>
    </row>
    <row r="64" customFormat="false" ht="20.25" hidden="false" customHeight="false" outlineLevel="0" collapsed="false">
      <c r="A64" s="51"/>
      <c r="B64" s="51"/>
      <c r="C64" s="51"/>
      <c r="D64" s="51"/>
      <c r="E64" s="51"/>
      <c r="F64" s="51"/>
      <c r="G64" s="51"/>
      <c r="H64" s="97"/>
      <c r="I64" s="97"/>
      <c r="J64" s="97"/>
      <c r="K64" s="97"/>
      <c r="L64" s="97"/>
      <c r="M64" s="154"/>
      <c r="N64" s="154"/>
      <c r="O64" s="154"/>
      <c r="P64" s="66"/>
      <c r="Q64" s="66"/>
      <c r="R64" s="66"/>
      <c r="S64" s="66"/>
    </row>
    <row r="65" customFormat="false" ht="20.25" hidden="false" customHeight="false" outlineLevel="0" collapsed="false">
      <c r="A65" s="51"/>
      <c r="B65" s="51"/>
      <c r="C65" s="51"/>
      <c r="D65" s="51"/>
      <c r="E65" s="51"/>
      <c r="F65" s="51"/>
      <c r="G65" s="51"/>
      <c r="H65" s="97"/>
      <c r="I65" s="97"/>
      <c r="J65" s="97"/>
      <c r="K65" s="97"/>
      <c r="L65" s="97"/>
      <c r="M65" s="154"/>
      <c r="N65" s="154"/>
      <c r="O65" s="154"/>
      <c r="P65" s="66"/>
      <c r="Q65" s="66"/>
      <c r="R65" s="66"/>
      <c r="S65" s="66"/>
    </row>
    <row r="66" customFormat="false" ht="20.25" hidden="false" customHeight="false" outlineLevel="0" collapsed="false">
      <c r="A66" s="51"/>
      <c r="B66" s="51"/>
      <c r="C66" s="51"/>
      <c r="D66" s="51"/>
      <c r="E66" s="51"/>
      <c r="F66" s="51"/>
      <c r="G66" s="51"/>
      <c r="H66" s="97"/>
      <c r="I66" s="97"/>
      <c r="J66" s="97"/>
      <c r="K66" s="97"/>
      <c r="L66" s="97"/>
      <c r="M66" s="154"/>
      <c r="N66" s="154"/>
      <c r="O66" s="154"/>
      <c r="P66" s="66"/>
      <c r="Q66" s="66"/>
      <c r="R66" s="66"/>
      <c r="S66" s="66"/>
    </row>
    <row r="67" customFormat="false" ht="20.25" hidden="false" customHeight="false" outlineLevel="0" collapsed="false">
      <c r="A67" s="51"/>
      <c r="B67" s="51"/>
      <c r="C67" s="51"/>
      <c r="D67" s="51"/>
      <c r="E67" s="51"/>
      <c r="F67" s="51"/>
      <c r="G67" s="51"/>
      <c r="H67" s="97"/>
      <c r="I67" s="97"/>
      <c r="J67" s="97"/>
      <c r="K67" s="97"/>
      <c r="L67" s="97"/>
      <c r="M67" s="154"/>
      <c r="N67" s="154"/>
      <c r="O67" s="154"/>
      <c r="P67" s="66"/>
      <c r="Q67" s="66"/>
      <c r="R67" s="66"/>
      <c r="S67" s="66"/>
    </row>
    <row r="68" customFormat="false" ht="20.25" hidden="false" customHeight="false" outlineLevel="0" collapsed="false">
      <c r="A68" s="51"/>
      <c r="B68" s="51"/>
      <c r="C68" s="51"/>
      <c r="D68" s="51"/>
      <c r="E68" s="51"/>
      <c r="F68" s="51"/>
      <c r="G68" s="51"/>
      <c r="H68" s="97"/>
      <c r="I68" s="97"/>
      <c r="J68" s="97"/>
      <c r="K68" s="97"/>
      <c r="L68" s="97"/>
      <c r="M68" s="154"/>
      <c r="N68" s="154"/>
      <c r="O68" s="154"/>
      <c r="P68" s="66"/>
      <c r="Q68" s="66"/>
      <c r="R68" s="66"/>
      <c r="S68" s="66"/>
    </row>
    <row r="69" customFormat="false" ht="20.25" hidden="false" customHeight="false" outlineLevel="0" collapsed="false">
      <c r="A69" s="51"/>
      <c r="B69" s="51"/>
      <c r="C69" s="51"/>
      <c r="D69" s="51"/>
      <c r="E69" s="51"/>
      <c r="F69" s="51"/>
      <c r="G69" s="51"/>
      <c r="H69" s="97"/>
      <c r="I69" s="97"/>
      <c r="J69" s="97"/>
      <c r="K69" s="97"/>
      <c r="L69" s="97"/>
      <c r="M69" s="154"/>
      <c r="N69" s="154"/>
      <c r="O69" s="154"/>
      <c r="P69" s="66"/>
      <c r="Q69" s="66"/>
      <c r="R69" s="66"/>
      <c r="S69" s="66"/>
    </row>
    <row r="70" customFormat="false" ht="20.25" hidden="false" customHeight="false" outlineLevel="0" collapsed="false">
      <c r="A70" s="51"/>
      <c r="B70" s="51"/>
      <c r="C70" s="51"/>
      <c r="D70" s="51"/>
      <c r="E70" s="51"/>
      <c r="F70" s="51"/>
      <c r="G70" s="51"/>
      <c r="H70" s="97"/>
      <c r="I70" s="97"/>
      <c r="J70" s="97"/>
      <c r="K70" s="97"/>
      <c r="L70" s="97"/>
      <c r="M70" s="154"/>
      <c r="N70" s="154"/>
      <c r="O70" s="154"/>
      <c r="P70" s="66"/>
      <c r="Q70" s="66"/>
      <c r="R70" s="66"/>
      <c r="S70" s="66"/>
    </row>
    <row r="71" customFormat="false" ht="20.25" hidden="false" customHeight="false" outlineLevel="0" collapsed="false">
      <c r="A71" s="51"/>
      <c r="B71" s="51"/>
      <c r="C71" s="51"/>
      <c r="D71" s="51"/>
      <c r="E71" s="51"/>
      <c r="F71" s="51"/>
      <c r="G71" s="51"/>
      <c r="H71" s="97"/>
      <c r="I71" s="97"/>
      <c r="J71" s="97"/>
      <c r="K71" s="97"/>
      <c r="L71" s="97"/>
      <c r="M71" s="154"/>
      <c r="N71" s="154"/>
      <c r="O71" s="154"/>
      <c r="P71" s="66"/>
      <c r="Q71" s="66"/>
      <c r="R71" s="66"/>
      <c r="S71" s="66"/>
    </row>
    <row r="72" customFormat="false" ht="20.25" hidden="false" customHeight="false" outlineLevel="0" collapsed="false">
      <c r="A72" s="51"/>
      <c r="B72" s="51"/>
      <c r="C72" s="51"/>
      <c r="D72" s="51"/>
      <c r="E72" s="51"/>
      <c r="F72" s="51"/>
      <c r="G72" s="51"/>
      <c r="H72" s="97"/>
      <c r="I72" s="97"/>
      <c r="J72" s="97"/>
      <c r="K72" s="97"/>
      <c r="L72" s="97"/>
      <c r="M72" s="154"/>
      <c r="N72" s="154"/>
      <c r="O72" s="154"/>
      <c r="P72" s="66"/>
      <c r="Q72" s="66"/>
      <c r="R72" s="66"/>
      <c r="S72" s="66"/>
    </row>
    <row r="73" customFormat="false" ht="20.25" hidden="false" customHeight="false" outlineLevel="0" collapsed="false">
      <c r="A73" s="51"/>
      <c r="B73" s="51"/>
      <c r="C73" s="51"/>
      <c r="D73" s="51"/>
      <c r="E73" s="51"/>
      <c r="F73" s="51"/>
      <c r="G73" s="51"/>
      <c r="H73" s="97"/>
      <c r="I73" s="97"/>
      <c r="J73" s="97"/>
      <c r="K73" s="97"/>
      <c r="L73" s="97"/>
      <c r="M73" s="154"/>
      <c r="N73" s="154"/>
      <c r="O73" s="154"/>
      <c r="P73" s="66"/>
      <c r="Q73" s="66"/>
      <c r="R73" s="66"/>
      <c r="S73" s="66"/>
    </row>
    <row r="74" customFormat="false" ht="20.25" hidden="false" customHeight="false" outlineLevel="0" collapsed="false">
      <c r="A74" s="51"/>
      <c r="B74" s="51"/>
      <c r="C74" s="51"/>
      <c r="D74" s="51"/>
      <c r="E74" s="51"/>
      <c r="F74" s="51"/>
      <c r="G74" s="51"/>
      <c r="H74" s="97"/>
      <c r="I74" s="97"/>
      <c r="J74" s="97"/>
      <c r="K74" s="97"/>
      <c r="L74" s="97"/>
      <c r="M74" s="154"/>
      <c r="N74" s="154"/>
      <c r="O74" s="154"/>
      <c r="P74" s="66"/>
      <c r="Q74" s="66"/>
      <c r="R74" s="66"/>
      <c r="S74" s="66"/>
    </row>
    <row r="75" customFormat="false" ht="20.25" hidden="false" customHeight="false" outlineLevel="0" collapsed="false">
      <c r="A75" s="51"/>
      <c r="B75" s="51"/>
      <c r="C75" s="51"/>
      <c r="D75" s="51"/>
      <c r="E75" s="51"/>
      <c r="F75" s="51"/>
      <c r="G75" s="51"/>
      <c r="H75" s="97"/>
      <c r="I75" s="97"/>
      <c r="J75" s="97"/>
      <c r="K75" s="97"/>
      <c r="L75" s="97"/>
      <c r="M75" s="154"/>
      <c r="N75" s="154"/>
      <c r="O75" s="154"/>
      <c r="P75" s="66"/>
      <c r="Q75" s="66"/>
      <c r="R75" s="66"/>
      <c r="S75" s="66"/>
    </row>
    <row r="76" customFormat="false" ht="20.25" hidden="false" customHeight="false" outlineLevel="0" collapsed="false">
      <c r="A76" s="51"/>
      <c r="B76" s="51"/>
      <c r="C76" s="51"/>
      <c r="D76" s="51"/>
      <c r="E76" s="51"/>
      <c r="F76" s="51"/>
      <c r="G76" s="51"/>
      <c r="H76" s="97"/>
      <c r="I76" s="97"/>
      <c r="J76" s="97"/>
      <c r="K76" s="97"/>
      <c r="L76" s="97"/>
      <c r="M76" s="154"/>
      <c r="N76" s="154"/>
      <c r="O76" s="154"/>
      <c r="P76" s="66"/>
      <c r="Q76" s="66"/>
      <c r="R76" s="66"/>
      <c r="S76" s="66"/>
    </row>
    <row r="77" customFormat="false" ht="20.25" hidden="false" customHeight="false" outlineLevel="0" collapsed="false">
      <c r="A77" s="51"/>
      <c r="B77" s="51"/>
      <c r="C77" s="51"/>
      <c r="D77" s="51"/>
      <c r="E77" s="51"/>
      <c r="F77" s="51"/>
      <c r="G77" s="51"/>
      <c r="H77" s="97"/>
      <c r="I77" s="97"/>
      <c r="J77" s="97"/>
      <c r="K77" s="97"/>
      <c r="L77" s="97"/>
      <c r="M77" s="154"/>
      <c r="N77" s="154"/>
      <c r="O77" s="154"/>
      <c r="P77" s="66"/>
      <c r="Q77" s="66"/>
      <c r="R77" s="66"/>
      <c r="S77" s="66"/>
    </row>
    <row r="78" customFormat="false" ht="20.25" hidden="false" customHeight="false" outlineLevel="0" collapsed="false">
      <c r="A78" s="51"/>
      <c r="B78" s="51"/>
      <c r="C78" s="51"/>
      <c r="D78" s="51"/>
      <c r="E78" s="51"/>
      <c r="F78" s="51"/>
      <c r="G78" s="51"/>
      <c r="H78" s="97"/>
      <c r="I78" s="97"/>
      <c r="J78" s="97"/>
      <c r="K78" s="97"/>
      <c r="L78" s="97"/>
      <c r="M78" s="154"/>
      <c r="N78" s="154"/>
      <c r="O78" s="154"/>
      <c r="P78" s="66"/>
      <c r="Q78" s="66"/>
      <c r="R78" s="66"/>
      <c r="S78" s="66"/>
    </row>
    <row r="79" customFormat="false" ht="20.25" hidden="false" customHeight="false" outlineLevel="0" collapsed="false">
      <c r="A79" s="51"/>
      <c r="B79" s="51"/>
      <c r="C79" s="51"/>
      <c r="D79" s="51"/>
      <c r="E79" s="51"/>
      <c r="F79" s="51"/>
      <c r="G79" s="51"/>
      <c r="H79" s="97"/>
      <c r="I79" s="97"/>
      <c r="J79" s="97"/>
      <c r="K79" s="97"/>
      <c r="L79" s="97"/>
      <c r="M79" s="154"/>
      <c r="N79" s="154"/>
      <c r="O79" s="154"/>
      <c r="P79" s="66"/>
      <c r="Q79" s="66"/>
      <c r="R79" s="66"/>
      <c r="S79" s="66"/>
    </row>
    <row r="80" customFormat="false" ht="20.25" hidden="false" customHeight="false" outlineLevel="0" collapsed="false">
      <c r="A80" s="51"/>
      <c r="B80" s="51"/>
      <c r="C80" s="51"/>
      <c r="D80" s="51"/>
      <c r="E80" s="51"/>
      <c r="F80" s="51"/>
      <c r="G80" s="51"/>
      <c r="H80" s="97"/>
      <c r="I80" s="97"/>
      <c r="J80" s="97"/>
      <c r="K80" s="97"/>
      <c r="L80" s="97"/>
      <c r="M80" s="154"/>
      <c r="N80" s="154"/>
      <c r="O80" s="154"/>
      <c r="P80" s="66"/>
      <c r="Q80" s="66"/>
      <c r="R80" s="66"/>
      <c r="S80" s="66"/>
    </row>
    <row r="81" customFormat="false" ht="20.25" hidden="false" customHeight="false" outlineLevel="0" collapsed="false">
      <c r="A81" s="51"/>
      <c r="B81" s="51"/>
      <c r="C81" s="51"/>
      <c r="D81" s="51"/>
      <c r="E81" s="51"/>
      <c r="F81" s="51"/>
      <c r="G81" s="51"/>
      <c r="H81" s="97"/>
      <c r="I81" s="97"/>
      <c r="J81" s="97"/>
      <c r="K81" s="97"/>
      <c r="L81" s="97"/>
      <c r="M81" s="154"/>
      <c r="N81" s="154"/>
      <c r="O81" s="154"/>
      <c r="P81" s="66"/>
      <c r="Q81" s="66"/>
      <c r="R81" s="66"/>
      <c r="S81" s="66"/>
    </row>
    <row r="82" customFormat="false" ht="20.25" hidden="false" customHeight="false" outlineLevel="0" collapsed="false">
      <c r="A82" s="51"/>
      <c r="B82" s="51"/>
      <c r="C82" s="51"/>
      <c r="D82" s="51"/>
      <c r="E82" s="51"/>
      <c r="F82" s="51"/>
      <c r="G82" s="51"/>
      <c r="H82" s="97"/>
      <c r="I82" s="97"/>
      <c r="J82" s="97"/>
      <c r="K82" s="97"/>
      <c r="L82" s="97"/>
      <c r="M82" s="154"/>
      <c r="N82" s="154"/>
      <c r="O82" s="154"/>
      <c r="P82" s="66"/>
      <c r="Q82" s="66"/>
      <c r="R82" s="66"/>
      <c r="S82" s="66"/>
    </row>
    <row r="83" customFormat="false" ht="20.25" hidden="false" customHeight="false" outlineLevel="0" collapsed="false">
      <c r="A83" s="51"/>
      <c r="B83" s="51"/>
      <c r="C83" s="51"/>
      <c r="D83" s="51"/>
      <c r="E83" s="51"/>
      <c r="F83" s="51"/>
      <c r="G83" s="51"/>
      <c r="H83" s="97"/>
      <c r="I83" s="97"/>
      <c r="J83" s="97"/>
      <c r="K83" s="97"/>
      <c r="L83" s="97"/>
      <c r="M83" s="154"/>
      <c r="N83" s="154"/>
      <c r="O83" s="154"/>
      <c r="P83" s="66"/>
      <c r="Q83" s="66"/>
      <c r="R83" s="66"/>
      <c r="S83" s="66"/>
    </row>
    <row r="84" customFormat="false" ht="20.25" hidden="false" customHeight="false" outlineLevel="0" collapsed="false">
      <c r="A84" s="51"/>
      <c r="B84" s="51"/>
      <c r="C84" s="51"/>
      <c r="D84" s="51"/>
      <c r="E84" s="51"/>
      <c r="F84" s="51"/>
      <c r="G84" s="51"/>
      <c r="H84" s="97"/>
      <c r="I84" s="97"/>
      <c r="J84" s="97"/>
      <c r="K84" s="97"/>
      <c r="L84" s="97"/>
      <c r="M84" s="154"/>
      <c r="N84" s="154"/>
      <c r="O84" s="154"/>
      <c r="P84" s="66"/>
      <c r="Q84" s="66"/>
      <c r="R84" s="66"/>
      <c r="S84" s="66"/>
    </row>
    <row r="85" customFormat="false" ht="20.25" hidden="false" customHeight="false" outlineLevel="0" collapsed="false">
      <c r="A85" s="51"/>
      <c r="B85" s="51"/>
      <c r="C85" s="51"/>
      <c r="D85" s="51"/>
      <c r="E85" s="51"/>
      <c r="F85" s="51"/>
      <c r="G85" s="51"/>
      <c r="H85" s="97"/>
      <c r="I85" s="97"/>
      <c r="J85" s="97"/>
      <c r="K85" s="97"/>
      <c r="L85" s="97"/>
      <c r="M85" s="154"/>
      <c r="N85" s="154"/>
      <c r="O85" s="154"/>
      <c r="P85" s="66"/>
      <c r="Q85" s="66"/>
      <c r="R85" s="66"/>
      <c r="S85" s="66"/>
    </row>
    <row r="86" customFormat="false" ht="20.25" hidden="false" customHeight="false" outlineLevel="0" collapsed="false">
      <c r="A86" s="51"/>
      <c r="B86" s="51"/>
      <c r="C86" s="51"/>
      <c r="D86" s="51"/>
      <c r="E86" s="51"/>
      <c r="F86" s="51"/>
      <c r="G86" s="51"/>
      <c r="H86" s="97"/>
      <c r="I86" s="97"/>
      <c r="J86" s="97"/>
      <c r="K86" s="97"/>
      <c r="L86" s="97"/>
      <c r="M86" s="154"/>
      <c r="N86" s="154"/>
      <c r="O86" s="154"/>
      <c r="P86" s="66"/>
      <c r="Q86" s="66"/>
      <c r="R86" s="66"/>
      <c r="S86" s="66"/>
    </row>
    <row r="87" customFormat="false" ht="20.25" hidden="false" customHeight="false" outlineLevel="0" collapsed="false">
      <c r="A87" s="51"/>
      <c r="B87" s="51"/>
      <c r="C87" s="51"/>
      <c r="D87" s="51"/>
      <c r="E87" s="51"/>
      <c r="F87" s="51"/>
      <c r="G87" s="51"/>
      <c r="H87" s="97"/>
      <c r="I87" s="97"/>
      <c r="J87" s="97"/>
      <c r="K87" s="97"/>
      <c r="L87" s="97"/>
      <c r="M87" s="154"/>
      <c r="N87" s="154"/>
      <c r="O87" s="154"/>
      <c r="P87" s="66"/>
      <c r="Q87" s="66"/>
      <c r="R87" s="66"/>
      <c r="S87" s="66"/>
    </row>
    <row r="88" customFormat="false" ht="20.25" hidden="false" customHeight="false" outlineLevel="0" collapsed="false">
      <c r="A88" s="51"/>
      <c r="B88" s="51"/>
      <c r="C88" s="51"/>
      <c r="D88" s="51"/>
      <c r="E88" s="51"/>
      <c r="F88" s="51"/>
      <c r="G88" s="51"/>
      <c r="H88" s="97"/>
      <c r="I88" s="97"/>
      <c r="J88" s="97"/>
      <c r="K88" s="97"/>
      <c r="L88" s="97"/>
      <c r="M88" s="154"/>
      <c r="N88" s="154"/>
      <c r="O88" s="154"/>
      <c r="P88" s="66"/>
      <c r="Q88" s="66"/>
      <c r="R88" s="66"/>
      <c r="S88" s="66"/>
    </row>
    <row r="89" customFormat="false" ht="20.25" hidden="false" customHeight="false" outlineLevel="0" collapsed="false">
      <c r="A89" s="51"/>
      <c r="B89" s="51"/>
      <c r="C89" s="51"/>
      <c r="D89" s="51"/>
      <c r="E89" s="51"/>
      <c r="F89" s="51"/>
      <c r="G89" s="51"/>
      <c r="H89" s="97"/>
      <c r="I89" s="97"/>
      <c r="J89" s="97"/>
      <c r="K89" s="97"/>
      <c r="L89" s="97"/>
      <c r="M89" s="154"/>
      <c r="N89" s="154"/>
      <c r="O89" s="154"/>
      <c r="P89" s="66"/>
      <c r="Q89" s="66"/>
      <c r="R89" s="66"/>
      <c r="S89" s="66"/>
    </row>
    <row r="90" customFormat="false" ht="20.25" hidden="false" customHeight="false" outlineLevel="0" collapsed="false">
      <c r="A90" s="51"/>
      <c r="B90" s="51"/>
      <c r="C90" s="51"/>
      <c r="D90" s="51"/>
      <c r="E90" s="51"/>
      <c r="F90" s="51"/>
      <c r="G90" s="51"/>
      <c r="H90" s="97"/>
      <c r="I90" s="97"/>
      <c r="J90" s="97"/>
      <c r="K90" s="97"/>
      <c r="L90" s="97"/>
      <c r="M90" s="154"/>
      <c r="N90" s="154"/>
      <c r="O90" s="154"/>
      <c r="P90" s="66"/>
      <c r="Q90" s="66"/>
      <c r="R90" s="66"/>
      <c r="S90" s="66"/>
    </row>
    <row r="91" customFormat="false" ht="20.25" hidden="false" customHeight="false" outlineLevel="0" collapsed="false">
      <c r="A91" s="51"/>
      <c r="B91" s="51"/>
      <c r="C91" s="51"/>
      <c r="D91" s="51"/>
      <c r="E91" s="51"/>
      <c r="F91" s="51"/>
      <c r="G91" s="51"/>
      <c r="H91" s="97"/>
      <c r="I91" s="97"/>
      <c r="J91" s="97"/>
      <c r="K91" s="97"/>
      <c r="L91" s="97"/>
      <c r="M91" s="154"/>
      <c r="N91" s="154"/>
      <c r="O91" s="154"/>
      <c r="P91" s="66"/>
      <c r="Q91" s="66"/>
      <c r="R91" s="66"/>
      <c r="S91" s="66"/>
    </row>
    <row r="92" customFormat="false" ht="20.25" hidden="false" customHeight="false" outlineLevel="0" collapsed="false">
      <c r="A92" s="51"/>
      <c r="B92" s="51"/>
      <c r="C92" s="51"/>
      <c r="D92" s="51"/>
      <c r="E92" s="51"/>
      <c r="F92" s="51"/>
      <c r="G92" s="51"/>
      <c r="H92" s="97"/>
      <c r="I92" s="97"/>
      <c r="J92" s="97"/>
      <c r="K92" s="97"/>
      <c r="L92" s="97"/>
      <c r="M92" s="154"/>
      <c r="N92" s="154"/>
      <c r="O92" s="154"/>
      <c r="P92" s="66"/>
      <c r="Q92" s="66"/>
      <c r="R92" s="66"/>
      <c r="S92" s="66"/>
    </row>
    <row r="93" customFormat="false" ht="20.25" hidden="false" customHeight="false" outlineLevel="0" collapsed="false">
      <c r="A93" s="51"/>
      <c r="B93" s="51"/>
      <c r="C93" s="51"/>
      <c r="D93" s="51"/>
      <c r="E93" s="51"/>
      <c r="F93" s="51"/>
      <c r="G93" s="51"/>
      <c r="H93" s="97"/>
      <c r="I93" s="97"/>
      <c r="J93" s="97"/>
      <c r="K93" s="97"/>
      <c r="L93" s="97"/>
      <c r="M93" s="154"/>
      <c r="N93" s="154"/>
      <c r="O93" s="154"/>
      <c r="P93" s="66"/>
      <c r="Q93" s="66"/>
      <c r="R93" s="66"/>
      <c r="S93" s="66"/>
    </row>
    <row r="94" customFormat="false" ht="20.25" hidden="false" customHeight="false" outlineLevel="0" collapsed="false">
      <c r="A94" s="51"/>
      <c r="B94" s="51"/>
      <c r="C94" s="51"/>
      <c r="D94" s="51"/>
      <c r="E94" s="51"/>
      <c r="F94" s="51"/>
      <c r="G94" s="51"/>
      <c r="H94" s="97"/>
      <c r="I94" s="97"/>
      <c r="J94" s="97"/>
      <c r="K94" s="97"/>
      <c r="L94" s="97"/>
      <c r="M94" s="154"/>
      <c r="N94" s="154"/>
      <c r="O94" s="154"/>
      <c r="P94" s="66"/>
      <c r="Q94" s="66"/>
      <c r="R94" s="66"/>
      <c r="S94" s="66"/>
    </row>
    <row r="95" customFormat="false" ht="20.25" hidden="false" customHeight="false" outlineLevel="0" collapsed="false">
      <c r="A95" s="51"/>
      <c r="B95" s="51"/>
      <c r="C95" s="51"/>
      <c r="D95" s="51"/>
      <c r="E95" s="51"/>
      <c r="F95" s="51"/>
      <c r="G95" s="51"/>
      <c r="H95" s="97"/>
      <c r="I95" s="97"/>
      <c r="J95" s="97"/>
      <c r="K95" s="97"/>
      <c r="L95" s="97"/>
      <c r="M95" s="154"/>
      <c r="N95" s="154"/>
      <c r="O95" s="154"/>
      <c r="P95" s="66"/>
      <c r="Q95" s="66"/>
      <c r="R95" s="66"/>
      <c r="S95" s="66"/>
    </row>
    <row r="96" customFormat="false" ht="20.25" hidden="false" customHeight="false" outlineLevel="0" collapsed="false">
      <c r="A96" s="51"/>
      <c r="B96" s="51"/>
      <c r="C96" s="51"/>
      <c r="D96" s="51"/>
      <c r="E96" s="51"/>
      <c r="F96" s="51"/>
      <c r="G96" s="51"/>
      <c r="H96" s="97"/>
      <c r="I96" s="97"/>
      <c r="J96" s="97"/>
      <c r="K96" s="97"/>
      <c r="L96" s="97"/>
      <c r="M96" s="154"/>
      <c r="N96" s="154"/>
      <c r="O96" s="154"/>
      <c r="P96" s="66"/>
      <c r="Q96" s="66"/>
      <c r="R96" s="66"/>
      <c r="S96" s="66"/>
    </row>
    <row r="97" customFormat="false" ht="20.25" hidden="false" customHeight="false" outlineLevel="0" collapsed="false">
      <c r="A97" s="51"/>
      <c r="B97" s="51"/>
      <c r="C97" s="51"/>
      <c r="D97" s="51"/>
      <c r="E97" s="51"/>
      <c r="F97" s="51"/>
      <c r="G97" s="51"/>
      <c r="H97" s="97"/>
      <c r="I97" s="97"/>
      <c r="J97" s="97"/>
      <c r="K97" s="97"/>
      <c r="L97" s="97"/>
      <c r="M97" s="154"/>
      <c r="N97" s="154"/>
      <c r="O97" s="154"/>
      <c r="P97" s="66"/>
      <c r="Q97" s="66"/>
      <c r="R97" s="66"/>
      <c r="S97" s="66"/>
    </row>
    <row r="98" customFormat="false" ht="20.25" hidden="false" customHeight="false" outlineLevel="0" collapsed="false">
      <c r="A98" s="51"/>
      <c r="B98" s="51"/>
      <c r="C98" s="51"/>
      <c r="D98" s="51"/>
      <c r="E98" s="51"/>
      <c r="F98" s="51"/>
      <c r="G98" s="51"/>
      <c r="H98" s="97"/>
      <c r="I98" s="97"/>
      <c r="J98" s="97"/>
      <c r="K98" s="97"/>
      <c r="L98" s="97"/>
      <c r="M98" s="154"/>
      <c r="N98" s="154"/>
      <c r="O98" s="154"/>
      <c r="P98" s="66"/>
      <c r="Q98" s="66"/>
      <c r="R98" s="66"/>
      <c r="S98" s="66"/>
    </row>
    <row r="99" customFormat="false" ht="20.25" hidden="false" customHeight="false" outlineLevel="0" collapsed="false">
      <c r="A99" s="51"/>
      <c r="B99" s="51"/>
      <c r="C99" s="51"/>
      <c r="D99" s="51"/>
      <c r="E99" s="51"/>
      <c r="F99" s="51"/>
      <c r="G99" s="51"/>
      <c r="H99" s="97"/>
      <c r="I99" s="97"/>
      <c r="J99" s="97"/>
      <c r="K99" s="97"/>
      <c r="L99" s="97"/>
      <c r="M99" s="154"/>
      <c r="N99" s="154"/>
      <c r="O99" s="154"/>
      <c r="P99" s="66"/>
      <c r="Q99" s="66"/>
      <c r="R99" s="66"/>
      <c r="S99" s="66"/>
    </row>
    <row r="100" customFormat="false" ht="20.25" hidden="false" customHeight="false" outlineLevel="0" collapsed="false">
      <c r="A100" s="51"/>
      <c r="B100" s="51"/>
      <c r="C100" s="51"/>
      <c r="D100" s="51"/>
      <c r="E100" s="51"/>
      <c r="F100" s="51"/>
      <c r="G100" s="51"/>
      <c r="H100" s="97"/>
      <c r="I100" s="97"/>
      <c r="J100" s="97"/>
      <c r="K100" s="97"/>
      <c r="L100" s="97"/>
      <c r="M100" s="154"/>
      <c r="N100" s="154"/>
      <c r="O100" s="154"/>
      <c r="P100" s="66"/>
      <c r="Q100" s="66"/>
      <c r="R100" s="66"/>
      <c r="S100" s="66"/>
    </row>
    <row r="101" customFormat="false" ht="20.25" hidden="false" customHeight="false" outlineLevel="0" collapsed="false">
      <c r="A101" s="51"/>
      <c r="B101" s="51"/>
      <c r="C101" s="51"/>
      <c r="D101" s="51"/>
      <c r="E101" s="51"/>
      <c r="F101" s="51"/>
      <c r="G101" s="51"/>
      <c r="H101" s="97"/>
      <c r="I101" s="97"/>
      <c r="J101" s="97"/>
      <c r="K101" s="97"/>
      <c r="L101" s="97"/>
      <c r="M101" s="154"/>
      <c r="N101" s="154"/>
      <c r="O101" s="154"/>
      <c r="P101" s="66"/>
      <c r="Q101" s="66"/>
      <c r="R101" s="66"/>
      <c r="S101" s="66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51"/>
      <c r="G102" s="51"/>
      <c r="H102" s="97"/>
      <c r="I102" s="97"/>
      <c r="J102" s="97"/>
      <c r="K102" s="97"/>
      <c r="L102" s="97"/>
      <c r="M102" s="154"/>
      <c r="N102" s="154"/>
      <c r="O102" s="154"/>
      <c r="P102" s="66"/>
      <c r="Q102" s="66"/>
      <c r="R102" s="66"/>
      <c r="S102" s="6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51"/>
      <c r="G103" s="51"/>
      <c r="H103" s="97"/>
      <c r="I103" s="97"/>
      <c r="J103" s="97"/>
      <c r="K103" s="97"/>
      <c r="L103" s="97"/>
      <c r="M103" s="154"/>
      <c r="N103" s="154"/>
      <c r="O103" s="154"/>
      <c r="P103" s="66"/>
      <c r="Q103" s="66"/>
      <c r="R103" s="66"/>
      <c r="S103" s="66"/>
    </row>
  </sheetData>
  <mergeCells count="2">
    <mergeCell ref="J7:K7"/>
    <mergeCell ref="M7:P7"/>
  </mergeCells>
  <printOptions headings="false" gridLines="false" gridLinesSet="true" horizontalCentered="true" verticalCentered="true"/>
  <pageMargins left="0.2" right="0.2" top="0.5" bottom="0.5" header="0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rowBreaks count="1" manualBreakCount="1">
    <brk id="29" man="true" max="16383" min="0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false" showOutlineSymbols="true" defaultGridColor="true" view="normal" topLeftCell="A1" colorId="64" zoomScale="40" zoomScaleNormal="40" zoomScalePageLayoutView="100" workbookViewId="0">
      <pane xSplit="2" ySplit="11" topLeftCell="C12" activePane="bottomRight" state="frozen"/>
      <selection pane="topLeft" activeCell="A1" activeCellId="0" sqref="A1"/>
      <selection pane="topRight" activeCell="C1" activeCellId="0" sqref="C1"/>
      <selection pane="bottomLeft" activeCell="A12" activeCellId="0" sqref="A12"/>
      <selection pane="bottomRight" activeCell="I3" activeCellId="0" sqref="I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71.99"/>
    <col collapsed="false" customWidth="true" hidden="false" outlineLevel="0" max="2" min="2" style="1" width="2.13"/>
    <col collapsed="false" customWidth="true" hidden="false" outlineLevel="0" max="3" min="3" style="1" width="34.13"/>
    <col collapsed="false" customWidth="true" hidden="false" outlineLevel="0" max="4" min="4" style="1" width="20.13"/>
    <col collapsed="false" customWidth="true" hidden="false" outlineLevel="0" max="5" min="5" style="1" width="43.14"/>
    <col collapsed="false" customWidth="true" hidden="false" outlineLevel="0" max="7" min="6" style="2" width="4.41"/>
    <col collapsed="false" customWidth="true" hidden="false" outlineLevel="0" max="9" min="8" style="2" width="28.56"/>
    <col collapsed="false" customWidth="true" hidden="false" outlineLevel="0" max="10" min="10" style="2" width="5.41"/>
    <col collapsed="false" customWidth="true" hidden="false" outlineLevel="0" max="11" min="11" style="3" width="33.14"/>
    <col collapsed="false" customWidth="true" hidden="false" outlineLevel="0" max="12" min="12" style="3" width="36.56"/>
    <col collapsed="false" customWidth="true" hidden="true" outlineLevel="0" max="13" min="13" style="3" width="23.85"/>
    <col collapsed="false" customWidth="true" hidden="false" outlineLevel="0" max="14" min="14" style="4" width="11.85"/>
    <col collapsed="false" customWidth="true" hidden="false" outlineLevel="0" max="15" min="15" style="4" width="25.41"/>
    <col collapsed="false" customWidth="true" hidden="false" outlineLevel="0" max="16" min="16" style="4" width="24.99"/>
    <col collapsed="false" customWidth="true" hidden="false" outlineLevel="0" max="17" min="17" style="4" width="24.13"/>
    <col collapsed="false" customWidth="true" hidden="false" outlineLevel="0" max="18" min="18" style="4" width="16.99"/>
    <col collapsed="false" customWidth="true" hidden="false" outlineLevel="0" max="19" min="19" style="4" width="2.13"/>
    <col collapsed="false" customWidth="true" hidden="false" outlineLevel="0" max="20" min="20" style="4" width="12.42"/>
    <col collapsed="false" customWidth="true" hidden="false" outlineLevel="0" max="21" min="21" style="4" width="15.99"/>
    <col collapsed="false" customWidth="true" hidden="false" outlineLevel="0" max="22" min="22" style="4" width="19.14"/>
    <col collapsed="false" customWidth="true" hidden="false" outlineLevel="0" max="23" min="23" style="4" width="20.41"/>
    <col collapsed="false" customWidth="true" hidden="false" outlineLevel="0" max="24" min="24" style="4" width="18.56"/>
    <col collapsed="false" customWidth="false" hidden="false" outlineLevel="0" max="25" min="25" style="4" width="9.14"/>
    <col collapsed="false" customWidth="true" hidden="false" outlineLevel="0" max="28" min="26" style="4" width="19.85"/>
    <col collapsed="false" customWidth="true" hidden="false" outlineLevel="0" max="29" min="29" style="4" width="13.56"/>
    <col collapsed="false" customWidth="true" hidden="true" outlineLevel="0" max="30" min="30" style="4" width="22.14"/>
    <col collapsed="false" customWidth="true" hidden="true" outlineLevel="0" max="31" min="31" style="4" width="32.56"/>
    <col collapsed="false" customWidth="true" hidden="true" outlineLevel="0" max="32" min="32" style="4" width="20.7"/>
    <col collapsed="false" customWidth="true" hidden="false" outlineLevel="0" max="33" min="33" style="4" width="19.85"/>
    <col collapsed="false" customWidth="true" hidden="false" outlineLevel="0" max="34" min="34" style="4" width="14.41"/>
    <col collapsed="false" customWidth="true" hidden="false" outlineLevel="0" max="35" min="35" style="4" width="14.14"/>
    <col collapsed="false" customWidth="true" hidden="false" outlineLevel="0" max="36" min="36" style="4" width="14.7"/>
    <col collapsed="false" customWidth="true" hidden="false" outlineLevel="0" max="37" min="37" style="4" width="13.28"/>
    <col collapsed="false" customWidth="true" hidden="false" outlineLevel="0" max="38" min="38" style="4" width="18.56"/>
    <col collapsed="false" customWidth="true" hidden="false" outlineLevel="0" max="39" min="39" style="4" width="14.41"/>
    <col collapsed="false" customWidth="true" hidden="false" outlineLevel="0" max="41" min="40" style="4" width="12.42"/>
    <col collapsed="false" customWidth="false" hidden="false" outlineLevel="0" max="257" min="42" style="4" width="9.14"/>
  </cols>
  <sheetData>
    <row r="1" customFormat="false" ht="27" hidden="false" customHeight="true" outlineLevel="0" collapsed="false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8"/>
      <c r="Q1" s="6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60.75" hidden="false" customHeight="false" outlineLevel="0" collapsed="false">
      <c r="A2" s="5"/>
      <c r="B2" s="5"/>
      <c r="C2" s="9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customFormat="false" ht="72.75" hidden="false" customHeight="true" outlineLevel="0" collapsed="false">
      <c r="A3" s="10"/>
      <c r="B3" s="2"/>
      <c r="C3" s="2"/>
      <c r="D3" s="2"/>
      <c r="E3" s="11"/>
      <c r="H3" s="12" t="s">
        <v>1</v>
      </c>
      <c r="I3" s="12"/>
      <c r="L3" s="13" t="s">
        <v>2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customFormat="false" ht="21" hidden="false" customHeight="true" outlineLevel="0" collapsed="false">
      <c r="A4" s="2"/>
      <c r="B4" s="2"/>
      <c r="C4" s="2"/>
      <c r="D4" s="2"/>
      <c r="E4" s="2"/>
      <c r="K4" s="14" t="s">
        <v>3</v>
      </c>
      <c r="L4" s="14" t="n">
        <f aca="true">TODAY()</f>
        <v>45926</v>
      </c>
      <c r="Q4" s="6"/>
      <c r="R4" s="6"/>
      <c r="S4" s="6"/>
      <c r="T4" s="6"/>
      <c r="U4" s="6"/>
      <c r="V4" s="6"/>
      <c r="W4" s="15"/>
      <c r="X4" s="1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customFormat="false" ht="30" hidden="false" customHeight="false" outlineLevel="0" collapsed="false">
      <c r="A5" s="10"/>
      <c r="B5" s="2"/>
      <c r="C5" s="2"/>
      <c r="D5" s="2"/>
      <c r="E5" s="2"/>
      <c r="K5" s="17"/>
      <c r="L5" s="13"/>
      <c r="Q5" s="6"/>
      <c r="R5" s="6"/>
      <c r="S5" s="6"/>
      <c r="T5" s="6"/>
      <c r="U5" s="6"/>
      <c r="V5" s="6"/>
      <c r="W5" s="15"/>
      <c r="X5" s="1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customFormat="false" ht="15.75" hidden="false" customHeight="true" outlineLevel="0" collapsed="false">
      <c r="A6" s="18"/>
      <c r="B6" s="2"/>
      <c r="C6" s="2"/>
      <c r="D6" s="2"/>
      <c r="E6" s="2"/>
      <c r="K6" s="19"/>
      <c r="L6" s="19"/>
      <c r="M6" s="19"/>
      <c r="Q6" s="6"/>
      <c r="R6" s="6"/>
      <c r="S6" s="6"/>
      <c r="T6" s="6"/>
      <c r="U6" s="6"/>
      <c r="V6" s="6"/>
      <c r="W6" s="15"/>
      <c r="X6" s="16"/>
      <c r="Y6" s="6"/>
      <c r="Z6" s="6"/>
      <c r="AA6" s="6"/>
      <c r="AB6" s="6"/>
      <c r="AC6" s="6"/>
      <c r="AD6" s="20"/>
      <c r="AE6" s="6"/>
      <c r="AF6" s="6"/>
      <c r="AG6" s="6"/>
      <c r="AH6" s="6"/>
      <c r="AI6" s="6"/>
      <c r="AJ6" s="6"/>
      <c r="AK6" s="6"/>
      <c r="AL6" s="6"/>
    </row>
    <row r="7" customFormat="false" ht="31.5" hidden="false" customHeight="true" outlineLevel="0" collapsed="false">
      <c r="A7" s="18"/>
      <c r="B7" s="2"/>
      <c r="C7" s="21" t="s">
        <v>74</v>
      </c>
      <c r="D7" s="23"/>
      <c r="E7" s="21" t="s">
        <v>6</v>
      </c>
      <c r="F7" s="24"/>
      <c r="G7" s="24"/>
      <c r="H7" s="21" t="s">
        <v>7</v>
      </c>
      <c r="I7" s="21"/>
      <c r="J7" s="28"/>
      <c r="K7" s="21" t="s">
        <v>56</v>
      </c>
      <c r="L7" s="21"/>
      <c r="M7" s="21"/>
      <c r="N7" s="21"/>
      <c r="Q7" s="6"/>
      <c r="R7" s="15"/>
      <c r="S7" s="16"/>
      <c r="T7" s="6"/>
      <c r="U7" s="6"/>
      <c r="V7" s="6"/>
      <c r="W7" s="25"/>
      <c r="X7" s="26"/>
      <c r="Y7" s="27"/>
      <c r="Z7" s="2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customFormat="false" ht="18.75" hidden="false" customHeight="false" outlineLevel="0" collapsed="false">
      <c r="A8" s="28"/>
      <c r="B8" s="29"/>
      <c r="C8" s="30" t="s">
        <v>8</v>
      </c>
      <c r="D8" s="31"/>
      <c r="E8" s="30" t="s">
        <v>9</v>
      </c>
      <c r="F8" s="31"/>
      <c r="G8" s="31"/>
      <c r="H8" s="30" t="s">
        <v>10</v>
      </c>
      <c r="I8" s="30" t="n">
        <v>90</v>
      </c>
      <c r="J8" s="133"/>
      <c r="K8" s="30" t="s">
        <v>57</v>
      </c>
      <c r="L8" s="134" t="s">
        <v>58</v>
      </c>
      <c r="M8" s="134" t="s">
        <v>58</v>
      </c>
      <c r="N8" s="134" t="s">
        <v>59</v>
      </c>
      <c r="O8" s="32"/>
      <c r="P8" s="32"/>
      <c r="Q8" s="33"/>
      <c r="R8" s="33"/>
      <c r="S8" s="33"/>
      <c r="T8" s="33"/>
      <c r="U8" s="33"/>
      <c r="V8" s="33"/>
      <c r="W8" s="33"/>
      <c r="X8" s="33"/>
      <c r="Y8" s="34"/>
      <c r="Z8" s="31"/>
      <c r="AA8" s="31"/>
      <c r="AB8" s="35"/>
      <c r="AC8" s="31"/>
      <c r="AD8" s="33"/>
      <c r="AE8" s="6"/>
      <c r="AF8" s="26"/>
      <c r="AG8" s="26"/>
      <c r="AH8" s="26"/>
      <c r="AI8" s="26"/>
      <c r="AJ8" s="26"/>
      <c r="AK8" s="33"/>
      <c r="AL8" s="33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</row>
    <row r="9" customFormat="false" ht="12.75" hidden="false" customHeight="true" outlineLevel="0" collapsed="false">
      <c r="A9" s="26"/>
      <c r="B9" s="2"/>
      <c r="C9" s="36"/>
      <c r="D9" s="26"/>
      <c r="E9" s="37"/>
      <c r="H9" s="37"/>
      <c r="I9" s="37"/>
      <c r="K9" s="36"/>
      <c r="L9" s="36"/>
      <c r="M9" s="36"/>
      <c r="N9" s="36"/>
      <c r="Q9" s="6"/>
      <c r="R9" s="6"/>
      <c r="S9" s="6"/>
      <c r="T9" s="6"/>
      <c r="U9" s="6"/>
      <c r="V9" s="6"/>
      <c r="W9" s="6"/>
      <c r="X9" s="6"/>
      <c r="Y9" s="25"/>
      <c r="Z9" s="26"/>
      <c r="AA9" s="26"/>
      <c r="AB9" s="26"/>
      <c r="AC9" s="26"/>
      <c r="AD9" s="6"/>
      <c r="AE9" s="6"/>
      <c r="AF9" s="6"/>
      <c r="AG9" s="6"/>
      <c r="AH9" s="6"/>
      <c r="AI9" s="6"/>
      <c r="AJ9" s="6"/>
      <c r="AK9" s="6"/>
      <c r="AL9" s="6"/>
    </row>
    <row r="10" customFormat="false" ht="30" hidden="false" customHeight="true" outlineLevel="0" collapsed="false">
      <c r="A10" s="135" t="s">
        <v>75</v>
      </c>
      <c r="B10" s="10"/>
      <c r="C10" s="39"/>
      <c r="D10" s="10"/>
      <c r="E10" s="56"/>
      <c r="F10" s="41"/>
      <c r="G10" s="41"/>
      <c r="H10" s="56"/>
      <c r="I10" s="156"/>
      <c r="J10" s="136"/>
      <c r="K10" s="56"/>
      <c r="L10" s="56"/>
      <c r="M10" s="56"/>
      <c r="N10" s="56"/>
      <c r="O10" s="7"/>
      <c r="P10" s="7"/>
      <c r="Q10" s="7"/>
      <c r="R10" s="58"/>
      <c r="S10" s="42"/>
      <c r="T10" s="42"/>
      <c r="U10" s="42"/>
      <c r="V10" s="7"/>
      <c r="W10" s="43"/>
      <c r="X10" s="43"/>
      <c r="Y10" s="43"/>
      <c r="Z10" s="44"/>
      <c r="AA10" s="44"/>
      <c r="AB10" s="44"/>
      <c r="AC10" s="7"/>
      <c r="AD10" s="7"/>
      <c r="AE10" s="45"/>
      <c r="AF10" s="45"/>
      <c r="AG10" s="45"/>
      <c r="AH10" s="45"/>
      <c r="AI10" s="45"/>
      <c r="AJ10" s="45"/>
      <c r="AK10" s="7"/>
      <c r="AL10" s="7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2.75" hidden="false" customHeight="true" outlineLevel="0" collapsed="false">
      <c r="A11" s="46"/>
      <c r="B11" s="2"/>
      <c r="C11" s="47"/>
      <c r="D11" s="48"/>
      <c r="E11" s="47"/>
      <c r="F11" s="48"/>
      <c r="G11" s="48"/>
      <c r="H11" s="49"/>
      <c r="I11" s="49"/>
      <c r="J11" s="48"/>
      <c r="K11" s="137"/>
      <c r="L11" s="137"/>
      <c r="M11" s="137"/>
      <c r="N11" s="137"/>
      <c r="O11" s="6"/>
      <c r="P11" s="6"/>
      <c r="Q11" s="6"/>
      <c r="R11" s="26"/>
      <c r="S11" s="26"/>
      <c r="T11" s="26"/>
      <c r="U11" s="26"/>
      <c r="V11" s="6"/>
      <c r="W11" s="45"/>
      <c r="X11" s="45"/>
      <c r="Y11" s="45"/>
      <c r="Z11" s="25"/>
      <c r="AA11" s="25"/>
      <c r="AB11" s="25"/>
      <c r="AC11" s="6"/>
      <c r="AD11" s="6"/>
      <c r="AE11" s="45"/>
      <c r="AF11" s="45"/>
      <c r="AG11" s="45"/>
      <c r="AH11" s="45"/>
      <c r="AI11" s="45"/>
      <c r="AJ11" s="45"/>
      <c r="AK11" s="6"/>
      <c r="AL11" s="6"/>
      <c r="AM11" s="8"/>
    </row>
    <row r="12" customFormat="false" ht="26.25" hidden="false" customHeight="false" outlineLevel="0" collapsed="false">
      <c r="A12" s="70"/>
      <c r="B12" s="85"/>
      <c r="C12" s="71"/>
      <c r="D12" s="53"/>
      <c r="E12" s="71"/>
      <c r="F12" s="53"/>
      <c r="G12" s="53"/>
      <c r="H12" s="157"/>
      <c r="I12" s="157"/>
      <c r="J12" s="53"/>
      <c r="K12" s="82"/>
      <c r="L12" s="82"/>
      <c r="M12" s="82"/>
      <c r="N12" s="82"/>
      <c r="O12" s="57"/>
      <c r="P12" s="57"/>
      <c r="Q12" s="57"/>
      <c r="R12" s="26"/>
      <c r="S12" s="26"/>
      <c r="T12" s="26"/>
      <c r="U12" s="26"/>
      <c r="V12" s="6"/>
      <c r="W12" s="45"/>
      <c r="X12" s="45"/>
      <c r="Y12" s="45"/>
      <c r="Z12" s="25"/>
      <c r="AA12" s="25"/>
      <c r="AB12" s="25"/>
      <c r="AC12" s="6"/>
      <c r="AD12" s="6"/>
      <c r="AE12" s="45"/>
      <c r="AF12" s="45"/>
      <c r="AG12" s="45"/>
      <c r="AH12" s="45"/>
      <c r="AI12" s="45"/>
      <c r="AJ12" s="45"/>
      <c r="AK12" s="6"/>
      <c r="AL12" s="6"/>
      <c r="AM12" s="8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30" hidden="false" customHeight="true" outlineLevel="0" collapsed="false">
      <c r="A13" s="50" t="s">
        <v>30</v>
      </c>
      <c r="B13" s="85"/>
      <c r="C13" s="101"/>
      <c r="D13" s="102"/>
      <c r="E13" s="56" t="n">
        <f aca="false">-164274793/1000000</f>
        <v>-164.274793</v>
      </c>
      <c r="F13" s="103"/>
      <c r="G13" s="103"/>
      <c r="H13" s="56" t="n">
        <f aca="false">1530595/1000000</f>
        <v>1.530595</v>
      </c>
      <c r="I13" s="56" t="n">
        <f aca="false">H13*SQRT($I$8)</f>
        <v>14.5204991257963</v>
      </c>
      <c r="J13" s="103"/>
      <c r="K13" s="56" t="n">
        <f aca="false">-6866519/1000000</f>
        <v>-6.866519</v>
      </c>
      <c r="L13" s="56" t="n">
        <f aca="false">-23502987/1000000</f>
        <v>-23.502987</v>
      </c>
      <c r="M13" s="56" t="n">
        <f aca="false">-23502987/1000000</f>
        <v>-23.502987</v>
      </c>
      <c r="N13" s="56"/>
      <c r="O13" s="66"/>
      <c r="P13" s="66"/>
      <c r="Q13" s="57"/>
      <c r="R13" s="58"/>
      <c r="S13" s="42"/>
      <c r="T13" s="42"/>
      <c r="U13" s="42"/>
      <c r="V13" s="7"/>
      <c r="W13" s="43"/>
      <c r="X13" s="43"/>
      <c r="Y13" s="43"/>
      <c r="Z13" s="44"/>
      <c r="AA13" s="44"/>
      <c r="AB13" s="44"/>
      <c r="AC13" s="7"/>
      <c r="AD13" s="7"/>
      <c r="AE13" s="45"/>
      <c r="AF13" s="45"/>
      <c r="AG13" s="45"/>
      <c r="AH13" s="45"/>
      <c r="AI13" s="45"/>
      <c r="AJ13" s="45"/>
      <c r="AK13" s="7"/>
      <c r="AL13" s="7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2" hidden="false" customHeight="true" outlineLevel="0" collapsed="false">
      <c r="A14" s="81"/>
      <c r="B14" s="104"/>
      <c r="C14" s="105"/>
      <c r="D14" s="106"/>
      <c r="E14" s="107"/>
      <c r="F14" s="108"/>
      <c r="G14" s="108"/>
      <c r="H14" s="80"/>
      <c r="I14" s="80"/>
      <c r="J14" s="108"/>
      <c r="K14" s="80"/>
      <c r="L14" s="80"/>
      <c r="M14" s="80"/>
      <c r="N14" s="80"/>
      <c r="O14" s="158"/>
      <c r="P14" s="158"/>
      <c r="Q14" s="159"/>
      <c r="R14" s="160"/>
      <c r="S14" s="161"/>
      <c r="T14" s="161"/>
      <c r="U14" s="161"/>
      <c r="V14" s="162"/>
      <c r="W14" s="163"/>
      <c r="X14" s="163"/>
      <c r="Y14" s="163"/>
      <c r="Z14" s="164"/>
      <c r="AA14" s="164"/>
      <c r="AB14" s="164"/>
      <c r="AC14" s="162"/>
      <c r="AD14" s="162"/>
      <c r="AE14" s="165"/>
      <c r="AF14" s="165"/>
      <c r="AG14" s="165"/>
      <c r="AH14" s="165"/>
      <c r="AI14" s="165"/>
      <c r="AJ14" s="165"/>
      <c r="AK14" s="162"/>
      <c r="AL14" s="162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66"/>
      <c r="CN14" s="166"/>
      <c r="CO14" s="166"/>
      <c r="CP14" s="166"/>
      <c r="CQ14" s="166"/>
      <c r="CR14" s="166"/>
      <c r="CS14" s="166"/>
      <c r="CT14" s="166"/>
      <c r="CU14" s="166"/>
      <c r="CV14" s="166"/>
      <c r="CW14" s="166"/>
      <c r="CX14" s="166"/>
      <c r="CY14" s="166"/>
      <c r="CZ14" s="166"/>
      <c r="DA14" s="166"/>
      <c r="DB14" s="166"/>
      <c r="DC14" s="166"/>
      <c r="DD14" s="166"/>
      <c r="DE14" s="166"/>
      <c r="DF14" s="166"/>
      <c r="DG14" s="166"/>
      <c r="DH14" s="166"/>
      <c r="DI14" s="166"/>
      <c r="DJ14" s="166"/>
      <c r="DK14" s="166"/>
      <c r="DL14" s="166"/>
      <c r="DM14" s="166"/>
      <c r="DN14" s="166"/>
      <c r="DO14" s="166"/>
      <c r="DP14" s="166"/>
      <c r="DQ14" s="166"/>
      <c r="DR14" s="166"/>
      <c r="DS14" s="166"/>
      <c r="DT14" s="166"/>
      <c r="DU14" s="166"/>
      <c r="DV14" s="166"/>
      <c r="DW14" s="166"/>
      <c r="DX14" s="166"/>
      <c r="DY14" s="166"/>
      <c r="DZ14" s="166"/>
      <c r="EA14" s="166"/>
      <c r="EB14" s="166"/>
      <c r="EC14" s="166"/>
      <c r="ED14" s="166"/>
      <c r="EE14" s="166"/>
      <c r="EF14" s="166"/>
      <c r="EG14" s="166"/>
      <c r="EH14" s="166"/>
      <c r="EI14" s="166"/>
      <c r="EJ14" s="166"/>
      <c r="EK14" s="166"/>
      <c r="EL14" s="166"/>
      <c r="EM14" s="166"/>
      <c r="EN14" s="166"/>
      <c r="EO14" s="166"/>
      <c r="EP14" s="166"/>
      <c r="EQ14" s="166"/>
      <c r="ER14" s="166"/>
      <c r="ES14" s="166"/>
      <c r="ET14" s="166"/>
      <c r="EU14" s="166"/>
      <c r="EV14" s="166"/>
      <c r="EW14" s="166"/>
      <c r="EX14" s="166"/>
      <c r="EY14" s="166"/>
      <c r="EZ14" s="166"/>
      <c r="FA14" s="166"/>
      <c r="FB14" s="166"/>
      <c r="FC14" s="166"/>
      <c r="FD14" s="166"/>
      <c r="FE14" s="166"/>
      <c r="FF14" s="166"/>
      <c r="FG14" s="166"/>
      <c r="FH14" s="166"/>
      <c r="FI14" s="166"/>
      <c r="FJ14" s="166"/>
      <c r="FK14" s="166"/>
      <c r="FL14" s="166"/>
      <c r="FM14" s="166"/>
      <c r="FN14" s="166"/>
      <c r="FO14" s="166"/>
      <c r="FP14" s="166"/>
      <c r="FQ14" s="166"/>
      <c r="FR14" s="166"/>
      <c r="FS14" s="166"/>
      <c r="FT14" s="166"/>
      <c r="FU14" s="166"/>
      <c r="FV14" s="166"/>
      <c r="FW14" s="166"/>
      <c r="FX14" s="166"/>
      <c r="FY14" s="166"/>
      <c r="FZ14" s="166"/>
      <c r="GA14" s="166"/>
      <c r="GB14" s="166"/>
      <c r="GC14" s="166"/>
      <c r="GD14" s="166"/>
      <c r="GE14" s="166"/>
      <c r="GF14" s="166"/>
      <c r="GG14" s="166"/>
      <c r="GH14" s="166"/>
      <c r="GI14" s="166"/>
      <c r="GJ14" s="166"/>
      <c r="GK14" s="166"/>
      <c r="GL14" s="166"/>
      <c r="GM14" s="166"/>
      <c r="GN14" s="166"/>
      <c r="GO14" s="166"/>
      <c r="GP14" s="166"/>
      <c r="GQ14" s="166"/>
      <c r="GR14" s="166"/>
      <c r="GS14" s="166"/>
      <c r="GT14" s="166"/>
      <c r="GU14" s="166"/>
      <c r="GV14" s="166"/>
      <c r="GW14" s="166"/>
      <c r="GX14" s="166"/>
      <c r="GY14" s="166"/>
      <c r="GZ14" s="166"/>
      <c r="HA14" s="166"/>
      <c r="HB14" s="166"/>
      <c r="HC14" s="166"/>
      <c r="HD14" s="166"/>
      <c r="HE14" s="166"/>
      <c r="HF14" s="166"/>
      <c r="HG14" s="166"/>
      <c r="HH14" s="166"/>
      <c r="HI14" s="166"/>
      <c r="HJ14" s="166"/>
      <c r="HK14" s="166"/>
      <c r="HL14" s="166"/>
      <c r="HM14" s="166"/>
      <c r="HN14" s="166"/>
      <c r="HO14" s="166"/>
      <c r="HP14" s="166"/>
      <c r="HQ14" s="166"/>
      <c r="HR14" s="166"/>
      <c r="HS14" s="166"/>
      <c r="HT14" s="166"/>
      <c r="HU14" s="166"/>
      <c r="HV14" s="166"/>
      <c r="HW14" s="166"/>
      <c r="HX14" s="166"/>
      <c r="HY14" s="166"/>
      <c r="HZ14" s="166"/>
      <c r="IA14" s="166"/>
      <c r="IB14" s="166"/>
      <c r="IC14" s="166"/>
      <c r="ID14" s="166"/>
      <c r="IE14" s="166"/>
      <c r="IF14" s="166"/>
      <c r="IG14" s="166"/>
      <c r="IH14" s="166"/>
      <c r="II14" s="166"/>
      <c r="IJ14" s="166"/>
      <c r="IK14" s="166"/>
      <c r="IL14" s="166"/>
      <c r="IM14" s="166"/>
      <c r="IN14" s="166"/>
      <c r="IO14" s="166"/>
      <c r="IP14" s="166"/>
      <c r="IQ14" s="166"/>
      <c r="IR14" s="166"/>
      <c r="IS14" s="166"/>
      <c r="IT14" s="166"/>
      <c r="IU14" s="166"/>
      <c r="IV14" s="166"/>
      <c r="IW14" s="166"/>
    </row>
    <row r="15" customFormat="false" ht="26.25" hidden="false" customHeight="false" outlineLevel="0" collapsed="false">
      <c r="A15" s="92" t="s">
        <v>31</v>
      </c>
      <c r="B15" s="51"/>
      <c r="C15" s="62" t="n">
        <v>-28</v>
      </c>
      <c r="D15" s="53" t="s">
        <v>19</v>
      </c>
      <c r="E15" s="82"/>
      <c r="F15" s="53"/>
      <c r="G15" s="53"/>
      <c r="H15" s="78" t="n">
        <f aca="false">1086817/1000000</f>
        <v>1.086817</v>
      </c>
      <c r="I15" s="78" t="n">
        <f aca="false">H15*SQRT($I$8)</f>
        <v>10.3104513593737</v>
      </c>
      <c r="J15" s="53"/>
      <c r="K15" s="78"/>
      <c r="L15" s="78"/>
      <c r="M15" s="78"/>
      <c r="N15" s="78"/>
      <c r="O15" s="57"/>
      <c r="P15" s="57"/>
      <c r="Q15" s="57"/>
      <c r="R15" s="58"/>
      <c r="S15" s="42"/>
      <c r="T15" s="42"/>
      <c r="U15" s="42"/>
      <c r="V15" s="57"/>
      <c r="W15" s="43"/>
      <c r="X15" s="43"/>
      <c r="Y15" s="43"/>
      <c r="Z15" s="69"/>
      <c r="AA15" s="69"/>
      <c r="AB15" s="69"/>
      <c r="AC15" s="57"/>
      <c r="AD15" s="57"/>
      <c r="AE15" s="45"/>
      <c r="AF15" s="45"/>
      <c r="AG15" s="45"/>
      <c r="AH15" s="45"/>
      <c r="AI15" s="45"/>
      <c r="AJ15" s="45"/>
      <c r="AK15" s="7"/>
      <c r="AL15" s="57"/>
      <c r="AM15" s="8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</row>
    <row r="16" customFormat="false" ht="26.25" hidden="false" customHeight="false" outlineLevel="0" collapsed="false">
      <c r="A16" s="92" t="s">
        <v>32</v>
      </c>
      <c r="B16" s="51"/>
      <c r="C16" s="62" t="n">
        <v>3.6</v>
      </c>
      <c r="D16" s="53" t="s">
        <v>21</v>
      </c>
      <c r="E16" s="82"/>
      <c r="F16" s="53"/>
      <c r="G16" s="53"/>
      <c r="H16" s="78" t="n">
        <f aca="false">1069530/1000000</f>
        <v>1.06953</v>
      </c>
      <c r="I16" s="78" t="n">
        <f aca="false">H16*SQRT($I$8)</f>
        <v>10.1464524776397</v>
      </c>
      <c r="J16" s="53"/>
      <c r="K16" s="167"/>
      <c r="L16" s="167"/>
      <c r="M16" s="167"/>
      <c r="N16" s="167"/>
      <c r="O16" s="57"/>
      <c r="P16" s="57"/>
      <c r="Q16" s="57"/>
      <c r="R16" s="58"/>
      <c r="S16" s="42"/>
      <c r="T16" s="42"/>
      <c r="U16" s="42"/>
      <c r="V16" s="57"/>
      <c r="W16" s="43"/>
      <c r="X16" s="43"/>
      <c r="Y16" s="43"/>
      <c r="Z16" s="69"/>
      <c r="AA16" s="69"/>
      <c r="AB16" s="69"/>
      <c r="AC16" s="57"/>
      <c r="AD16" s="57"/>
      <c r="AE16" s="45"/>
      <c r="AF16" s="45"/>
      <c r="AG16" s="45"/>
      <c r="AH16" s="45"/>
      <c r="AI16" s="45"/>
      <c r="AJ16" s="45"/>
      <c r="AK16" s="7"/>
      <c r="AL16" s="57"/>
      <c r="AM16" s="8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</row>
    <row r="17" customFormat="false" ht="26.25" hidden="false" customHeight="false" outlineLevel="0" collapsed="false">
      <c r="A17" s="81"/>
      <c r="B17" s="51"/>
      <c r="C17" s="52"/>
      <c r="D17" s="53"/>
      <c r="E17" s="82"/>
      <c r="F17" s="53"/>
      <c r="G17" s="53"/>
      <c r="H17" s="82"/>
      <c r="I17" s="82"/>
      <c r="J17" s="53"/>
      <c r="K17" s="168"/>
      <c r="L17" s="168"/>
      <c r="M17" s="168"/>
      <c r="N17" s="168"/>
      <c r="O17" s="57"/>
      <c r="P17" s="57"/>
      <c r="Q17" s="57"/>
      <c r="R17" s="58"/>
      <c r="S17" s="42"/>
      <c r="T17" s="42"/>
      <c r="U17" s="42"/>
      <c r="V17" s="57"/>
      <c r="W17" s="43"/>
      <c r="X17" s="43"/>
      <c r="Y17" s="43"/>
      <c r="Z17" s="69"/>
      <c r="AA17" s="69"/>
      <c r="AB17" s="69"/>
      <c r="AC17" s="57"/>
      <c r="AD17" s="57"/>
      <c r="AE17" s="45"/>
      <c r="AF17" s="45"/>
      <c r="AG17" s="45"/>
      <c r="AH17" s="45"/>
      <c r="AI17" s="45"/>
      <c r="AJ17" s="45"/>
      <c r="AK17" s="7"/>
      <c r="AL17" s="57"/>
      <c r="AM17" s="8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</row>
    <row r="18" customFormat="false" ht="26.25" hidden="false" customHeight="false" outlineLevel="0" collapsed="false">
      <c r="A18" s="92" t="s">
        <v>28</v>
      </c>
      <c r="B18" s="51"/>
      <c r="C18" s="93" t="n">
        <f aca="false">-1224802*1.4072/100</f>
        <v>-17235.413744</v>
      </c>
      <c r="D18" s="94" t="s">
        <v>29</v>
      </c>
      <c r="E18" s="82"/>
      <c r="F18" s="94"/>
      <c r="G18" s="53"/>
      <c r="H18" s="82"/>
      <c r="I18" s="82"/>
      <c r="J18" s="53"/>
      <c r="K18" s="169"/>
      <c r="L18" s="169"/>
      <c r="M18" s="169"/>
      <c r="N18" s="169"/>
      <c r="O18" s="66"/>
      <c r="P18" s="66"/>
      <c r="Q18" s="57"/>
      <c r="R18" s="58"/>
      <c r="S18" s="42"/>
      <c r="T18" s="42"/>
      <c r="U18" s="42"/>
      <c r="V18" s="57"/>
      <c r="W18" s="43"/>
      <c r="X18" s="43"/>
      <c r="Y18" s="43"/>
      <c r="Z18" s="69"/>
      <c r="AA18" s="69"/>
      <c r="AB18" s="69"/>
      <c r="AC18" s="57"/>
      <c r="AD18" s="57"/>
      <c r="AE18" s="45"/>
      <c r="AF18" s="45"/>
      <c r="AG18" s="45"/>
      <c r="AH18" s="45"/>
      <c r="AI18" s="45"/>
      <c r="AJ18" s="45"/>
      <c r="AK18" s="7"/>
      <c r="AL18" s="57"/>
      <c r="AM18" s="8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  <c r="IV18" s="66"/>
      <c r="IW18" s="66"/>
    </row>
    <row r="19" customFormat="false" ht="26.25" hidden="false" customHeight="false" outlineLevel="0" collapsed="false">
      <c r="A19" s="92" t="s">
        <v>33</v>
      </c>
      <c r="B19" s="51"/>
      <c r="C19" s="93"/>
      <c r="D19" s="94"/>
      <c r="E19" s="82"/>
      <c r="F19" s="94"/>
      <c r="G19" s="53"/>
      <c r="H19" s="82"/>
      <c r="I19" s="82"/>
      <c r="J19" s="53"/>
      <c r="K19" s="170"/>
      <c r="L19" s="170"/>
      <c r="M19" s="170"/>
      <c r="N19" s="170"/>
      <c r="O19" s="66"/>
      <c r="P19" s="66"/>
      <c r="Q19" s="57"/>
      <c r="R19" s="58"/>
      <c r="S19" s="42"/>
      <c r="T19" s="42"/>
      <c r="U19" s="42"/>
      <c r="V19" s="57"/>
      <c r="W19" s="43"/>
      <c r="X19" s="43"/>
      <c r="Y19" s="43"/>
      <c r="Z19" s="69"/>
      <c r="AA19" s="69"/>
      <c r="AB19" s="69"/>
      <c r="AC19" s="57"/>
      <c r="AD19" s="57"/>
      <c r="AE19" s="45"/>
      <c r="AF19" s="45"/>
      <c r="AG19" s="45"/>
      <c r="AH19" s="45"/>
      <c r="AI19" s="45"/>
      <c r="AJ19" s="45"/>
      <c r="AK19" s="7"/>
      <c r="AL19" s="57"/>
      <c r="AM19" s="8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  <c r="IU19" s="66"/>
      <c r="IV19" s="66"/>
      <c r="IW19" s="66"/>
    </row>
    <row r="20" customFormat="false" ht="26.25" hidden="false" customHeight="false" outlineLevel="0" collapsed="false">
      <c r="A20" s="95"/>
      <c r="B20" s="51"/>
      <c r="C20" s="96"/>
      <c r="D20" s="85"/>
      <c r="E20" s="96"/>
      <c r="F20" s="97"/>
      <c r="G20" s="97"/>
      <c r="H20" s="98"/>
      <c r="I20" s="98"/>
      <c r="J20" s="97"/>
      <c r="K20" s="144"/>
      <c r="L20" s="144"/>
      <c r="M20" s="144"/>
      <c r="N20" s="144"/>
      <c r="O20" s="66"/>
      <c r="P20" s="66"/>
      <c r="Q20" s="57"/>
      <c r="R20" s="6"/>
      <c r="S20" s="6"/>
      <c r="T20" s="6"/>
      <c r="U20" s="6"/>
      <c r="V20" s="6"/>
      <c r="W20" s="45"/>
      <c r="X20" s="45"/>
      <c r="Y20" s="45"/>
      <c r="Z20" s="6"/>
      <c r="AA20" s="6"/>
      <c r="AB20" s="6"/>
      <c r="AC20" s="6"/>
      <c r="AD20" s="6"/>
      <c r="AE20" s="45"/>
      <c r="AF20" s="45"/>
      <c r="AG20" s="45"/>
      <c r="AH20" s="45"/>
      <c r="AI20" s="45"/>
      <c r="AJ20" s="45"/>
      <c r="AK20" s="7"/>
      <c r="AL20" s="6"/>
      <c r="AM20" s="8"/>
    </row>
    <row r="21" customFormat="false" ht="26.25" hidden="false" customHeight="false" outlineLevel="0" collapsed="false">
      <c r="A21" s="95"/>
      <c r="B21" s="51"/>
      <c r="C21" s="109"/>
      <c r="D21" s="53"/>
      <c r="E21" s="110"/>
      <c r="F21" s="111"/>
      <c r="G21" s="111"/>
      <c r="H21" s="82"/>
      <c r="I21" s="82"/>
      <c r="J21" s="53"/>
      <c r="K21" s="171"/>
      <c r="L21" s="171"/>
      <c r="M21" s="171"/>
      <c r="N21" s="171"/>
      <c r="O21" s="66"/>
      <c r="P21" s="66"/>
      <c r="Q21" s="57"/>
      <c r="R21" s="57"/>
      <c r="S21" s="57"/>
      <c r="T21" s="57"/>
      <c r="U21" s="57"/>
      <c r="V21" s="57"/>
      <c r="W21" s="172"/>
      <c r="X21" s="172"/>
      <c r="Y21" s="172"/>
      <c r="Z21" s="69"/>
      <c r="AA21" s="69"/>
      <c r="AB21" s="69"/>
      <c r="AC21" s="57"/>
      <c r="AD21" s="57"/>
      <c r="AE21" s="45"/>
      <c r="AF21" s="45"/>
      <c r="AG21" s="45"/>
      <c r="AH21" s="45"/>
      <c r="AI21" s="45"/>
      <c r="AJ21" s="45"/>
      <c r="AK21" s="57"/>
      <c r="AL21" s="57"/>
      <c r="AM21" s="8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  <c r="IU21" s="66"/>
      <c r="IV21" s="66"/>
      <c r="IW21" s="66"/>
    </row>
    <row r="22" customFormat="false" ht="30" hidden="false" customHeight="true" outlineLevel="0" collapsed="false">
      <c r="A22" s="50" t="s">
        <v>34</v>
      </c>
      <c r="B22" s="85"/>
      <c r="C22" s="112"/>
      <c r="D22" s="61"/>
      <c r="E22" s="56" t="n">
        <f aca="false">E24</f>
        <v>-690</v>
      </c>
      <c r="F22" s="53"/>
      <c r="G22" s="53"/>
      <c r="H22" s="56" t="n">
        <f aca="false">SUM(H24:H26)</f>
        <v>0</v>
      </c>
      <c r="I22" s="56" t="n">
        <f aca="false">H22*SQRT($I$8)</f>
        <v>0</v>
      </c>
      <c r="J22" s="97"/>
      <c r="K22" s="56" t="n">
        <f aca="false">SUM(K24:K26)</f>
        <v>0</v>
      </c>
      <c r="L22" s="56" t="n">
        <f aca="false">SUM(L24:L26)</f>
        <v>0</v>
      </c>
      <c r="M22" s="56" t="n">
        <f aca="false">SUM(M24:M26)</f>
        <v>0</v>
      </c>
      <c r="N22" s="56"/>
      <c r="O22" s="57"/>
      <c r="P22" s="57"/>
      <c r="Q22" s="57"/>
      <c r="R22" s="58"/>
      <c r="S22" s="42"/>
      <c r="T22" s="42"/>
      <c r="U22" s="42"/>
      <c r="V22" s="7"/>
      <c r="W22" s="43"/>
      <c r="X22" s="43"/>
      <c r="Y22" s="43"/>
      <c r="Z22" s="44"/>
      <c r="AA22" s="44"/>
      <c r="AB22" s="44"/>
      <c r="AC22" s="7"/>
      <c r="AD22" s="7"/>
      <c r="AE22" s="45"/>
      <c r="AF22" s="45"/>
      <c r="AG22" s="45"/>
      <c r="AH22" s="45"/>
      <c r="AI22" s="45"/>
      <c r="AJ22" s="45"/>
      <c r="AK22" s="7"/>
      <c r="AL22" s="7"/>
      <c r="AM22" s="8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</row>
    <row r="23" customFormat="false" ht="12" hidden="false" customHeight="true" outlineLevel="0" collapsed="false">
      <c r="A23" s="81"/>
      <c r="B23" s="104"/>
      <c r="C23" s="113"/>
      <c r="D23" s="114"/>
      <c r="E23" s="115"/>
      <c r="F23" s="94"/>
      <c r="G23" s="94"/>
      <c r="H23" s="116"/>
      <c r="I23" s="116"/>
      <c r="J23" s="94"/>
      <c r="K23" s="80"/>
      <c r="L23" s="80"/>
      <c r="M23" s="80"/>
      <c r="N23" s="80"/>
      <c r="O23" s="159"/>
      <c r="P23" s="159"/>
      <c r="Q23" s="159"/>
      <c r="R23" s="160"/>
      <c r="S23" s="161"/>
      <c r="T23" s="161"/>
      <c r="U23" s="161"/>
      <c r="V23" s="162"/>
      <c r="W23" s="163"/>
      <c r="X23" s="163"/>
      <c r="Y23" s="163"/>
      <c r="Z23" s="164"/>
      <c r="AA23" s="164"/>
      <c r="AB23" s="164"/>
      <c r="AC23" s="162"/>
      <c r="AD23" s="162"/>
      <c r="AE23" s="165"/>
      <c r="AF23" s="165"/>
      <c r="AG23" s="165"/>
      <c r="AH23" s="165"/>
      <c r="AI23" s="165"/>
      <c r="AJ23" s="165"/>
      <c r="AK23" s="162"/>
      <c r="AL23" s="162"/>
      <c r="AM23" s="166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2"/>
      <c r="CI23" s="162"/>
      <c r="CJ23" s="162"/>
      <c r="CK23" s="162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2"/>
      <c r="CX23" s="162"/>
      <c r="CY23" s="162"/>
      <c r="CZ23" s="162"/>
      <c r="DA23" s="162"/>
      <c r="DB23" s="162"/>
      <c r="DC23" s="162"/>
      <c r="DD23" s="162"/>
      <c r="DE23" s="162"/>
      <c r="DF23" s="162"/>
      <c r="DG23" s="162"/>
      <c r="DH23" s="162"/>
      <c r="DI23" s="162"/>
      <c r="DJ23" s="162"/>
      <c r="DK23" s="162"/>
      <c r="DL23" s="162"/>
      <c r="DM23" s="162"/>
      <c r="DN23" s="162"/>
      <c r="DO23" s="162"/>
      <c r="DP23" s="162"/>
      <c r="DQ23" s="162"/>
      <c r="DR23" s="162"/>
      <c r="DS23" s="162"/>
      <c r="DT23" s="162"/>
      <c r="DU23" s="162"/>
      <c r="DV23" s="162"/>
      <c r="DW23" s="162"/>
      <c r="DX23" s="162"/>
      <c r="DY23" s="162"/>
      <c r="DZ23" s="162"/>
      <c r="EA23" s="162"/>
      <c r="EB23" s="162"/>
      <c r="EC23" s="162"/>
      <c r="ED23" s="162"/>
      <c r="EE23" s="162"/>
      <c r="EF23" s="162"/>
      <c r="EG23" s="162"/>
      <c r="EH23" s="162"/>
      <c r="EI23" s="162"/>
      <c r="EJ23" s="162"/>
      <c r="EK23" s="162"/>
      <c r="EL23" s="162"/>
      <c r="EM23" s="162"/>
      <c r="EN23" s="162"/>
      <c r="EO23" s="162"/>
      <c r="EP23" s="162"/>
      <c r="EQ23" s="162"/>
      <c r="ER23" s="162"/>
      <c r="ES23" s="162"/>
      <c r="ET23" s="162"/>
      <c r="EU23" s="162"/>
      <c r="EV23" s="162"/>
      <c r="EW23" s="162"/>
      <c r="EX23" s="162"/>
      <c r="EY23" s="162"/>
      <c r="EZ23" s="162"/>
      <c r="FA23" s="162"/>
      <c r="FB23" s="162"/>
      <c r="FC23" s="162"/>
      <c r="FD23" s="162"/>
      <c r="FE23" s="162"/>
      <c r="FF23" s="162"/>
      <c r="FG23" s="162"/>
      <c r="FH23" s="162"/>
      <c r="FI23" s="162"/>
      <c r="FJ23" s="162"/>
      <c r="FK23" s="162"/>
      <c r="FL23" s="162"/>
      <c r="FM23" s="162"/>
      <c r="FN23" s="162"/>
      <c r="FO23" s="162"/>
      <c r="FP23" s="162"/>
      <c r="FQ23" s="162"/>
      <c r="FR23" s="162"/>
      <c r="FS23" s="162"/>
      <c r="FT23" s="162"/>
      <c r="FU23" s="162"/>
      <c r="FV23" s="162"/>
      <c r="FW23" s="162"/>
      <c r="FX23" s="162"/>
      <c r="FY23" s="162"/>
      <c r="FZ23" s="162"/>
      <c r="GA23" s="162"/>
      <c r="GB23" s="162"/>
      <c r="GC23" s="162"/>
      <c r="GD23" s="162"/>
      <c r="GE23" s="162"/>
      <c r="GF23" s="162"/>
      <c r="GG23" s="162"/>
      <c r="GH23" s="162"/>
      <c r="GI23" s="162"/>
      <c r="GJ23" s="162"/>
      <c r="GK23" s="162"/>
      <c r="GL23" s="162"/>
      <c r="GM23" s="162"/>
      <c r="GN23" s="162"/>
      <c r="GO23" s="162"/>
      <c r="GP23" s="162"/>
      <c r="GQ23" s="162"/>
      <c r="GR23" s="162"/>
      <c r="GS23" s="162"/>
      <c r="GT23" s="162"/>
      <c r="GU23" s="162"/>
      <c r="GV23" s="162"/>
      <c r="GW23" s="162"/>
      <c r="GX23" s="162"/>
      <c r="GY23" s="162"/>
      <c r="GZ23" s="162"/>
      <c r="HA23" s="162"/>
      <c r="HB23" s="162"/>
      <c r="HC23" s="162"/>
      <c r="HD23" s="162"/>
      <c r="HE23" s="162"/>
      <c r="HF23" s="162"/>
      <c r="HG23" s="162"/>
      <c r="HH23" s="162"/>
      <c r="HI23" s="162"/>
      <c r="HJ23" s="162"/>
      <c r="HK23" s="162"/>
      <c r="HL23" s="162"/>
      <c r="HM23" s="162"/>
      <c r="HN23" s="162"/>
      <c r="HO23" s="162"/>
      <c r="HP23" s="162"/>
      <c r="HQ23" s="162"/>
      <c r="HR23" s="162"/>
      <c r="HS23" s="162"/>
      <c r="HT23" s="162"/>
      <c r="HU23" s="162"/>
      <c r="HV23" s="162"/>
      <c r="HW23" s="162"/>
      <c r="HX23" s="162"/>
      <c r="HY23" s="162"/>
      <c r="HZ23" s="162"/>
      <c r="IA23" s="162"/>
      <c r="IB23" s="162"/>
      <c r="IC23" s="162"/>
      <c r="ID23" s="162"/>
      <c r="IE23" s="162"/>
      <c r="IF23" s="162"/>
      <c r="IG23" s="162"/>
      <c r="IH23" s="162"/>
      <c r="II23" s="162"/>
      <c r="IJ23" s="162"/>
      <c r="IK23" s="162"/>
      <c r="IL23" s="162"/>
      <c r="IM23" s="162"/>
      <c r="IN23" s="162"/>
      <c r="IO23" s="162"/>
      <c r="IP23" s="162"/>
      <c r="IQ23" s="162"/>
      <c r="IR23" s="162"/>
      <c r="IS23" s="162"/>
      <c r="IT23" s="162"/>
      <c r="IU23" s="162"/>
      <c r="IV23" s="162"/>
      <c r="IW23" s="162"/>
    </row>
    <row r="24" customFormat="false" ht="27" hidden="false" customHeight="true" outlineLevel="0" collapsed="false">
      <c r="A24" s="92" t="s">
        <v>35</v>
      </c>
      <c r="B24" s="104"/>
      <c r="C24" s="117" t="n">
        <v>76</v>
      </c>
      <c r="D24" s="53" t="s">
        <v>19</v>
      </c>
      <c r="E24" s="79" t="n">
        <v>-690</v>
      </c>
      <c r="F24" s="94"/>
      <c r="G24" s="94"/>
      <c r="H24" s="118"/>
      <c r="I24" s="79" t="n">
        <f aca="false">H24*SQRT($I$8)</f>
        <v>0</v>
      </c>
      <c r="J24" s="94"/>
      <c r="K24" s="79"/>
      <c r="L24" s="79"/>
      <c r="M24" s="79"/>
      <c r="N24" s="79"/>
      <c r="O24" s="159"/>
      <c r="P24" s="159"/>
      <c r="Q24" s="159"/>
      <c r="R24" s="160"/>
      <c r="S24" s="161"/>
      <c r="T24" s="161"/>
      <c r="U24" s="161"/>
      <c r="V24" s="162"/>
      <c r="W24" s="163"/>
      <c r="X24" s="163"/>
      <c r="Y24" s="163"/>
      <c r="Z24" s="164"/>
      <c r="AA24" s="164"/>
      <c r="AB24" s="164"/>
      <c r="AC24" s="162"/>
      <c r="AD24" s="162"/>
      <c r="AE24" s="165"/>
      <c r="AF24" s="165"/>
      <c r="AG24" s="165"/>
      <c r="AH24" s="165"/>
      <c r="AI24" s="165"/>
      <c r="AJ24" s="165"/>
      <c r="AK24" s="162"/>
      <c r="AL24" s="162"/>
      <c r="AM24" s="166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2"/>
      <c r="EA24" s="162"/>
      <c r="EB24" s="162"/>
      <c r="EC24" s="162"/>
      <c r="ED24" s="162"/>
      <c r="EE24" s="162"/>
      <c r="EF24" s="162"/>
      <c r="EG24" s="162"/>
      <c r="EH24" s="162"/>
      <c r="EI24" s="162"/>
      <c r="EJ24" s="162"/>
      <c r="EK24" s="162"/>
      <c r="EL24" s="162"/>
      <c r="EM24" s="162"/>
      <c r="EN24" s="162"/>
      <c r="EO24" s="162"/>
      <c r="EP24" s="162"/>
      <c r="EQ24" s="162"/>
      <c r="ER24" s="162"/>
      <c r="ES24" s="162"/>
      <c r="ET24" s="162"/>
      <c r="EU24" s="162"/>
      <c r="EV24" s="162"/>
      <c r="EW24" s="162"/>
      <c r="EX24" s="162"/>
      <c r="EY24" s="162"/>
      <c r="EZ24" s="162"/>
      <c r="FA24" s="162"/>
      <c r="FB24" s="162"/>
      <c r="FC24" s="162"/>
      <c r="FD24" s="162"/>
      <c r="FE24" s="162"/>
      <c r="FF24" s="162"/>
      <c r="FG24" s="162"/>
      <c r="FH24" s="162"/>
      <c r="FI24" s="162"/>
      <c r="FJ24" s="162"/>
      <c r="FK24" s="162"/>
      <c r="FL24" s="162"/>
      <c r="FM24" s="162"/>
      <c r="FN24" s="162"/>
      <c r="FO24" s="162"/>
      <c r="FP24" s="162"/>
      <c r="FQ24" s="162"/>
      <c r="FR24" s="162"/>
      <c r="FS24" s="162"/>
      <c r="FT24" s="162"/>
      <c r="FU24" s="162"/>
      <c r="FV24" s="162"/>
      <c r="FW24" s="162"/>
      <c r="FX24" s="162"/>
      <c r="FY24" s="162"/>
      <c r="FZ24" s="162"/>
      <c r="GA24" s="162"/>
      <c r="GB24" s="162"/>
      <c r="GC24" s="162"/>
      <c r="GD24" s="162"/>
      <c r="GE24" s="162"/>
      <c r="GF24" s="162"/>
      <c r="GG24" s="162"/>
      <c r="GH24" s="162"/>
      <c r="GI24" s="162"/>
      <c r="GJ24" s="162"/>
      <c r="GK24" s="162"/>
      <c r="GL24" s="162"/>
      <c r="GM24" s="162"/>
      <c r="GN24" s="162"/>
      <c r="GO24" s="162"/>
      <c r="GP24" s="162"/>
      <c r="GQ24" s="162"/>
      <c r="GR24" s="162"/>
      <c r="GS24" s="162"/>
      <c r="GT24" s="162"/>
      <c r="GU24" s="162"/>
      <c r="GV24" s="162"/>
      <c r="GW24" s="162"/>
      <c r="GX24" s="162"/>
      <c r="GY24" s="162"/>
      <c r="GZ24" s="162"/>
      <c r="HA24" s="162"/>
      <c r="HB24" s="162"/>
      <c r="HC24" s="162"/>
      <c r="HD24" s="162"/>
      <c r="HE24" s="162"/>
      <c r="HF24" s="162"/>
      <c r="HG24" s="162"/>
      <c r="HH24" s="162"/>
      <c r="HI24" s="162"/>
      <c r="HJ24" s="162"/>
      <c r="HK24" s="162"/>
      <c r="HL24" s="162"/>
      <c r="HM24" s="162"/>
      <c r="HN24" s="162"/>
      <c r="HO24" s="162"/>
      <c r="HP24" s="162"/>
      <c r="HQ24" s="162"/>
      <c r="HR24" s="162"/>
      <c r="HS24" s="162"/>
      <c r="HT24" s="162"/>
      <c r="HU24" s="162"/>
      <c r="HV24" s="162"/>
      <c r="HW24" s="162"/>
      <c r="HX24" s="162"/>
      <c r="HY24" s="162"/>
      <c r="HZ24" s="162"/>
      <c r="IA24" s="162"/>
      <c r="IB24" s="162"/>
      <c r="IC24" s="162"/>
      <c r="ID24" s="162"/>
      <c r="IE24" s="162"/>
      <c r="IF24" s="162"/>
      <c r="IG24" s="162"/>
      <c r="IH24" s="162"/>
      <c r="II24" s="162"/>
      <c r="IJ24" s="162"/>
      <c r="IK24" s="162"/>
      <c r="IL24" s="162"/>
      <c r="IM24" s="162"/>
      <c r="IN24" s="162"/>
      <c r="IO24" s="162"/>
      <c r="IP24" s="162"/>
      <c r="IQ24" s="162"/>
      <c r="IR24" s="162"/>
      <c r="IS24" s="162"/>
      <c r="IT24" s="162"/>
      <c r="IU24" s="162"/>
      <c r="IV24" s="162"/>
      <c r="IW24" s="162"/>
    </row>
    <row r="25" customFormat="false" ht="27" hidden="false" customHeight="true" outlineLevel="0" collapsed="false">
      <c r="A25" s="81"/>
      <c r="B25" s="104"/>
      <c r="C25" s="119"/>
      <c r="D25" s="53"/>
      <c r="E25" s="120"/>
      <c r="F25" s="94"/>
      <c r="G25" s="94"/>
      <c r="H25" s="116"/>
      <c r="I25" s="116"/>
      <c r="J25" s="94"/>
      <c r="K25" s="80"/>
      <c r="L25" s="80"/>
      <c r="M25" s="80"/>
      <c r="N25" s="80"/>
      <c r="O25" s="159"/>
      <c r="P25" s="159"/>
      <c r="Q25" s="159"/>
      <c r="R25" s="160"/>
      <c r="S25" s="161"/>
      <c r="T25" s="161"/>
      <c r="U25" s="161"/>
      <c r="V25" s="162"/>
      <c r="W25" s="163"/>
      <c r="X25" s="163"/>
      <c r="Y25" s="163"/>
      <c r="Z25" s="164"/>
      <c r="AA25" s="164"/>
      <c r="AB25" s="164"/>
      <c r="AC25" s="162"/>
      <c r="AD25" s="162"/>
      <c r="AE25" s="165"/>
      <c r="AF25" s="165"/>
      <c r="AG25" s="165"/>
      <c r="AH25" s="165"/>
      <c r="AI25" s="165"/>
      <c r="AJ25" s="165"/>
      <c r="AK25" s="162"/>
      <c r="AL25" s="162"/>
      <c r="AM25" s="166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2"/>
      <c r="BQ25" s="162"/>
      <c r="BR25" s="162"/>
      <c r="BS25" s="162"/>
      <c r="BT25" s="162"/>
      <c r="BU25" s="162"/>
      <c r="BV25" s="162"/>
      <c r="BW25" s="162"/>
      <c r="BX25" s="162"/>
      <c r="BY25" s="162"/>
      <c r="BZ25" s="162"/>
      <c r="CA25" s="162"/>
      <c r="CB25" s="162"/>
      <c r="CC25" s="162"/>
      <c r="CD25" s="162"/>
      <c r="CE25" s="162"/>
      <c r="CF25" s="162"/>
      <c r="CG25" s="162"/>
      <c r="CH25" s="162"/>
      <c r="CI25" s="162"/>
      <c r="CJ25" s="162"/>
      <c r="CK25" s="162"/>
      <c r="CL25" s="162"/>
      <c r="CM25" s="162"/>
      <c r="CN25" s="162"/>
      <c r="CO25" s="162"/>
      <c r="CP25" s="162"/>
      <c r="CQ25" s="162"/>
      <c r="CR25" s="162"/>
      <c r="CS25" s="162"/>
      <c r="CT25" s="162"/>
      <c r="CU25" s="162"/>
      <c r="CV25" s="162"/>
      <c r="CW25" s="162"/>
      <c r="CX25" s="162"/>
      <c r="CY25" s="162"/>
      <c r="CZ25" s="162"/>
      <c r="DA25" s="162"/>
      <c r="DB25" s="162"/>
      <c r="DC25" s="162"/>
      <c r="DD25" s="162"/>
      <c r="DE25" s="162"/>
      <c r="DF25" s="162"/>
      <c r="DG25" s="162"/>
      <c r="DH25" s="162"/>
      <c r="DI25" s="162"/>
      <c r="DJ25" s="162"/>
      <c r="DK25" s="162"/>
      <c r="DL25" s="162"/>
      <c r="DM25" s="162"/>
      <c r="DN25" s="162"/>
      <c r="DO25" s="162"/>
      <c r="DP25" s="162"/>
      <c r="DQ25" s="162"/>
      <c r="DR25" s="162"/>
      <c r="DS25" s="162"/>
      <c r="DT25" s="162"/>
      <c r="DU25" s="162"/>
      <c r="DV25" s="162"/>
      <c r="DW25" s="162"/>
      <c r="DX25" s="162"/>
      <c r="DY25" s="162"/>
      <c r="DZ25" s="162"/>
      <c r="EA25" s="162"/>
      <c r="EB25" s="162"/>
      <c r="EC25" s="162"/>
      <c r="ED25" s="162"/>
      <c r="EE25" s="162"/>
      <c r="EF25" s="162"/>
      <c r="EG25" s="162"/>
      <c r="EH25" s="162"/>
      <c r="EI25" s="162"/>
      <c r="EJ25" s="162"/>
      <c r="EK25" s="162"/>
      <c r="EL25" s="162"/>
      <c r="EM25" s="162"/>
      <c r="EN25" s="162"/>
      <c r="EO25" s="162"/>
      <c r="EP25" s="162"/>
      <c r="EQ25" s="162"/>
      <c r="ER25" s="162"/>
      <c r="ES25" s="162"/>
      <c r="ET25" s="162"/>
      <c r="EU25" s="162"/>
      <c r="EV25" s="162"/>
      <c r="EW25" s="162"/>
      <c r="EX25" s="162"/>
      <c r="EY25" s="162"/>
      <c r="EZ25" s="162"/>
      <c r="FA25" s="162"/>
      <c r="FB25" s="162"/>
      <c r="FC25" s="162"/>
      <c r="FD25" s="162"/>
      <c r="FE25" s="162"/>
      <c r="FF25" s="162"/>
      <c r="FG25" s="162"/>
      <c r="FH25" s="162"/>
      <c r="FI25" s="162"/>
      <c r="FJ25" s="162"/>
      <c r="FK25" s="162"/>
      <c r="FL25" s="162"/>
      <c r="FM25" s="162"/>
      <c r="FN25" s="162"/>
      <c r="FO25" s="162"/>
      <c r="FP25" s="162"/>
      <c r="FQ25" s="162"/>
      <c r="FR25" s="162"/>
      <c r="FS25" s="162"/>
      <c r="FT25" s="162"/>
      <c r="FU25" s="162"/>
      <c r="FV25" s="162"/>
      <c r="FW25" s="162"/>
      <c r="FX25" s="162"/>
      <c r="FY25" s="162"/>
      <c r="FZ25" s="162"/>
      <c r="GA25" s="162"/>
      <c r="GB25" s="162"/>
      <c r="GC25" s="162"/>
      <c r="GD25" s="162"/>
      <c r="GE25" s="162"/>
      <c r="GF25" s="162"/>
      <c r="GG25" s="162"/>
      <c r="GH25" s="162"/>
      <c r="GI25" s="162"/>
      <c r="GJ25" s="162"/>
      <c r="GK25" s="162"/>
      <c r="GL25" s="162"/>
      <c r="GM25" s="162"/>
      <c r="GN25" s="162"/>
      <c r="GO25" s="162"/>
      <c r="GP25" s="162"/>
      <c r="GQ25" s="162"/>
      <c r="GR25" s="162"/>
      <c r="GS25" s="162"/>
      <c r="GT25" s="162"/>
      <c r="GU25" s="162"/>
      <c r="GV25" s="162"/>
      <c r="GW25" s="162"/>
      <c r="GX25" s="162"/>
      <c r="GY25" s="162"/>
      <c r="GZ25" s="162"/>
      <c r="HA25" s="162"/>
      <c r="HB25" s="162"/>
      <c r="HC25" s="162"/>
      <c r="HD25" s="162"/>
      <c r="HE25" s="162"/>
      <c r="HF25" s="162"/>
      <c r="HG25" s="162"/>
      <c r="HH25" s="162"/>
      <c r="HI25" s="162"/>
      <c r="HJ25" s="162"/>
      <c r="HK25" s="162"/>
      <c r="HL25" s="162"/>
      <c r="HM25" s="162"/>
      <c r="HN25" s="162"/>
      <c r="HO25" s="162"/>
      <c r="HP25" s="162"/>
      <c r="HQ25" s="162"/>
      <c r="HR25" s="162"/>
      <c r="HS25" s="162"/>
      <c r="HT25" s="162"/>
      <c r="HU25" s="162"/>
      <c r="HV25" s="162"/>
      <c r="HW25" s="162"/>
      <c r="HX25" s="162"/>
      <c r="HY25" s="162"/>
      <c r="HZ25" s="162"/>
      <c r="IA25" s="162"/>
      <c r="IB25" s="162"/>
      <c r="IC25" s="162"/>
      <c r="ID25" s="162"/>
      <c r="IE25" s="162"/>
      <c r="IF25" s="162"/>
      <c r="IG25" s="162"/>
      <c r="IH25" s="162"/>
      <c r="II25" s="162"/>
      <c r="IJ25" s="162"/>
      <c r="IK25" s="162"/>
      <c r="IL25" s="162"/>
      <c r="IM25" s="162"/>
      <c r="IN25" s="162"/>
      <c r="IO25" s="162"/>
      <c r="IP25" s="162"/>
      <c r="IQ25" s="162"/>
      <c r="IR25" s="162"/>
      <c r="IS25" s="162"/>
      <c r="IT25" s="162"/>
      <c r="IU25" s="162"/>
      <c r="IV25" s="162"/>
      <c r="IW25" s="162"/>
    </row>
    <row r="26" customFormat="false" ht="26.25" hidden="false" customHeight="false" outlineLevel="0" collapsed="false">
      <c r="A26" s="92" t="s">
        <v>28</v>
      </c>
      <c r="B26" s="51"/>
      <c r="C26" s="117" t="n">
        <v>250000</v>
      </c>
      <c r="D26" s="94" t="s">
        <v>29</v>
      </c>
      <c r="E26" s="82"/>
      <c r="F26" s="121"/>
      <c r="G26" s="121"/>
      <c r="H26" s="79"/>
      <c r="I26" s="79" t="n">
        <f aca="false">H26*SQRT($I$8)</f>
        <v>0</v>
      </c>
      <c r="J26" s="94"/>
      <c r="K26" s="169"/>
      <c r="L26" s="169"/>
      <c r="M26" s="169"/>
      <c r="N26" s="169"/>
      <c r="O26" s="66"/>
      <c r="P26" s="66"/>
      <c r="Q26" s="57"/>
      <c r="R26" s="58"/>
      <c r="S26" s="42"/>
      <c r="T26" s="42"/>
      <c r="U26" s="42"/>
      <c r="V26" s="57"/>
      <c r="W26" s="43"/>
      <c r="X26" s="43"/>
      <c r="Y26" s="43"/>
      <c r="Z26" s="69"/>
      <c r="AA26" s="69"/>
      <c r="AB26" s="69"/>
      <c r="AC26" s="57"/>
      <c r="AD26" s="57"/>
      <c r="AE26" s="45"/>
      <c r="AF26" s="45"/>
      <c r="AG26" s="45"/>
      <c r="AH26" s="45"/>
      <c r="AI26" s="45"/>
      <c r="AJ26" s="45"/>
      <c r="AK26" s="7"/>
      <c r="AL26" s="57"/>
      <c r="AM26" s="8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  <c r="IH26" s="66"/>
      <c r="II26" s="66"/>
      <c r="IJ26" s="66"/>
      <c r="IK26" s="66"/>
      <c r="IL26" s="66"/>
      <c r="IM26" s="66"/>
      <c r="IN26" s="66"/>
      <c r="IO26" s="66"/>
      <c r="IP26" s="66"/>
      <c r="IQ26" s="66"/>
      <c r="IR26" s="66"/>
      <c r="IS26" s="66"/>
      <c r="IT26" s="66"/>
      <c r="IU26" s="66"/>
      <c r="IV26" s="66"/>
      <c r="IW26" s="66"/>
    </row>
    <row r="27" customFormat="false" ht="26.25" hidden="false" customHeight="false" outlineLevel="0" collapsed="false">
      <c r="A27" s="92" t="s">
        <v>33</v>
      </c>
      <c r="B27" s="51"/>
      <c r="C27" s="117" t="n">
        <v>-460</v>
      </c>
      <c r="D27" s="94" t="s">
        <v>36</v>
      </c>
      <c r="E27" s="82"/>
      <c r="F27" s="121"/>
      <c r="G27" s="121"/>
      <c r="H27" s="80"/>
      <c r="I27" s="80"/>
      <c r="J27" s="94"/>
      <c r="K27" s="170"/>
      <c r="L27" s="170"/>
      <c r="M27" s="66"/>
      <c r="N27" s="66"/>
      <c r="O27" s="66"/>
      <c r="P27" s="66"/>
      <c r="Q27" s="57"/>
      <c r="R27" s="58"/>
      <c r="S27" s="42"/>
      <c r="T27" s="42"/>
      <c r="U27" s="42"/>
      <c r="V27" s="57"/>
      <c r="W27" s="43"/>
      <c r="X27" s="43"/>
      <c r="Y27" s="43"/>
      <c r="Z27" s="69"/>
      <c r="AA27" s="69"/>
      <c r="AB27" s="69"/>
      <c r="AC27" s="57"/>
      <c r="AD27" s="57"/>
      <c r="AE27" s="45"/>
      <c r="AF27" s="45"/>
      <c r="AG27" s="45"/>
      <c r="AH27" s="45"/>
      <c r="AI27" s="45"/>
      <c r="AJ27" s="45"/>
      <c r="AK27" s="7"/>
      <c r="AL27" s="57"/>
      <c r="AM27" s="8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  <c r="FQ27" s="66"/>
      <c r="FR27" s="66"/>
      <c r="FS27" s="66"/>
      <c r="FT27" s="66"/>
      <c r="FU27" s="66"/>
      <c r="FV27" s="66"/>
      <c r="FW27" s="66"/>
      <c r="FX27" s="66"/>
      <c r="FY27" s="66"/>
      <c r="FZ27" s="66"/>
      <c r="GA27" s="66"/>
      <c r="GB27" s="66"/>
      <c r="GC27" s="66"/>
      <c r="GD27" s="66"/>
      <c r="GE27" s="66"/>
      <c r="GF27" s="66"/>
      <c r="GG27" s="66"/>
      <c r="GH27" s="66"/>
      <c r="GI27" s="66"/>
      <c r="GJ27" s="66"/>
      <c r="GK27" s="66"/>
      <c r="GL27" s="66"/>
      <c r="GM27" s="66"/>
      <c r="GN27" s="66"/>
      <c r="GO27" s="66"/>
      <c r="GP27" s="66"/>
      <c r="GQ27" s="66"/>
      <c r="GR27" s="66"/>
      <c r="GS27" s="66"/>
      <c r="GT27" s="66"/>
      <c r="GU27" s="66"/>
      <c r="GV27" s="66"/>
      <c r="GW27" s="66"/>
      <c r="GX27" s="66"/>
      <c r="GY27" s="66"/>
      <c r="GZ27" s="66"/>
      <c r="HA27" s="66"/>
      <c r="HB27" s="66"/>
      <c r="HC27" s="66"/>
      <c r="HD27" s="66"/>
      <c r="HE27" s="66"/>
      <c r="HF27" s="66"/>
      <c r="HG27" s="66"/>
      <c r="HH27" s="66"/>
      <c r="HI27" s="66"/>
      <c r="HJ27" s="66"/>
      <c r="HK27" s="66"/>
      <c r="HL27" s="66"/>
      <c r="HM27" s="66"/>
      <c r="HN27" s="66"/>
      <c r="HO27" s="66"/>
      <c r="HP27" s="66"/>
      <c r="HQ27" s="66"/>
      <c r="HR27" s="66"/>
      <c r="HS27" s="66"/>
      <c r="HT27" s="66"/>
      <c r="HU27" s="66"/>
      <c r="HV27" s="66"/>
      <c r="HW27" s="66"/>
      <c r="HX27" s="66"/>
      <c r="HY27" s="66"/>
      <c r="HZ27" s="66"/>
      <c r="IA27" s="66"/>
      <c r="IB27" s="66"/>
      <c r="IC27" s="66"/>
      <c r="ID27" s="66"/>
      <c r="IE27" s="66"/>
      <c r="IF27" s="66"/>
      <c r="IG27" s="66"/>
      <c r="IH27" s="66"/>
      <c r="II27" s="66"/>
      <c r="IJ27" s="66"/>
      <c r="IK27" s="66"/>
      <c r="IL27" s="66"/>
      <c r="IM27" s="66"/>
      <c r="IN27" s="66"/>
      <c r="IO27" s="66"/>
      <c r="IP27" s="66"/>
      <c r="IQ27" s="66"/>
      <c r="IR27" s="66"/>
      <c r="IS27" s="66"/>
      <c r="IT27" s="66"/>
      <c r="IU27" s="66"/>
      <c r="IV27" s="66"/>
      <c r="IW27" s="66"/>
    </row>
    <row r="28" customFormat="false" ht="26.25" hidden="false" customHeight="false" outlineLevel="0" collapsed="false">
      <c r="A28" s="95"/>
      <c r="B28" s="51"/>
      <c r="C28" s="109"/>
      <c r="D28" s="53"/>
      <c r="E28" s="110"/>
      <c r="F28" s="111"/>
      <c r="G28" s="111"/>
      <c r="H28" s="82"/>
      <c r="I28" s="82"/>
      <c r="J28" s="53"/>
      <c r="K28" s="171"/>
      <c r="L28" s="171"/>
      <c r="M28" s="66"/>
      <c r="N28" s="66"/>
      <c r="O28" s="66"/>
      <c r="P28" s="66"/>
      <c r="Q28" s="57"/>
      <c r="R28" s="57"/>
      <c r="S28" s="57"/>
      <c r="T28" s="57"/>
      <c r="U28" s="57"/>
      <c r="V28" s="57"/>
      <c r="W28" s="172"/>
      <c r="X28" s="172"/>
      <c r="Y28" s="172"/>
      <c r="Z28" s="69"/>
      <c r="AA28" s="69"/>
      <c r="AB28" s="69"/>
      <c r="AC28" s="57"/>
      <c r="AD28" s="57"/>
      <c r="AE28" s="45"/>
      <c r="AF28" s="45"/>
      <c r="AG28" s="45"/>
      <c r="AH28" s="45"/>
      <c r="AI28" s="45"/>
      <c r="AJ28" s="45"/>
      <c r="AK28" s="57"/>
      <c r="AL28" s="57"/>
      <c r="AM28" s="8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  <c r="GQ28" s="66"/>
      <c r="GR28" s="66"/>
      <c r="GS28" s="66"/>
      <c r="GT28" s="66"/>
      <c r="GU28" s="66"/>
      <c r="GV28" s="66"/>
      <c r="GW28" s="66"/>
      <c r="GX28" s="66"/>
      <c r="GY28" s="66"/>
      <c r="GZ28" s="66"/>
      <c r="HA28" s="66"/>
      <c r="HB28" s="66"/>
      <c r="HC28" s="66"/>
      <c r="HD28" s="66"/>
      <c r="HE28" s="66"/>
      <c r="HF28" s="66"/>
      <c r="HG28" s="66"/>
      <c r="HH28" s="66"/>
      <c r="HI28" s="66"/>
      <c r="HJ28" s="66"/>
      <c r="HK28" s="66"/>
      <c r="HL28" s="66"/>
      <c r="HM28" s="66"/>
      <c r="HN28" s="66"/>
      <c r="HO28" s="66"/>
      <c r="HP28" s="66"/>
      <c r="HQ28" s="66"/>
      <c r="HR28" s="66"/>
      <c r="HS28" s="66"/>
      <c r="HT28" s="66"/>
      <c r="HU28" s="66"/>
      <c r="HV28" s="66"/>
      <c r="HW28" s="66"/>
      <c r="HX28" s="66"/>
      <c r="HY28" s="66"/>
      <c r="HZ28" s="66"/>
      <c r="IA28" s="66"/>
      <c r="IB28" s="66"/>
      <c r="IC28" s="66"/>
      <c r="ID28" s="66"/>
      <c r="IE28" s="66"/>
      <c r="IF28" s="66"/>
      <c r="IG28" s="66"/>
      <c r="IH28" s="66"/>
      <c r="II28" s="66"/>
      <c r="IJ28" s="66"/>
      <c r="IK28" s="66"/>
      <c r="IL28" s="66"/>
      <c r="IM28" s="66"/>
      <c r="IN28" s="66"/>
      <c r="IO28" s="66"/>
      <c r="IP28" s="66"/>
      <c r="IQ28" s="66"/>
      <c r="IR28" s="66"/>
      <c r="IS28" s="66"/>
      <c r="IT28" s="66"/>
      <c r="IU28" s="66"/>
      <c r="IV28" s="66"/>
      <c r="IW28" s="66"/>
    </row>
    <row r="29" customFormat="false" ht="26.25" hidden="false" customHeight="true" outlineLevel="0" collapsed="false">
      <c r="A29" s="173"/>
      <c r="B29" s="174"/>
      <c r="D29" s="174"/>
      <c r="E29" s="174"/>
      <c r="F29" s="97"/>
      <c r="G29" s="97"/>
      <c r="H29" s="97"/>
      <c r="I29" s="97"/>
      <c r="J29" s="97"/>
      <c r="K29" s="154"/>
      <c r="L29" s="154"/>
      <c r="M29" s="154"/>
      <c r="N29" s="66"/>
      <c r="O29" s="66"/>
      <c r="P29" s="66"/>
      <c r="Q29" s="57"/>
      <c r="R29" s="6"/>
      <c r="S29" s="6"/>
      <c r="T29" s="6"/>
      <c r="U29" s="6"/>
      <c r="V29" s="6"/>
      <c r="W29" s="6"/>
      <c r="X29" s="6"/>
      <c r="Y29" s="57"/>
      <c r="Z29" s="6"/>
      <c r="AA29" s="6"/>
      <c r="AB29" s="6"/>
      <c r="AC29" s="6"/>
      <c r="AD29" s="6"/>
      <c r="AE29" s="6"/>
      <c r="AF29" s="6"/>
      <c r="AG29" s="6"/>
      <c r="AH29" s="45"/>
      <c r="AI29" s="45"/>
      <c r="AJ29" s="45"/>
      <c r="AK29" s="45"/>
      <c r="AL29" s="45"/>
      <c r="AM29" s="175"/>
      <c r="AP29" s="8"/>
    </row>
    <row r="30" customFormat="false" ht="23.25" hidden="false" customHeight="false" outlineLevel="0" collapsed="false">
      <c r="A30" s="96"/>
      <c r="B30" s="51"/>
      <c r="C30" s="51"/>
      <c r="D30" s="51"/>
      <c r="E30" s="51"/>
      <c r="F30" s="97"/>
      <c r="G30" s="97"/>
      <c r="H30" s="97"/>
      <c r="I30" s="97"/>
      <c r="J30" s="97"/>
      <c r="K30" s="154"/>
      <c r="L30" s="154"/>
      <c r="M30" s="154"/>
      <c r="N30" s="66"/>
      <c r="O30" s="66"/>
      <c r="P30" s="66"/>
      <c r="Q30" s="66"/>
    </row>
    <row r="31" customFormat="false" ht="23.25" hidden="false" customHeight="false" outlineLevel="0" collapsed="false">
      <c r="A31" s="96"/>
      <c r="B31" s="51"/>
      <c r="C31" s="51"/>
      <c r="D31" s="51"/>
      <c r="E31" s="51"/>
      <c r="F31" s="97"/>
      <c r="G31" s="97"/>
      <c r="H31" s="97"/>
      <c r="I31" s="97"/>
      <c r="J31" s="97"/>
      <c r="K31" s="154"/>
      <c r="L31" s="154"/>
      <c r="M31" s="154"/>
      <c r="N31" s="66"/>
      <c r="O31" s="66"/>
      <c r="P31" s="66"/>
      <c r="Q31" s="66"/>
    </row>
    <row r="32" customFormat="false" ht="20.25" hidden="false" customHeight="false" outlineLevel="0" collapsed="false">
      <c r="A32" s="51"/>
      <c r="B32" s="51"/>
      <c r="C32" s="51"/>
      <c r="D32" s="51"/>
      <c r="E32" s="51"/>
      <c r="F32" s="97"/>
      <c r="G32" s="97"/>
      <c r="H32" s="97"/>
      <c r="I32" s="97"/>
      <c r="J32" s="97"/>
      <c r="K32" s="154"/>
      <c r="L32" s="154"/>
      <c r="M32" s="154"/>
      <c r="N32" s="66"/>
      <c r="O32" s="66"/>
      <c r="P32" s="66"/>
      <c r="Q32" s="66"/>
    </row>
    <row r="33" customFormat="false" ht="20.25" hidden="false" customHeight="false" outlineLevel="0" collapsed="false">
      <c r="A33" s="51"/>
      <c r="B33" s="51"/>
      <c r="C33" s="51"/>
      <c r="D33" s="51"/>
      <c r="E33" s="51"/>
      <c r="F33" s="97"/>
      <c r="G33" s="97"/>
      <c r="H33" s="97"/>
      <c r="I33" s="97"/>
      <c r="J33" s="97"/>
      <c r="K33" s="154"/>
      <c r="L33" s="154"/>
      <c r="M33" s="154"/>
      <c r="N33" s="66"/>
      <c r="O33" s="66"/>
      <c r="P33" s="66"/>
      <c r="Q33" s="66"/>
    </row>
    <row r="34" customFormat="false" ht="20.25" hidden="false" customHeight="false" outlineLevel="0" collapsed="false">
      <c r="A34" s="51"/>
      <c r="B34" s="51"/>
      <c r="C34" s="51"/>
      <c r="D34" s="51"/>
      <c r="E34" s="51"/>
      <c r="F34" s="97"/>
      <c r="G34" s="97"/>
      <c r="H34" s="97"/>
      <c r="I34" s="97"/>
      <c r="J34" s="97"/>
      <c r="K34" s="154"/>
      <c r="L34" s="154"/>
      <c r="M34" s="154"/>
      <c r="N34" s="66"/>
      <c r="O34" s="66"/>
      <c r="P34" s="66"/>
      <c r="Q34" s="66"/>
    </row>
    <row r="35" customFormat="false" ht="20.25" hidden="false" customHeight="false" outlineLevel="0" collapsed="false">
      <c r="A35" s="51"/>
      <c r="B35" s="51"/>
      <c r="C35" s="51"/>
      <c r="D35" s="51"/>
      <c r="E35" s="51"/>
      <c r="F35" s="97"/>
      <c r="G35" s="97"/>
      <c r="H35" s="97"/>
      <c r="I35" s="97"/>
      <c r="J35" s="97"/>
      <c r="K35" s="154"/>
      <c r="L35" s="154"/>
      <c r="M35" s="154"/>
      <c r="N35" s="66"/>
      <c r="O35" s="66"/>
      <c r="P35" s="66"/>
      <c r="Q35" s="66"/>
    </row>
    <row r="36" customFormat="false" ht="20.25" hidden="false" customHeight="false" outlineLevel="0" collapsed="false">
      <c r="A36" s="51"/>
      <c r="B36" s="51"/>
      <c r="C36" s="51"/>
      <c r="D36" s="51"/>
      <c r="E36" s="51"/>
      <c r="F36" s="97"/>
      <c r="G36" s="97"/>
      <c r="H36" s="97"/>
      <c r="I36" s="97"/>
      <c r="J36" s="97"/>
      <c r="K36" s="154"/>
      <c r="L36" s="154"/>
      <c r="M36" s="154"/>
      <c r="N36" s="66"/>
      <c r="O36" s="66"/>
      <c r="P36" s="66"/>
      <c r="Q36" s="66"/>
    </row>
    <row r="37" customFormat="false" ht="20.25" hidden="false" customHeight="false" outlineLevel="0" collapsed="false">
      <c r="A37" s="51"/>
      <c r="B37" s="51"/>
      <c r="C37" s="51"/>
      <c r="D37" s="51"/>
      <c r="E37" s="51"/>
      <c r="F37" s="97"/>
      <c r="G37" s="97"/>
      <c r="H37" s="97"/>
      <c r="I37" s="97"/>
      <c r="J37" s="97"/>
      <c r="K37" s="154"/>
      <c r="L37" s="154"/>
      <c r="M37" s="154"/>
      <c r="N37" s="66"/>
      <c r="O37" s="66"/>
      <c r="P37" s="66"/>
      <c r="Q37" s="66"/>
    </row>
    <row r="38" customFormat="false" ht="20.25" hidden="false" customHeight="false" outlineLevel="0" collapsed="false">
      <c r="A38" s="51"/>
      <c r="B38" s="51"/>
      <c r="C38" s="51"/>
      <c r="D38" s="51"/>
      <c r="E38" s="51"/>
      <c r="F38" s="97"/>
      <c r="G38" s="97"/>
      <c r="H38" s="97"/>
      <c r="I38" s="97"/>
      <c r="J38" s="97"/>
      <c r="K38" s="154"/>
      <c r="L38" s="154"/>
      <c r="M38" s="154"/>
      <c r="N38" s="66"/>
      <c r="O38" s="66"/>
      <c r="P38" s="66"/>
      <c r="Q38" s="66"/>
    </row>
    <row r="39" customFormat="false" ht="20.25" hidden="false" customHeight="false" outlineLevel="0" collapsed="false">
      <c r="A39" s="51"/>
      <c r="B39" s="51"/>
      <c r="C39" s="51"/>
      <c r="D39" s="51"/>
      <c r="E39" s="51"/>
      <c r="F39" s="97"/>
      <c r="G39" s="97"/>
      <c r="H39" s="97"/>
      <c r="I39" s="97"/>
      <c r="J39" s="97"/>
      <c r="K39" s="154"/>
      <c r="L39" s="154"/>
      <c r="M39" s="154"/>
      <c r="N39" s="66"/>
      <c r="O39" s="66"/>
      <c r="P39" s="66"/>
      <c r="Q39" s="66"/>
    </row>
    <row r="40" customFormat="false" ht="20.25" hidden="false" customHeight="false" outlineLevel="0" collapsed="false">
      <c r="A40" s="51"/>
      <c r="B40" s="51"/>
      <c r="C40" s="51"/>
      <c r="D40" s="51"/>
      <c r="E40" s="51"/>
      <c r="F40" s="97"/>
      <c r="G40" s="97"/>
      <c r="H40" s="97"/>
      <c r="I40" s="97"/>
      <c r="J40" s="97"/>
      <c r="K40" s="154"/>
      <c r="L40" s="154"/>
      <c r="M40" s="154"/>
      <c r="N40" s="66"/>
      <c r="O40" s="66"/>
      <c r="P40" s="66"/>
      <c r="Q40" s="66"/>
    </row>
    <row r="41" customFormat="false" ht="20.25" hidden="false" customHeight="false" outlineLevel="0" collapsed="false">
      <c r="A41" s="51"/>
      <c r="B41" s="51"/>
      <c r="C41" s="51"/>
      <c r="D41" s="51"/>
      <c r="E41" s="51"/>
      <c r="F41" s="97"/>
      <c r="G41" s="97"/>
      <c r="H41" s="97"/>
      <c r="I41" s="97"/>
      <c r="J41" s="97"/>
      <c r="K41" s="154"/>
      <c r="L41" s="154"/>
      <c r="M41" s="154"/>
      <c r="N41" s="66"/>
      <c r="O41" s="66"/>
      <c r="P41" s="66"/>
      <c r="Q41" s="66"/>
    </row>
    <row r="42" customFormat="false" ht="20.25" hidden="false" customHeight="false" outlineLevel="0" collapsed="false">
      <c r="A42" s="51"/>
      <c r="B42" s="51"/>
      <c r="C42" s="51"/>
      <c r="D42" s="51"/>
      <c r="E42" s="51"/>
      <c r="F42" s="97"/>
      <c r="G42" s="97"/>
      <c r="H42" s="97"/>
      <c r="I42" s="97"/>
      <c r="J42" s="97"/>
      <c r="K42" s="154"/>
      <c r="L42" s="154"/>
      <c r="M42" s="154"/>
      <c r="N42" s="66"/>
      <c r="O42" s="66"/>
      <c r="P42" s="66"/>
      <c r="Q42" s="66"/>
    </row>
    <row r="43" customFormat="false" ht="20.25" hidden="false" customHeight="false" outlineLevel="0" collapsed="false">
      <c r="A43" s="51"/>
      <c r="B43" s="51"/>
      <c r="C43" s="51"/>
      <c r="D43" s="51"/>
      <c r="E43" s="51"/>
      <c r="F43" s="97"/>
      <c r="G43" s="97"/>
      <c r="H43" s="97"/>
      <c r="I43" s="97"/>
      <c r="J43" s="97"/>
      <c r="K43" s="154"/>
      <c r="L43" s="154"/>
      <c r="M43" s="154"/>
      <c r="N43" s="66"/>
      <c r="O43" s="66"/>
      <c r="P43" s="66"/>
      <c r="Q43" s="66"/>
    </row>
    <row r="44" customFormat="false" ht="20.25" hidden="false" customHeight="false" outlineLevel="0" collapsed="false">
      <c r="A44" s="51"/>
      <c r="B44" s="51"/>
      <c r="C44" s="51"/>
      <c r="D44" s="51"/>
      <c r="E44" s="51"/>
      <c r="F44" s="97"/>
      <c r="G44" s="97"/>
      <c r="H44" s="97"/>
      <c r="I44" s="97"/>
      <c r="J44" s="97"/>
      <c r="K44" s="154"/>
      <c r="L44" s="154"/>
      <c r="M44" s="154"/>
      <c r="N44" s="66"/>
      <c r="O44" s="66"/>
      <c r="P44" s="66"/>
      <c r="Q44" s="66"/>
    </row>
    <row r="45" customFormat="false" ht="20.25" hidden="false" customHeight="false" outlineLevel="0" collapsed="false">
      <c r="A45" s="51"/>
      <c r="B45" s="51"/>
      <c r="C45" s="51"/>
      <c r="D45" s="51"/>
      <c r="E45" s="51"/>
      <c r="F45" s="97"/>
      <c r="G45" s="97"/>
      <c r="H45" s="97"/>
      <c r="I45" s="97"/>
      <c r="J45" s="97"/>
      <c r="K45" s="154"/>
      <c r="L45" s="154"/>
      <c r="M45" s="154"/>
      <c r="N45" s="66"/>
      <c r="O45" s="66"/>
      <c r="P45" s="66"/>
      <c r="Q45" s="66"/>
    </row>
    <row r="46" customFormat="false" ht="20.25" hidden="false" customHeight="false" outlineLevel="0" collapsed="false">
      <c r="A46" s="51"/>
      <c r="B46" s="51"/>
      <c r="C46" s="51"/>
      <c r="D46" s="51"/>
      <c r="E46" s="51"/>
      <c r="F46" s="97"/>
      <c r="G46" s="97"/>
      <c r="H46" s="97"/>
      <c r="I46" s="97"/>
      <c r="J46" s="97"/>
      <c r="K46" s="154"/>
      <c r="L46" s="154"/>
      <c r="M46" s="154"/>
      <c r="N46" s="66"/>
      <c r="O46" s="66"/>
      <c r="P46" s="66"/>
      <c r="Q46" s="66"/>
    </row>
    <row r="47" customFormat="false" ht="20.25" hidden="false" customHeight="false" outlineLevel="0" collapsed="false">
      <c r="A47" s="51"/>
      <c r="B47" s="51"/>
      <c r="C47" s="51"/>
      <c r="D47" s="51"/>
      <c r="E47" s="51"/>
      <c r="F47" s="97"/>
      <c r="G47" s="97"/>
      <c r="H47" s="97"/>
      <c r="I47" s="97"/>
      <c r="J47" s="97"/>
      <c r="K47" s="154"/>
      <c r="L47" s="154"/>
      <c r="M47" s="154"/>
      <c r="N47" s="66"/>
      <c r="O47" s="66"/>
      <c r="P47" s="66"/>
      <c r="Q47" s="66"/>
    </row>
    <row r="48" customFormat="false" ht="20.25" hidden="false" customHeight="false" outlineLevel="0" collapsed="false">
      <c r="A48" s="51"/>
      <c r="B48" s="51"/>
      <c r="C48" s="51"/>
      <c r="D48" s="51"/>
      <c r="E48" s="51"/>
      <c r="F48" s="97"/>
      <c r="G48" s="97"/>
      <c r="H48" s="97"/>
      <c r="I48" s="97"/>
      <c r="J48" s="97"/>
      <c r="K48" s="154"/>
      <c r="L48" s="154"/>
      <c r="M48" s="154"/>
      <c r="N48" s="66"/>
      <c r="O48" s="66"/>
      <c r="P48" s="66"/>
      <c r="Q48" s="66"/>
    </row>
    <row r="49" customFormat="false" ht="20.25" hidden="false" customHeight="false" outlineLevel="0" collapsed="false">
      <c r="A49" s="51"/>
      <c r="B49" s="51"/>
      <c r="C49" s="51"/>
      <c r="D49" s="51"/>
      <c r="E49" s="51"/>
      <c r="F49" s="97"/>
      <c r="G49" s="97"/>
      <c r="H49" s="97"/>
      <c r="I49" s="97"/>
      <c r="J49" s="97"/>
      <c r="K49" s="154"/>
      <c r="L49" s="154"/>
      <c r="M49" s="154"/>
      <c r="N49" s="66"/>
      <c r="O49" s="66"/>
      <c r="P49" s="66"/>
      <c r="Q49" s="66"/>
    </row>
    <row r="50" customFormat="false" ht="20.25" hidden="false" customHeight="false" outlineLevel="0" collapsed="false">
      <c r="A50" s="51"/>
      <c r="B50" s="51"/>
      <c r="C50" s="51"/>
      <c r="D50" s="51"/>
      <c r="E50" s="51"/>
      <c r="F50" s="97"/>
      <c r="G50" s="97"/>
      <c r="H50" s="97"/>
      <c r="I50" s="97"/>
      <c r="J50" s="97"/>
      <c r="K50" s="154"/>
      <c r="L50" s="154"/>
      <c r="M50" s="154"/>
      <c r="N50" s="66"/>
      <c r="O50" s="66"/>
      <c r="P50" s="66"/>
      <c r="Q50" s="66"/>
    </row>
    <row r="51" customFormat="false" ht="20.25" hidden="false" customHeight="false" outlineLevel="0" collapsed="false">
      <c r="A51" s="51"/>
      <c r="B51" s="51"/>
      <c r="C51" s="51"/>
      <c r="D51" s="51"/>
      <c r="E51" s="51"/>
      <c r="F51" s="97"/>
      <c r="G51" s="97"/>
      <c r="H51" s="97"/>
      <c r="I51" s="97"/>
      <c r="J51" s="97"/>
      <c r="K51" s="154"/>
      <c r="L51" s="154"/>
      <c r="M51" s="154"/>
      <c r="N51" s="66"/>
      <c r="O51" s="66"/>
      <c r="P51" s="66"/>
      <c r="Q51" s="66"/>
    </row>
    <row r="52" customFormat="false" ht="20.25" hidden="false" customHeight="false" outlineLevel="0" collapsed="false">
      <c r="A52" s="51"/>
      <c r="B52" s="51"/>
      <c r="C52" s="51"/>
      <c r="D52" s="51"/>
      <c r="E52" s="51"/>
      <c r="F52" s="97"/>
      <c r="G52" s="97"/>
      <c r="H52" s="97"/>
      <c r="I52" s="97"/>
      <c r="J52" s="97"/>
      <c r="K52" s="154"/>
      <c r="L52" s="154"/>
      <c r="M52" s="154"/>
      <c r="N52" s="66"/>
      <c r="O52" s="66"/>
      <c r="P52" s="66"/>
      <c r="Q52" s="66"/>
    </row>
    <row r="53" customFormat="false" ht="20.25" hidden="false" customHeight="false" outlineLevel="0" collapsed="false">
      <c r="A53" s="51"/>
      <c r="B53" s="51"/>
      <c r="C53" s="51"/>
      <c r="D53" s="51"/>
      <c r="E53" s="51"/>
      <c r="F53" s="97"/>
      <c r="G53" s="97"/>
      <c r="H53" s="97"/>
      <c r="I53" s="97"/>
      <c r="J53" s="97"/>
      <c r="K53" s="154"/>
      <c r="L53" s="154"/>
      <c r="M53" s="154"/>
      <c r="N53" s="66"/>
      <c r="O53" s="66"/>
      <c r="P53" s="66"/>
      <c r="Q53" s="66"/>
    </row>
    <row r="54" customFormat="false" ht="20.25" hidden="false" customHeight="false" outlineLevel="0" collapsed="false">
      <c r="A54" s="51"/>
      <c r="B54" s="51"/>
      <c r="C54" s="51"/>
      <c r="D54" s="51"/>
      <c r="E54" s="51"/>
      <c r="F54" s="97"/>
      <c r="G54" s="97"/>
      <c r="H54" s="97"/>
      <c r="I54" s="97"/>
      <c r="J54" s="97"/>
      <c r="K54" s="154"/>
      <c r="L54" s="154"/>
      <c r="M54" s="154"/>
      <c r="N54" s="66"/>
      <c r="O54" s="66"/>
      <c r="P54" s="66"/>
      <c r="Q54" s="66"/>
    </row>
    <row r="55" customFormat="false" ht="20.25" hidden="false" customHeight="false" outlineLevel="0" collapsed="false">
      <c r="A55" s="51"/>
      <c r="B55" s="51"/>
      <c r="C55" s="51"/>
      <c r="D55" s="51"/>
      <c r="E55" s="51"/>
      <c r="F55" s="97"/>
      <c r="G55" s="97"/>
      <c r="H55" s="97"/>
      <c r="I55" s="97"/>
      <c r="J55" s="97"/>
      <c r="K55" s="154"/>
      <c r="L55" s="154"/>
      <c r="M55" s="154"/>
      <c r="N55" s="66"/>
      <c r="O55" s="66"/>
      <c r="P55" s="66"/>
      <c r="Q55" s="66"/>
    </row>
    <row r="56" customFormat="false" ht="20.25" hidden="false" customHeight="false" outlineLevel="0" collapsed="false">
      <c r="A56" s="51"/>
      <c r="B56" s="51"/>
      <c r="C56" s="51"/>
      <c r="D56" s="51"/>
      <c r="E56" s="51"/>
      <c r="F56" s="97"/>
      <c r="G56" s="97"/>
      <c r="H56" s="97"/>
      <c r="I56" s="97"/>
      <c r="J56" s="97"/>
      <c r="K56" s="154"/>
      <c r="L56" s="154"/>
      <c r="M56" s="154"/>
      <c r="N56" s="66"/>
      <c r="O56" s="66"/>
      <c r="P56" s="66"/>
      <c r="Q56" s="66"/>
    </row>
    <row r="57" customFormat="false" ht="20.25" hidden="false" customHeight="false" outlineLevel="0" collapsed="false">
      <c r="A57" s="51"/>
      <c r="B57" s="51"/>
      <c r="C57" s="51"/>
      <c r="D57" s="51"/>
      <c r="E57" s="51"/>
      <c r="F57" s="97"/>
      <c r="G57" s="97"/>
      <c r="H57" s="97"/>
      <c r="I57" s="97"/>
      <c r="J57" s="97"/>
      <c r="K57" s="154"/>
      <c r="L57" s="154"/>
      <c r="M57" s="154"/>
      <c r="N57" s="66"/>
      <c r="O57" s="66"/>
      <c r="P57" s="66"/>
      <c r="Q57" s="66"/>
    </row>
    <row r="58" customFormat="false" ht="20.25" hidden="false" customHeight="false" outlineLevel="0" collapsed="false">
      <c r="A58" s="51"/>
      <c r="B58" s="51"/>
      <c r="C58" s="51"/>
      <c r="D58" s="51"/>
      <c r="E58" s="51"/>
      <c r="F58" s="97"/>
      <c r="G58" s="97"/>
      <c r="H58" s="97"/>
      <c r="I58" s="97"/>
      <c r="J58" s="97"/>
      <c r="K58" s="154"/>
      <c r="L58" s="154"/>
      <c r="M58" s="154"/>
      <c r="N58" s="66"/>
      <c r="O58" s="66"/>
      <c r="P58" s="66"/>
      <c r="Q58" s="66"/>
    </row>
    <row r="59" customFormat="false" ht="20.25" hidden="false" customHeight="false" outlineLevel="0" collapsed="false">
      <c r="A59" s="51"/>
      <c r="B59" s="51"/>
      <c r="C59" s="51"/>
      <c r="D59" s="51"/>
      <c r="E59" s="51"/>
      <c r="F59" s="97"/>
      <c r="G59" s="97"/>
      <c r="H59" s="97"/>
      <c r="I59" s="97"/>
      <c r="J59" s="97"/>
      <c r="K59" s="154"/>
      <c r="L59" s="154"/>
      <c r="M59" s="154"/>
      <c r="N59" s="66"/>
      <c r="O59" s="66"/>
      <c r="P59" s="66"/>
      <c r="Q59" s="66"/>
    </row>
    <row r="60" customFormat="false" ht="20.25" hidden="false" customHeight="false" outlineLevel="0" collapsed="false">
      <c r="A60" s="51"/>
      <c r="B60" s="51"/>
      <c r="C60" s="51"/>
      <c r="D60" s="51"/>
      <c r="E60" s="51"/>
      <c r="F60" s="97"/>
      <c r="G60" s="97"/>
      <c r="H60" s="97"/>
      <c r="I60" s="97"/>
      <c r="J60" s="97"/>
      <c r="K60" s="154"/>
      <c r="L60" s="154"/>
      <c r="M60" s="154"/>
      <c r="N60" s="66"/>
      <c r="O60" s="66"/>
      <c r="P60" s="66"/>
      <c r="Q60" s="66"/>
    </row>
    <row r="61" customFormat="false" ht="20.25" hidden="false" customHeight="false" outlineLevel="0" collapsed="false">
      <c r="A61" s="51"/>
      <c r="B61" s="51"/>
      <c r="C61" s="51"/>
      <c r="D61" s="51"/>
      <c r="E61" s="51"/>
      <c r="F61" s="97"/>
      <c r="G61" s="97"/>
      <c r="H61" s="97"/>
      <c r="I61" s="97"/>
      <c r="J61" s="97"/>
      <c r="K61" s="154"/>
      <c r="L61" s="154"/>
      <c r="M61" s="154"/>
      <c r="N61" s="66"/>
      <c r="O61" s="66"/>
      <c r="P61" s="66"/>
      <c r="Q61" s="66"/>
    </row>
    <row r="62" customFormat="false" ht="20.25" hidden="false" customHeight="false" outlineLevel="0" collapsed="false">
      <c r="A62" s="51"/>
      <c r="B62" s="51"/>
      <c r="C62" s="51"/>
      <c r="D62" s="51"/>
      <c r="E62" s="51"/>
      <c r="F62" s="97"/>
      <c r="G62" s="97"/>
      <c r="H62" s="97"/>
      <c r="I62" s="97"/>
      <c r="J62" s="97"/>
      <c r="K62" s="154"/>
      <c r="L62" s="154"/>
      <c r="M62" s="154"/>
      <c r="N62" s="66"/>
      <c r="O62" s="66"/>
      <c r="P62" s="66"/>
      <c r="Q62" s="66"/>
    </row>
    <row r="63" customFormat="false" ht="20.25" hidden="false" customHeight="false" outlineLevel="0" collapsed="false">
      <c r="A63" s="51"/>
      <c r="B63" s="51"/>
      <c r="C63" s="51"/>
      <c r="D63" s="51"/>
      <c r="E63" s="51"/>
      <c r="F63" s="97"/>
      <c r="G63" s="97"/>
      <c r="H63" s="97"/>
      <c r="I63" s="97"/>
      <c r="J63" s="97"/>
      <c r="K63" s="154"/>
      <c r="L63" s="154"/>
      <c r="M63" s="154"/>
      <c r="N63" s="66"/>
      <c r="O63" s="66"/>
      <c r="P63" s="66"/>
      <c r="Q63" s="66"/>
    </row>
    <row r="64" customFormat="false" ht="20.25" hidden="false" customHeight="false" outlineLevel="0" collapsed="false">
      <c r="A64" s="51"/>
      <c r="B64" s="51"/>
      <c r="C64" s="51"/>
      <c r="D64" s="51"/>
      <c r="E64" s="51"/>
      <c r="F64" s="97"/>
      <c r="G64" s="97"/>
      <c r="H64" s="97"/>
      <c r="I64" s="97"/>
      <c r="J64" s="97"/>
      <c r="K64" s="154"/>
      <c r="L64" s="154"/>
      <c r="M64" s="154"/>
      <c r="N64" s="66"/>
      <c r="O64" s="66"/>
      <c r="P64" s="66"/>
      <c r="Q64" s="66"/>
    </row>
    <row r="65" customFormat="false" ht="20.25" hidden="false" customHeight="false" outlineLevel="0" collapsed="false">
      <c r="A65" s="51"/>
      <c r="B65" s="51"/>
      <c r="C65" s="51"/>
      <c r="D65" s="51"/>
      <c r="E65" s="51"/>
      <c r="F65" s="97"/>
      <c r="G65" s="97"/>
      <c r="H65" s="97"/>
      <c r="I65" s="97"/>
      <c r="J65" s="97"/>
      <c r="K65" s="154"/>
      <c r="L65" s="154"/>
      <c r="M65" s="154"/>
      <c r="N65" s="66"/>
      <c r="O65" s="66"/>
      <c r="P65" s="66"/>
      <c r="Q65" s="66"/>
    </row>
    <row r="66" customFormat="false" ht="20.25" hidden="false" customHeight="false" outlineLevel="0" collapsed="false">
      <c r="A66" s="51"/>
      <c r="B66" s="51"/>
      <c r="C66" s="51"/>
      <c r="D66" s="51"/>
      <c r="E66" s="51"/>
      <c r="F66" s="97"/>
      <c r="G66" s="97"/>
      <c r="H66" s="97"/>
      <c r="I66" s="97"/>
      <c r="J66" s="97"/>
      <c r="K66" s="154"/>
      <c r="L66" s="154"/>
      <c r="M66" s="154"/>
      <c r="N66" s="66"/>
      <c r="O66" s="66"/>
      <c r="P66" s="66"/>
      <c r="Q66" s="66"/>
    </row>
    <row r="67" customFormat="false" ht="20.25" hidden="false" customHeight="false" outlineLevel="0" collapsed="false">
      <c r="A67" s="51"/>
      <c r="B67" s="51"/>
      <c r="C67" s="51"/>
      <c r="D67" s="51"/>
      <c r="E67" s="51"/>
      <c r="F67" s="97"/>
      <c r="G67" s="97"/>
      <c r="H67" s="97"/>
      <c r="I67" s="97"/>
      <c r="J67" s="97"/>
      <c r="K67" s="154"/>
      <c r="L67" s="154"/>
      <c r="M67" s="154"/>
      <c r="N67" s="66"/>
      <c r="O67" s="66"/>
      <c r="P67" s="66"/>
      <c r="Q67" s="66"/>
    </row>
    <row r="68" customFormat="false" ht="20.25" hidden="false" customHeight="false" outlineLevel="0" collapsed="false">
      <c r="A68" s="51"/>
      <c r="B68" s="51"/>
      <c r="C68" s="51"/>
      <c r="D68" s="51"/>
      <c r="E68" s="51"/>
      <c r="F68" s="97"/>
      <c r="G68" s="97"/>
      <c r="H68" s="97"/>
      <c r="I68" s="97"/>
      <c r="J68" s="97"/>
      <c r="K68" s="154"/>
      <c r="L68" s="154"/>
      <c r="M68" s="154"/>
      <c r="N68" s="66"/>
      <c r="O68" s="66"/>
      <c r="P68" s="66"/>
      <c r="Q68" s="66"/>
    </row>
    <row r="69" customFormat="false" ht="20.25" hidden="false" customHeight="false" outlineLevel="0" collapsed="false">
      <c r="A69" s="51"/>
      <c r="B69" s="51"/>
      <c r="C69" s="51"/>
      <c r="D69" s="51"/>
      <c r="E69" s="51"/>
      <c r="F69" s="97"/>
      <c r="G69" s="97"/>
      <c r="H69" s="97"/>
      <c r="I69" s="97"/>
      <c r="J69" s="97"/>
      <c r="K69" s="154"/>
      <c r="L69" s="154"/>
      <c r="M69" s="154"/>
      <c r="N69" s="66"/>
      <c r="O69" s="66"/>
      <c r="P69" s="66"/>
      <c r="Q69" s="66"/>
    </row>
    <row r="70" customFormat="false" ht="20.25" hidden="false" customHeight="false" outlineLevel="0" collapsed="false">
      <c r="A70" s="51"/>
      <c r="B70" s="51"/>
      <c r="C70" s="51"/>
      <c r="D70" s="51"/>
      <c r="E70" s="51"/>
      <c r="F70" s="97"/>
      <c r="G70" s="97"/>
      <c r="H70" s="97"/>
      <c r="I70" s="97"/>
      <c r="J70" s="97"/>
      <c r="K70" s="154"/>
      <c r="L70" s="154"/>
      <c r="M70" s="154"/>
      <c r="N70" s="66"/>
      <c r="O70" s="66"/>
      <c r="P70" s="66"/>
      <c r="Q70" s="66"/>
    </row>
    <row r="71" customFormat="false" ht="20.25" hidden="false" customHeight="false" outlineLevel="0" collapsed="false">
      <c r="A71" s="51"/>
      <c r="B71" s="51"/>
      <c r="C71" s="51"/>
      <c r="D71" s="51"/>
      <c r="E71" s="51"/>
      <c r="F71" s="97"/>
      <c r="G71" s="97"/>
      <c r="H71" s="97"/>
      <c r="I71" s="97"/>
      <c r="J71" s="97"/>
      <c r="K71" s="154"/>
      <c r="L71" s="154"/>
      <c r="M71" s="154"/>
      <c r="N71" s="66"/>
      <c r="O71" s="66"/>
      <c r="P71" s="66"/>
      <c r="Q71" s="66"/>
    </row>
    <row r="72" customFormat="false" ht="20.25" hidden="false" customHeight="false" outlineLevel="0" collapsed="false">
      <c r="A72" s="51"/>
      <c r="B72" s="51"/>
      <c r="C72" s="51"/>
      <c r="D72" s="51"/>
      <c r="E72" s="51"/>
      <c r="F72" s="97"/>
      <c r="G72" s="97"/>
      <c r="H72" s="97"/>
      <c r="I72" s="97"/>
      <c r="J72" s="97"/>
      <c r="K72" s="154"/>
      <c r="L72" s="154"/>
      <c r="M72" s="154"/>
      <c r="N72" s="66"/>
      <c r="O72" s="66"/>
      <c r="P72" s="66"/>
      <c r="Q72" s="66"/>
    </row>
    <row r="73" customFormat="false" ht="20.25" hidden="false" customHeight="false" outlineLevel="0" collapsed="false">
      <c r="A73" s="51"/>
      <c r="B73" s="51"/>
      <c r="C73" s="51"/>
      <c r="D73" s="51"/>
      <c r="E73" s="51"/>
      <c r="F73" s="97"/>
      <c r="G73" s="97"/>
      <c r="H73" s="97"/>
      <c r="I73" s="97"/>
      <c r="J73" s="97"/>
      <c r="K73" s="154"/>
      <c r="L73" s="154"/>
      <c r="M73" s="154"/>
      <c r="N73" s="66"/>
      <c r="O73" s="66"/>
      <c r="P73" s="66"/>
      <c r="Q73" s="66"/>
    </row>
    <row r="74" customFormat="false" ht="20.25" hidden="false" customHeight="false" outlineLevel="0" collapsed="false">
      <c r="A74" s="51"/>
      <c r="B74" s="51"/>
      <c r="C74" s="51"/>
      <c r="D74" s="51"/>
      <c r="E74" s="51"/>
      <c r="F74" s="97"/>
      <c r="G74" s="97"/>
      <c r="H74" s="97"/>
      <c r="I74" s="97"/>
      <c r="J74" s="97"/>
      <c r="K74" s="154"/>
      <c r="L74" s="154"/>
      <c r="M74" s="154"/>
      <c r="N74" s="66"/>
      <c r="O74" s="66"/>
      <c r="P74" s="66"/>
      <c r="Q74" s="66"/>
    </row>
    <row r="75" customFormat="false" ht="20.25" hidden="false" customHeight="false" outlineLevel="0" collapsed="false">
      <c r="A75" s="51"/>
      <c r="B75" s="51"/>
      <c r="C75" s="51"/>
      <c r="D75" s="51"/>
      <c r="E75" s="51"/>
      <c r="F75" s="97"/>
      <c r="G75" s="97"/>
      <c r="H75" s="97"/>
      <c r="I75" s="97"/>
      <c r="J75" s="97"/>
      <c r="K75" s="154"/>
      <c r="L75" s="154"/>
      <c r="M75" s="154"/>
      <c r="N75" s="66"/>
      <c r="O75" s="66"/>
      <c r="P75" s="66"/>
      <c r="Q75" s="66"/>
    </row>
    <row r="76" customFormat="false" ht="20.25" hidden="false" customHeight="false" outlineLevel="0" collapsed="false">
      <c r="A76" s="51"/>
      <c r="B76" s="51"/>
      <c r="C76" s="51"/>
      <c r="D76" s="51"/>
      <c r="E76" s="51"/>
      <c r="F76" s="97"/>
      <c r="G76" s="97"/>
      <c r="H76" s="97"/>
      <c r="I76" s="97"/>
      <c r="J76" s="97"/>
      <c r="K76" s="154"/>
      <c r="L76" s="154"/>
      <c r="M76" s="154"/>
      <c r="N76" s="66"/>
      <c r="O76" s="66"/>
      <c r="P76" s="66"/>
      <c r="Q76" s="66"/>
    </row>
    <row r="77" customFormat="false" ht="20.25" hidden="false" customHeight="false" outlineLevel="0" collapsed="false">
      <c r="A77" s="51"/>
      <c r="B77" s="51"/>
      <c r="C77" s="51"/>
      <c r="D77" s="51"/>
      <c r="E77" s="51"/>
      <c r="F77" s="97"/>
      <c r="G77" s="97"/>
      <c r="H77" s="97"/>
      <c r="I77" s="97"/>
      <c r="J77" s="97"/>
      <c r="K77" s="154"/>
      <c r="L77" s="154"/>
      <c r="M77" s="154"/>
      <c r="N77" s="66"/>
      <c r="O77" s="66"/>
      <c r="P77" s="66"/>
      <c r="Q77" s="66"/>
    </row>
    <row r="78" customFormat="false" ht="20.25" hidden="false" customHeight="false" outlineLevel="0" collapsed="false">
      <c r="A78" s="51"/>
      <c r="B78" s="51"/>
      <c r="C78" s="51"/>
      <c r="D78" s="51"/>
      <c r="E78" s="51"/>
      <c r="F78" s="97"/>
      <c r="G78" s="97"/>
      <c r="H78" s="97"/>
      <c r="I78" s="97"/>
      <c r="J78" s="97"/>
      <c r="K78" s="154"/>
      <c r="L78" s="154"/>
      <c r="M78" s="154"/>
      <c r="N78" s="66"/>
      <c r="O78" s="66"/>
      <c r="P78" s="66"/>
      <c r="Q78" s="66"/>
    </row>
    <row r="79" customFormat="false" ht="20.25" hidden="false" customHeight="false" outlineLevel="0" collapsed="false">
      <c r="A79" s="51"/>
      <c r="B79" s="51"/>
      <c r="C79" s="51"/>
      <c r="D79" s="51"/>
      <c r="E79" s="51"/>
      <c r="F79" s="97"/>
      <c r="G79" s="97"/>
      <c r="H79" s="97"/>
      <c r="I79" s="97"/>
      <c r="J79" s="97"/>
      <c r="K79" s="154"/>
      <c r="L79" s="154"/>
      <c r="M79" s="154"/>
      <c r="N79" s="66"/>
      <c r="O79" s="66"/>
      <c r="P79" s="66"/>
      <c r="Q79" s="66"/>
    </row>
    <row r="80" customFormat="false" ht="20.25" hidden="false" customHeight="false" outlineLevel="0" collapsed="false">
      <c r="A80" s="51"/>
      <c r="B80" s="51"/>
      <c r="C80" s="51"/>
      <c r="D80" s="51"/>
      <c r="E80" s="51"/>
      <c r="F80" s="97"/>
      <c r="G80" s="97"/>
      <c r="H80" s="97"/>
      <c r="I80" s="97"/>
      <c r="J80" s="97"/>
      <c r="K80" s="154"/>
      <c r="L80" s="154"/>
      <c r="M80" s="154"/>
      <c r="N80" s="66"/>
      <c r="O80" s="66"/>
      <c r="P80" s="66"/>
      <c r="Q80" s="66"/>
    </row>
    <row r="81" customFormat="false" ht="20.25" hidden="false" customHeight="false" outlineLevel="0" collapsed="false">
      <c r="A81" s="51"/>
      <c r="B81" s="51"/>
      <c r="C81" s="51"/>
      <c r="D81" s="51"/>
      <c r="E81" s="51"/>
      <c r="F81" s="97"/>
      <c r="G81" s="97"/>
      <c r="H81" s="97"/>
      <c r="I81" s="97"/>
      <c r="J81" s="97"/>
      <c r="K81" s="154"/>
      <c r="L81" s="154"/>
      <c r="M81" s="154"/>
      <c r="N81" s="66"/>
      <c r="O81" s="66"/>
      <c r="P81" s="66"/>
      <c r="Q81" s="66"/>
    </row>
    <row r="82" customFormat="false" ht="20.25" hidden="false" customHeight="false" outlineLevel="0" collapsed="false">
      <c r="A82" s="51"/>
      <c r="B82" s="51"/>
      <c r="C82" s="51"/>
      <c r="D82" s="51"/>
      <c r="E82" s="51"/>
      <c r="F82" s="97"/>
      <c r="G82" s="97"/>
      <c r="H82" s="97"/>
      <c r="I82" s="97"/>
      <c r="J82" s="97"/>
      <c r="K82" s="154"/>
      <c r="L82" s="154"/>
      <c r="M82" s="154"/>
      <c r="N82" s="66"/>
      <c r="O82" s="66"/>
      <c r="P82" s="66"/>
      <c r="Q82" s="66"/>
    </row>
    <row r="83" customFormat="false" ht="20.25" hidden="false" customHeight="false" outlineLevel="0" collapsed="false">
      <c r="A83" s="51"/>
      <c r="B83" s="51"/>
      <c r="C83" s="51"/>
      <c r="D83" s="51"/>
      <c r="E83" s="51"/>
      <c r="F83" s="97"/>
      <c r="G83" s="97"/>
      <c r="H83" s="97"/>
      <c r="I83" s="97"/>
      <c r="J83" s="97"/>
      <c r="K83" s="154"/>
      <c r="L83" s="154"/>
      <c r="M83" s="154"/>
      <c r="N83" s="66"/>
      <c r="O83" s="66"/>
      <c r="P83" s="66"/>
      <c r="Q83" s="66"/>
    </row>
    <row r="84" customFormat="false" ht="20.25" hidden="false" customHeight="false" outlineLevel="0" collapsed="false">
      <c r="A84" s="51"/>
      <c r="B84" s="51"/>
      <c r="C84" s="51"/>
      <c r="D84" s="51"/>
      <c r="E84" s="51"/>
      <c r="F84" s="97"/>
      <c r="G84" s="97"/>
      <c r="H84" s="97"/>
      <c r="I84" s="97"/>
      <c r="J84" s="97"/>
      <c r="K84" s="154"/>
      <c r="L84" s="154"/>
      <c r="M84" s="154"/>
      <c r="N84" s="66"/>
      <c r="O84" s="66"/>
      <c r="P84" s="66"/>
      <c r="Q84" s="66"/>
    </row>
    <row r="85" customFormat="false" ht="20.25" hidden="false" customHeight="false" outlineLevel="0" collapsed="false">
      <c r="A85" s="51"/>
      <c r="B85" s="51"/>
      <c r="C85" s="51"/>
      <c r="D85" s="51"/>
      <c r="E85" s="51"/>
      <c r="F85" s="97"/>
      <c r="G85" s="97"/>
      <c r="H85" s="97"/>
      <c r="I85" s="97"/>
      <c r="J85" s="97"/>
      <c r="K85" s="154"/>
      <c r="L85" s="154"/>
      <c r="M85" s="154"/>
      <c r="N85" s="66"/>
      <c r="O85" s="66"/>
      <c r="P85" s="66"/>
      <c r="Q85" s="66"/>
    </row>
  </sheetData>
  <mergeCells count="2">
    <mergeCell ref="H7:I7"/>
    <mergeCell ref="K7:N7"/>
  </mergeCells>
  <printOptions headings="false" gridLines="false" gridLinesSet="true" horizontalCentered="true" verticalCentered="true"/>
  <pageMargins left="0.2" right="0.2" top="0.5" bottom="0.5" header="0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0"/>
  <sheetViews>
    <sheetView showFormulas="false" showGridLines="true" showRowColHeaders="true" showZeros="true" rightToLeft="false" tabSelected="false" showOutlineSymbols="true" defaultGridColor="true" view="normal" topLeftCell="A1" colorId="64" zoomScale="40" zoomScaleNormal="40" zoomScalePageLayoutView="100" workbookViewId="0">
      <pane xSplit="2" ySplit="11" topLeftCell="C12" activePane="bottomRight" state="frozen"/>
      <selection pane="topLeft" activeCell="A1" activeCellId="0" sqref="A1"/>
      <selection pane="topRight" activeCell="C1" activeCellId="0" sqref="C1"/>
      <selection pane="bottomLeft" activeCell="A12" activeCellId="0" sqref="A12"/>
      <selection pane="bottomRight" activeCell="C22" activeCellId="0" sqref="C2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71.99"/>
    <col collapsed="false" customWidth="true" hidden="false" outlineLevel="0" max="2" min="2" style="1" width="2.13"/>
    <col collapsed="false" customWidth="true" hidden="false" outlineLevel="0" max="3" min="3" style="1" width="34.13"/>
    <col collapsed="false" customWidth="true" hidden="false" outlineLevel="0" max="4" min="4" style="1" width="20.13"/>
    <col collapsed="false" customWidth="true" hidden="false" outlineLevel="0" max="5" min="5" style="1" width="43.14"/>
    <col collapsed="false" customWidth="true" hidden="false" outlineLevel="0" max="7" min="6" style="2" width="4.41"/>
    <col collapsed="false" customWidth="true" hidden="false" outlineLevel="0" max="9" min="8" style="2" width="28.56"/>
    <col collapsed="false" customWidth="true" hidden="false" outlineLevel="0" max="10" min="10" style="2" width="5.41"/>
    <col collapsed="false" customWidth="true" hidden="false" outlineLevel="0" max="11" min="11" style="3" width="21.28"/>
    <col collapsed="false" customWidth="true" hidden="false" outlineLevel="0" max="12" min="12" style="3" width="30.13"/>
    <col collapsed="false" customWidth="true" hidden="true" outlineLevel="0" max="13" min="13" style="3" width="23.85"/>
    <col collapsed="false" customWidth="true" hidden="false" outlineLevel="0" max="14" min="14" style="4" width="18.28"/>
    <col collapsed="false" customWidth="true" hidden="false" outlineLevel="0" max="15" min="15" style="4" width="25.41"/>
    <col collapsed="false" customWidth="true" hidden="false" outlineLevel="0" max="16" min="16" style="4" width="24.99"/>
    <col collapsed="false" customWidth="true" hidden="false" outlineLevel="0" max="17" min="17" style="4" width="24.13"/>
    <col collapsed="false" customWidth="true" hidden="false" outlineLevel="0" max="18" min="18" style="4" width="16.99"/>
    <col collapsed="false" customWidth="true" hidden="false" outlineLevel="0" max="19" min="19" style="4" width="2.13"/>
    <col collapsed="false" customWidth="true" hidden="false" outlineLevel="0" max="20" min="20" style="4" width="12.42"/>
    <col collapsed="false" customWidth="true" hidden="false" outlineLevel="0" max="21" min="21" style="4" width="15.99"/>
    <col collapsed="false" customWidth="true" hidden="false" outlineLevel="0" max="22" min="22" style="4" width="19.14"/>
    <col collapsed="false" customWidth="true" hidden="false" outlineLevel="0" max="23" min="23" style="4" width="20.41"/>
    <col collapsed="false" customWidth="true" hidden="false" outlineLevel="0" max="24" min="24" style="4" width="18.56"/>
    <col collapsed="false" customWidth="false" hidden="false" outlineLevel="0" max="25" min="25" style="4" width="9.14"/>
    <col collapsed="false" customWidth="true" hidden="false" outlineLevel="0" max="28" min="26" style="4" width="19.85"/>
    <col collapsed="false" customWidth="true" hidden="false" outlineLevel="0" max="29" min="29" style="4" width="13.56"/>
    <col collapsed="false" customWidth="true" hidden="true" outlineLevel="0" max="30" min="30" style="4" width="22.14"/>
    <col collapsed="false" customWidth="true" hidden="true" outlineLevel="0" max="31" min="31" style="4" width="32.56"/>
    <col collapsed="false" customWidth="true" hidden="true" outlineLevel="0" max="32" min="32" style="4" width="20.7"/>
    <col collapsed="false" customWidth="true" hidden="false" outlineLevel="0" max="33" min="33" style="4" width="19.85"/>
    <col collapsed="false" customWidth="true" hidden="false" outlineLevel="0" max="34" min="34" style="4" width="14.41"/>
    <col collapsed="false" customWidth="true" hidden="false" outlineLevel="0" max="35" min="35" style="4" width="14.14"/>
    <col collapsed="false" customWidth="true" hidden="false" outlineLevel="0" max="36" min="36" style="4" width="14.7"/>
    <col collapsed="false" customWidth="true" hidden="false" outlineLevel="0" max="37" min="37" style="4" width="13.28"/>
    <col collapsed="false" customWidth="true" hidden="false" outlineLevel="0" max="38" min="38" style="4" width="18.56"/>
    <col collapsed="false" customWidth="true" hidden="false" outlineLevel="0" max="39" min="39" style="4" width="14.41"/>
    <col collapsed="false" customWidth="true" hidden="false" outlineLevel="0" max="41" min="40" style="4" width="12.42"/>
    <col collapsed="false" customWidth="false" hidden="false" outlineLevel="0" max="257" min="42" style="4" width="9.14"/>
  </cols>
  <sheetData>
    <row r="1" customFormat="false" ht="27" hidden="false" customHeight="true" outlineLevel="0" collapsed="false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8"/>
      <c r="Q1" s="6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60.75" hidden="false" customHeight="false" outlineLevel="0" collapsed="false">
      <c r="A2" s="5"/>
      <c r="B2" s="5"/>
      <c r="C2" s="9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customFormat="false" ht="72.75" hidden="false" customHeight="true" outlineLevel="0" collapsed="false">
      <c r="A3" s="10"/>
      <c r="B3" s="2"/>
      <c r="C3" s="2"/>
      <c r="D3" s="2"/>
      <c r="E3" s="11"/>
      <c r="H3" s="12" t="s">
        <v>1</v>
      </c>
      <c r="I3" s="12"/>
      <c r="L3" s="13" t="s">
        <v>2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customFormat="false" ht="21" hidden="false" customHeight="true" outlineLevel="0" collapsed="false">
      <c r="A4" s="2"/>
      <c r="B4" s="2"/>
      <c r="C4" s="2"/>
      <c r="D4" s="2"/>
      <c r="E4" s="2"/>
      <c r="K4" s="14" t="s">
        <v>3</v>
      </c>
      <c r="L4" s="14" t="n">
        <f aca="true">TODAY()</f>
        <v>45926</v>
      </c>
      <c r="Q4" s="6"/>
      <c r="R4" s="6"/>
      <c r="S4" s="6"/>
      <c r="T4" s="6"/>
      <c r="U4" s="6"/>
      <c r="V4" s="6"/>
      <c r="W4" s="15"/>
      <c r="X4" s="1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customFormat="false" ht="30" hidden="false" customHeight="false" outlineLevel="0" collapsed="false">
      <c r="A5" s="10"/>
      <c r="B5" s="2"/>
      <c r="C5" s="2"/>
      <c r="D5" s="2"/>
      <c r="E5" s="2"/>
      <c r="K5" s="17"/>
      <c r="L5" s="13"/>
      <c r="Q5" s="6"/>
      <c r="R5" s="6"/>
      <c r="S5" s="6"/>
      <c r="T5" s="6"/>
      <c r="U5" s="6"/>
      <c r="V5" s="6"/>
      <c r="W5" s="15"/>
      <c r="X5" s="1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customFormat="false" ht="15.75" hidden="false" customHeight="true" outlineLevel="0" collapsed="false">
      <c r="A6" s="18"/>
      <c r="B6" s="2"/>
      <c r="C6" s="2"/>
      <c r="D6" s="2"/>
      <c r="E6" s="2"/>
      <c r="K6" s="19"/>
      <c r="L6" s="19"/>
      <c r="M6" s="19"/>
      <c r="Q6" s="6"/>
      <c r="R6" s="6"/>
      <c r="S6" s="6"/>
      <c r="T6" s="6"/>
      <c r="U6" s="6"/>
      <c r="V6" s="6"/>
      <c r="W6" s="15"/>
      <c r="X6" s="16"/>
      <c r="Y6" s="6"/>
      <c r="Z6" s="6"/>
      <c r="AA6" s="6"/>
      <c r="AB6" s="6"/>
      <c r="AC6" s="6"/>
      <c r="AD6" s="20"/>
      <c r="AE6" s="6"/>
      <c r="AF6" s="6"/>
      <c r="AG6" s="6"/>
      <c r="AH6" s="6"/>
      <c r="AI6" s="6"/>
      <c r="AJ6" s="6"/>
      <c r="AK6" s="6"/>
      <c r="AL6" s="6"/>
    </row>
    <row r="7" customFormat="false" ht="31.5" hidden="false" customHeight="true" outlineLevel="0" collapsed="false">
      <c r="A7" s="18"/>
      <c r="B7" s="2"/>
      <c r="C7" s="21" t="s">
        <v>74</v>
      </c>
      <c r="D7" s="23"/>
      <c r="E7" s="21" t="s">
        <v>6</v>
      </c>
      <c r="F7" s="24"/>
      <c r="G7" s="24"/>
      <c r="H7" s="21" t="s">
        <v>7</v>
      </c>
      <c r="I7" s="21"/>
      <c r="J7" s="28"/>
      <c r="K7" s="21" t="s">
        <v>56</v>
      </c>
      <c r="L7" s="21"/>
      <c r="M7" s="21"/>
      <c r="N7" s="21"/>
      <c r="Q7" s="6"/>
      <c r="R7" s="15"/>
      <c r="S7" s="16"/>
      <c r="T7" s="6"/>
      <c r="U7" s="6"/>
      <c r="V7" s="6"/>
      <c r="W7" s="25"/>
      <c r="X7" s="26"/>
      <c r="Y7" s="27"/>
      <c r="Z7" s="2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customFormat="false" ht="18.75" hidden="false" customHeight="false" outlineLevel="0" collapsed="false">
      <c r="A8" s="28"/>
      <c r="B8" s="29"/>
      <c r="C8" s="30" t="s">
        <v>8</v>
      </c>
      <c r="D8" s="31"/>
      <c r="E8" s="30" t="s">
        <v>9</v>
      </c>
      <c r="F8" s="31"/>
      <c r="G8" s="31"/>
      <c r="H8" s="30" t="s">
        <v>10</v>
      </c>
      <c r="I8" s="30" t="n">
        <v>90</v>
      </c>
      <c r="J8" s="133"/>
      <c r="K8" s="30" t="s">
        <v>57</v>
      </c>
      <c r="L8" s="134" t="s">
        <v>58</v>
      </c>
      <c r="M8" s="4"/>
      <c r="N8" s="134" t="s">
        <v>59</v>
      </c>
      <c r="O8" s="32"/>
      <c r="P8" s="32"/>
      <c r="Q8" s="33"/>
      <c r="R8" s="33"/>
      <c r="S8" s="33"/>
      <c r="T8" s="33"/>
      <c r="U8" s="33"/>
      <c r="V8" s="33"/>
      <c r="W8" s="33"/>
      <c r="X8" s="33"/>
      <c r="Y8" s="34"/>
      <c r="Z8" s="31"/>
      <c r="AA8" s="31"/>
      <c r="AB8" s="35"/>
      <c r="AC8" s="31"/>
      <c r="AD8" s="33"/>
      <c r="AE8" s="6"/>
      <c r="AF8" s="26"/>
      <c r="AG8" s="26"/>
      <c r="AH8" s="26"/>
      <c r="AI8" s="26"/>
      <c r="AJ8" s="26"/>
      <c r="AK8" s="33"/>
      <c r="AL8" s="33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</row>
    <row r="9" customFormat="false" ht="12.75" hidden="false" customHeight="true" outlineLevel="0" collapsed="false">
      <c r="A9" s="26"/>
      <c r="B9" s="2"/>
      <c r="C9" s="36"/>
      <c r="D9" s="26"/>
      <c r="E9" s="37"/>
      <c r="H9" s="37"/>
      <c r="I9" s="37"/>
      <c r="K9" s="36"/>
      <c r="L9" s="36"/>
      <c r="M9" s="4"/>
      <c r="Q9" s="6"/>
      <c r="R9" s="6"/>
      <c r="S9" s="6"/>
      <c r="T9" s="6"/>
      <c r="U9" s="6"/>
      <c r="V9" s="6"/>
      <c r="W9" s="6"/>
      <c r="X9" s="6"/>
      <c r="Y9" s="25"/>
      <c r="Z9" s="26"/>
      <c r="AA9" s="26"/>
      <c r="AB9" s="26"/>
      <c r="AC9" s="26"/>
      <c r="AD9" s="6"/>
      <c r="AE9" s="6"/>
      <c r="AF9" s="6"/>
      <c r="AG9" s="6"/>
      <c r="AH9" s="6"/>
      <c r="AI9" s="6"/>
      <c r="AJ9" s="6"/>
      <c r="AK9" s="6"/>
      <c r="AL9" s="6"/>
    </row>
    <row r="10" customFormat="false" ht="30" hidden="false" customHeight="true" outlineLevel="0" collapsed="false">
      <c r="A10" s="135" t="s">
        <v>37</v>
      </c>
      <c r="B10" s="10"/>
      <c r="C10" s="39"/>
      <c r="D10" s="10"/>
      <c r="E10" s="56"/>
      <c r="F10" s="41"/>
      <c r="G10" s="41"/>
      <c r="H10" s="56"/>
      <c r="I10" s="56"/>
      <c r="J10" s="136"/>
      <c r="K10" s="56"/>
      <c r="L10" s="56"/>
      <c r="M10" s="56"/>
      <c r="N10" s="56"/>
      <c r="O10" s="7"/>
      <c r="P10" s="7"/>
      <c r="Q10" s="7"/>
      <c r="R10" s="58"/>
      <c r="S10" s="42"/>
      <c r="T10" s="42"/>
      <c r="U10" s="42"/>
      <c r="V10" s="7"/>
      <c r="W10" s="43"/>
      <c r="X10" s="43"/>
      <c r="Y10" s="43"/>
      <c r="Z10" s="44"/>
      <c r="AA10" s="44"/>
      <c r="AB10" s="44"/>
      <c r="AC10" s="7"/>
      <c r="AD10" s="7"/>
      <c r="AE10" s="45"/>
      <c r="AF10" s="45"/>
      <c r="AG10" s="45"/>
      <c r="AH10" s="45"/>
      <c r="AI10" s="45"/>
      <c r="AJ10" s="45"/>
      <c r="AK10" s="7"/>
      <c r="AL10" s="7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2.75" hidden="false" customHeight="true" outlineLevel="0" collapsed="false">
      <c r="A11" s="46"/>
      <c r="B11" s="2"/>
      <c r="C11" s="47"/>
      <c r="D11" s="48"/>
      <c r="E11" s="47"/>
      <c r="F11" s="48"/>
      <c r="G11" s="48"/>
      <c r="H11" s="49"/>
      <c r="I11" s="49"/>
      <c r="J11" s="48"/>
      <c r="K11" s="137"/>
      <c r="L11" s="137"/>
      <c r="M11" s="4"/>
      <c r="O11" s="6"/>
      <c r="P11" s="6"/>
      <c r="Q11" s="6"/>
      <c r="R11" s="26"/>
      <c r="S11" s="26"/>
      <c r="T11" s="26"/>
      <c r="U11" s="26"/>
      <c r="V11" s="6"/>
      <c r="W11" s="45"/>
      <c r="X11" s="45"/>
      <c r="Y11" s="45"/>
      <c r="Z11" s="25"/>
      <c r="AA11" s="25"/>
      <c r="AB11" s="25"/>
      <c r="AC11" s="6"/>
      <c r="AD11" s="6"/>
      <c r="AE11" s="45"/>
      <c r="AF11" s="45"/>
      <c r="AG11" s="45"/>
      <c r="AH11" s="45"/>
      <c r="AI11" s="45"/>
      <c r="AJ11" s="45"/>
      <c r="AK11" s="6"/>
      <c r="AL11" s="6"/>
      <c r="AM11" s="8"/>
    </row>
    <row r="12" customFormat="false" ht="26.25" hidden="false" customHeight="false" outlineLevel="0" collapsed="false">
      <c r="A12" s="95"/>
      <c r="B12" s="51"/>
      <c r="C12" s="96"/>
      <c r="D12" s="85"/>
      <c r="E12" s="96"/>
      <c r="F12" s="97"/>
      <c r="G12" s="97"/>
      <c r="H12" s="98"/>
      <c r="I12" s="98"/>
      <c r="J12" s="97"/>
      <c r="K12" s="144"/>
      <c r="L12" s="144"/>
      <c r="M12" s="66"/>
      <c r="N12" s="66"/>
      <c r="O12" s="66"/>
      <c r="P12" s="66"/>
      <c r="Q12" s="57"/>
      <c r="R12" s="6"/>
      <c r="S12" s="6"/>
      <c r="T12" s="6"/>
      <c r="U12" s="6"/>
      <c r="V12" s="6"/>
      <c r="W12" s="45"/>
      <c r="X12" s="45"/>
      <c r="Y12" s="45"/>
      <c r="Z12" s="6"/>
      <c r="AA12" s="6"/>
      <c r="AB12" s="6"/>
      <c r="AC12" s="6"/>
      <c r="AD12" s="6"/>
      <c r="AE12" s="45"/>
      <c r="AF12" s="45"/>
      <c r="AG12" s="45"/>
      <c r="AH12" s="45"/>
      <c r="AI12" s="45"/>
      <c r="AJ12" s="45"/>
      <c r="AK12" s="7"/>
      <c r="AL12" s="6"/>
      <c r="AM12" s="8"/>
    </row>
    <row r="13" customFormat="false" ht="30.75" hidden="false" customHeight="true" outlineLevel="0" collapsed="false">
      <c r="A13" s="50" t="s">
        <v>38</v>
      </c>
      <c r="B13" s="51"/>
      <c r="C13" s="96"/>
      <c r="D13" s="85"/>
      <c r="E13" s="56" t="n">
        <f aca="false">E15</f>
        <v>1112.93088520055</v>
      </c>
      <c r="F13" s="97"/>
      <c r="G13" s="97"/>
      <c r="H13" s="122" t="n">
        <f aca="false">H15</f>
        <v>8.92501011750519</v>
      </c>
      <c r="I13" s="122" t="n">
        <f aca="false">H13*SQRT($I$8)</f>
        <v>84.6700803340903</v>
      </c>
      <c r="J13" s="97"/>
      <c r="K13" s="56" t="n">
        <f aca="false">K15</f>
        <v>-123.405652571534</v>
      </c>
      <c r="L13" s="56" t="n">
        <f aca="false">L15</f>
        <v>-123.405652571534</v>
      </c>
      <c r="M13" s="56" t="n">
        <f aca="false">M15</f>
        <v>-99.2912763495719</v>
      </c>
      <c r="N13" s="56" t="n">
        <f aca="false">N15</f>
        <v>-663.209891666667</v>
      </c>
      <c r="O13" s="66"/>
      <c r="P13" s="66"/>
      <c r="Q13" s="57"/>
      <c r="R13" s="58"/>
      <c r="S13" s="42"/>
      <c r="T13" s="42"/>
      <c r="U13" s="42"/>
      <c r="V13" s="6"/>
      <c r="W13" s="43"/>
      <c r="X13" s="43"/>
      <c r="Y13" s="43"/>
      <c r="Z13" s="6"/>
      <c r="AA13" s="6"/>
      <c r="AB13" s="6"/>
      <c r="AC13" s="6"/>
      <c r="AD13" s="6"/>
      <c r="AE13" s="45"/>
      <c r="AF13" s="45"/>
      <c r="AG13" s="45"/>
      <c r="AH13" s="45"/>
      <c r="AI13" s="45"/>
      <c r="AJ13" s="45"/>
      <c r="AK13" s="7"/>
      <c r="AL13" s="6"/>
      <c r="AM13" s="8"/>
    </row>
    <row r="14" customFormat="false" ht="12" hidden="false" customHeight="true" outlineLevel="0" collapsed="false">
      <c r="A14" s="123"/>
      <c r="B14" s="85"/>
      <c r="C14" s="124"/>
      <c r="D14" s="125"/>
      <c r="E14" s="124"/>
      <c r="F14" s="53"/>
      <c r="G14" s="53"/>
      <c r="H14" s="72"/>
      <c r="I14" s="72"/>
      <c r="J14" s="53"/>
      <c r="K14" s="144"/>
      <c r="L14" s="144"/>
      <c r="M14" s="144"/>
      <c r="N14" s="144"/>
      <c r="O14" s="57"/>
      <c r="P14" s="57"/>
      <c r="Q14" s="57"/>
      <c r="R14" s="26"/>
      <c r="S14" s="26"/>
      <c r="T14" s="26"/>
      <c r="U14" s="26"/>
      <c r="V14" s="26"/>
      <c r="W14" s="45"/>
      <c r="X14" s="45"/>
      <c r="Y14" s="45"/>
      <c r="Z14" s="44"/>
      <c r="AA14" s="44"/>
      <c r="AB14" s="44"/>
      <c r="AC14" s="7"/>
      <c r="AD14" s="7"/>
      <c r="AE14" s="45"/>
      <c r="AF14" s="45"/>
      <c r="AG14" s="45"/>
      <c r="AH14" s="45"/>
      <c r="AI14" s="45"/>
      <c r="AJ14" s="45"/>
      <c r="AK14" s="7"/>
      <c r="AL14" s="7"/>
      <c r="AM14" s="8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</row>
    <row r="15" customFormat="false" ht="26.25" hidden="false" customHeight="false" outlineLevel="0" collapsed="false">
      <c r="A15" s="92" t="s">
        <v>39</v>
      </c>
      <c r="B15" s="51"/>
      <c r="C15" s="62" t="n">
        <f aca="false">2413947090/1000000</f>
        <v>2413.94709</v>
      </c>
      <c r="D15" s="53" t="s">
        <v>40</v>
      </c>
      <c r="E15" s="78" t="n">
        <f aca="false">(C15/2.169)</f>
        <v>1112.93088520055</v>
      </c>
      <c r="F15" s="53"/>
      <c r="G15" s="53"/>
      <c r="H15" s="79" t="n">
        <f aca="false">(E15*1.645*0.078)/16</f>
        <v>8.92501011750519</v>
      </c>
      <c r="I15" s="79" t="n">
        <f aca="false">H15*SQRT($I$8)</f>
        <v>84.6700803340903</v>
      </c>
      <c r="J15" s="53"/>
      <c r="K15" s="79" t="n">
        <f aca="false">((-1/1.9525+1/2.169)*$C$15)</f>
        <v>-123.405652571534</v>
      </c>
      <c r="L15" s="79" t="n">
        <f aca="false">((-1/1.9525+1/2.169)*$C$15)</f>
        <v>-123.405652571534</v>
      </c>
      <c r="M15" s="79" t="n">
        <f aca="false">((-1/1.9525+1/2.123)*$C$15)</f>
        <v>-99.2912763495719</v>
      </c>
      <c r="N15" s="79" t="n">
        <v>-663.209891666667</v>
      </c>
      <c r="O15" s="66"/>
      <c r="P15" s="66"/>
      <c r="Q15" s="57"/>
      <c r="R15" s="58"/>
      <c r="S15" s="42"/>
      <c r="T15" s="42"/>
      <c r="U15" s="42"/>
      <c r="V15" s="57"/>
      <c r="W15" s="43"/>
      <c r="X15" s="43"/>
      <c r="Y15" s="43"/>
      <c r="Z15" s="69"/>
      <c r="AA15" s="69"/>
      <c r="AB15" s="69"/>
      <c r="AC15" s="57"/>
      <c r="AD15" s="176"/>
      <c r="AE15" s="45"/>
      <c r="AF15" s="45"/>
      <c r="AG15" s="45"/>
      <c r="AH15" s="45"/>
      <c r="AI15" s="45"/>
      <c r="AJ15" s="45"/>
      <c r="AK15" s="57"/>
      <c r="AL15" s="57"/>
      <c r="AM15" s="8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</row>
    <row r="16" customFormat="false" ht="26.25" hidden="false" customHeight="false" outlineLevel="0" collapsed="false">
      <c r="A16" s="92" t="s">
        <v>33</v>
      </c>
      <c r="B16" s="51"/>
      <c r="C16" s="62" t="n">
        <f aca="false">2413947090/1000000</f>
        <v>2413.94709</v>
      </c>
      <c r="D16" s="53" t="s">
        <v>40</v>
      </c>
      <c r="E16" s="82"/>
      <c r="F16" s="53"/>
      <c r="G16" s="53"/>
      <c r="H16" s="80"/>
      <c r="I16" s="80"/>
      <c r="J16" s="53"/>
      <c r="K16" s="80"/>
      <c r="L16" s="80"/>
      <c r="M16" s="66"/>
      <c r="N16" s="66"/>
      <c r="O16" s="66"/>
      <c r="P16" s="66"/>
      <c r="Q16" s="57"/>
      <c r="R16" s="58"/>
      <c r="S16" s="42"/>
      <c r="T16" s="42"/>
      <c r="U16" s="42"/>
      <c r="V16" s="57"/>
      <c r="W16" s="43"/>
      <c r="X16" s="43"/>
      <c r="Y16" s="43"/>
      <c r="Z16" s="69"/>
      <c r="AA16" s="69"/>
      <c r="AB16" s="69"/>
      <c r="AC16" s="57"/>
      <c r="AD16" s="176"/>
      <c r="AE16" s="45"/>
      <c r="AF16" s="45"/>
      <c r="AG16" s="45"/>
      <c r="AH16" s="45"/>
      <c r="AI16" s="45"/>
      <c r="AJ16" s="45"/>
      <c r="AK16" s="57"/>
      <c r="AL16" s="57"/>
      <c r="AM16" s="8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</row>
    <row r="17" customFormat="false" ht="26.25" hidden="false" customHeight="false" outlineLevel="0" collapsed="false">
      <c r="A17" s="95"/>
      <c r="B17" s="51"/>
      <c r="C17" s="109"/>
      <c r="D17" s="53"/>
      <c r="E17" s="110"/>
      <c r="F17" s="111"/>
      <c r="G17" s="111"/>
      <c r="H17" s="82"/>
      <c r="I17" s="82"/>
      <c r="J17" s="53"/>
      <c r="K17" s="171"/>
      <c r="L17" s="171"/>
      <c r="M17" s="66"/>
      <c r="N17" s="66"/>
      <c r="O17" s="66"/>
      <c r="P17" s="66"/>
      <c r="Q17" s="57"/>
      <c r="R17" s="57"/>
      <c r="S17" s="57"/>
      <c r="T17" s="57"/>
      <c r="U17" s="57"/>
      <c r="V17" s="57"/>
      <c r="W17" s="172"/>
      <c r="X17" s="172"/>
      <c r="Y17" s="172"/>
      <c r="Z17" s="69"/>
      <c r="AA17" s="69"/>
      <c r="AB17" s="69"/>
      <c r="AC17" s="57"/>
      <c r="AD17" s="57"/>
      <c r="AE17" s="45"/>
      <c r="AF17" s="45"/>
      <c r="AG17" s="45"/>
      <c r="AH17" s="45"/>
      <c r="AI17" s="45"/>
      <c r="AJ17" s="45"/>
      <c r="AK17" s="57"/>
      <c r="AL17" s="57"/>
      <c r="AM17" s="8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</row>
    <row r="18" customFormat="false" ht="30" hidden="false" customHeight="true" outlineLevel="0" collapsed="false">
      <c r="A18" s="50" t="s">
        <v>41</v>
      </c>
      <c r="B18" s="85"/>
      <c r="C18" s="112"/>
      <c r="D18" s="61"/>
      <c r="E18" s="56" t="n">
        <f aca="false">E20</f>
        <v>207.598810592105</v>
      </c>
      <c r="F18" s="53"/>
      <c r="G18" s="53"/>
      <c r="H18" s="122" t="n">
        <f aca="false">H20</f>
        <v>3.09484414353012</v>
      </c>
      <c r="I18" s="122" t="n">
        <f aca="false">H18*SQRT($I$8)</f>
        <v>29.3602694903647</v>
      </c>
      <c r="J18" s="97"/>
      <c r="K18" s="126" t="n">
        <f aca="false">K20+K22</f>
        <v>-2.8656799734841</v>
      </c>
      <c r="L18" s="126" t="n">
        <f aca="false">L20+L22</f>
        <v>-2.8656799734841</v>
      </c>
      <c r="M18" s="66"/>
      <c r="N18" s="126" t="n">
        <f aca="false">N20+N22</f>
        <v>-25.667</v>
      </c>
      <c r="O18" s="57"/>
      <c r="P18" s="57"/>
      <c r="Q18" s="57"/>
      <c r="R18" s="58"/>
      <c r="S18" s="42"/>
      <c r="T18" s="42"/>
      <c r="U18" s="42"/>
      <c r="V18" s="7"/>
      <c r="W18" s="43"/>
      <c r="X18" s="43"/>
      <c r="Y18" s="43"/>
      <c r="Z18" s="44"/>
      <c r="AA18" s="44"/>
      <c r="AB18" s="44"/>
      <c r="AC18" s="7"/>
      <c r="AD18" s="7"/>
      <c r="AE18" s="45"/>
      <c r="AF18" s="45"/>
      <c r="AG18" s="45"/>
      <c r="AH18" s="45"/>
      <c r="AI18" s="45"/>
      <c r="AJ18" s="45"/>
      <c r="AK18" s="7"/>
      <c r="AL18" s="7"/>
      <c r="AM18" s="8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</row>
    <row r="19" customFormat="false" ht="12" hidden="false" customHeight="true" outlineLevel="0" collapsed="false">
      <c r="A19" s="81"/>
      <c r="B19" s="104"/>
      <c r="C19" s="113"/>
      <c r="D19" s="114"/>
      <c r="E19" s="115"/>
      <c r="F19" s="94"/>
      <c r="G19" s="94"/>
      <c r="H19" s="116"/>
      <c r="I19" s="116"/>
      <c r="J19" s="94"/>
      <c r="K19" s="80"/>
      <c r="L19" s="80"/>
      <c r="M19" s="158"/>
      <c r="N19" s="158"/>
      <c r="O19" s="159"/>
      <c r="P19" s="159"/>
      <c r="Q19" s="159"/>
      <c r="R19" s="160"/>
      <c r="S19" s="161"/>
      <c r="T19" s="161"/>
      <c r="U19" s="161"/>
      <c r="V19" s="162"/>
      <c r="W19" s="163"/>
      <c r="X19" s="163"/>
      <c r="Y19" s="163"/>
      <c r="Z19" s="164"/>
      <c r="AA19" s="164"/>
      <c r="AB19" s="164"/>
      <c r="AC19" s="162"/>
      <c r="AD19" s="162"/>
      <c r="AE19" s="165"/>
      <c r="AF19" s="165"/>
      <c r="AG19" s="165"/>
      <c r="AH19" s="165"/>
      <c r="AI19" s="165"/>
      <c r="AJ19" s="165"/>
      <c r="AK19" s="162"/>
      <c r="AL19" s="162"/>
      <c r="AM19" s="166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2"/>
      <c r="EJ19" s="162"/>
      <c r="EK19" s="162"/>
      <c r="EL19" s="162"/>
      <c r="EM19" s="162"/>
      <c r="EN19" s="162"/>
      <c r="EO19" s="162"/>
      <c r="EP19" s="162"/>
      <c r="EQ19" s="162"/>
      <c r="ER19" s="162"/>
      <c r="ES19" s="162"/>
      <c r="ET19" s="162"/>
      <c r="EU19" s="162"/>
      <c r="EV19" s="162"/>
      <c r="EW19" s="162"/>
      <c r="EX19" s="162"/>
      <c r="EY19" s="162"/>
      <c r="EZ19" s="162"/>
      <c r="FA19" s="162"/>
      <c r="FB19" s="162"/>
      <c r="FC19" s="162"/>
      <c r="FD19" s="162"/>
      <c r="FE19" s="162"/>
      <c r="FF19" s="162"/>
      <c r="FG19" s="162"/>
      <c r="FH19" s="162"/>
      <c r="FI19" s="162"/>
      <c r="FJ19" s="162"/>
      <c r="FK19" s="162"/>
      <c r="FL19" s="162"/>
      <c r="FM19" s="162"/>
      <c r="FN19" s="162"/>
      <c r="FO19" s="162"/>
      <c r="FP19" s="162"/>
      <c r="FQ19" s="162"/>
      <c r="FR19" s="162"/>
      <c r="FS19" s="162"/>
      <c r="FT19" s="162"/>
      <c r="FU19" s="162"/>
      <c r="FV19" s="162"/>
      <c r="FW19" s="162"/>
      <c r="FX19" s="162"/>
      <c r="FY19" s="162"/>
      <c r="FZ19" s="162"/>
      <c r="GA19" s="162"/>
      <c r="GB19" s="162"/>
      <c r="GC19" s="162"/>
      <c r="GD19" s="162"/>
      <c r="GE19" s="162"/>
      <c r="GF19" s="162"/>
      <c r="GG19" s="162"/>
      <c r="GH19" s="162"/>
      <c r="GI19" s="162"/>
      <c r="GJ19" s="162"/>
      <c r="GK19" s="162"/>
      <c r="GL19" s="162"/>
      <c r="GM19" s="162"/>
      <c r="GN19" s="162"/>
      <c r="GO19" s="162"/>
      <c r="GP19" s="162"/>
      <c r="GQ19" s="162"/>
      <c r="GR19" s="162"/>
      <c r="GS19" s="162"/>
      <c r="GT19" s="162"/>
      <c r="GU19" s="162"/>
      <c r="GV19" s="162"/>
      <c r="GW19" s="162"/>
      <c r="GX19" s="162"/>
      <c r="GY19" s="162"/>
      <c r="GZ19" s="162"/>
      <c r="HA19" s="162"/>
      <c r="HB19" s="162"/>
      <c r="HC19" s="162"/>
      <c r="HD19" s="162"/>
      <c r="HE19" s="162"/>
      <c r="HF19" s="162"/>
      <c r="HG19" s="162"/>
      <c r="HH19" s="162"/>
      <c r="HI19" s="162"/>
      <c r="HJ19" s="162"/>
      <c r="HK19" s="162"/>
      <c r="HL19" s="162"/>
      <c r="HM19" s="162"/>
      <c r="HN19" s="162"/>
      <c r="HO19" s="162"/>
      <c r="HP19" s="162"/>
      <c r="HQ19" s="162"/>
      <c r="HR19" s="162"/>
      <c r="HS19" s="162"/>
      <c r="HT19" s="162"/>
      <c r="HU19" s="162"/>
      <c r="HV19" s="162"/>
      <c r="HW19" s="162"/>
      <c r="HX19" s="162"/>
      <c r="HY19" s="162"/>
      <c r="HZ19" s="162"/>
      <c r="IA19" s="162"/>
      <c r="IB19" s="162"/>
      <c r="IC19" s="162"/>
      <c r="ID19" s="162"/>
      <c r="IE19" s="162"/>
      <c r="IF19" s="162"/>
      <c r="IG19" s="162"/>
      <c r="IH19" s="162"/>
      <c r="II19" s="162"/>
      <c r="IJ19" s="162"/>
      <c r="IK19" s="162"/>
      <c r="IL19" s="162"/>
      <c r="IM19" s="162"/>
      <c r="IN19" s="162"/>
      <c r="IO19" s="162"/>
      <c r="IP19" s="162"/>
      <c r="IQ19" s="162"/>
      <c r="IR19" s="162"/>
      <c r="IS19" s="162"/>
      <c r="IT19" s="162"/>
      <c r="IU19" s="162"/>
      <c r="IV19" s="162"/>
      <c r="IW19" s="162"/>
    </row>
    <row r="20" customFormat="false" ht="27" hidden="false" customHeight="true" outlineLevel="0" collapsed="false">
      <c r="A20" s="92" t="s">
        <v>39</v>
      </c>
      <c r="B20" s="104"/>
      <c r="C20" s="62" t="n">
        <f aca="false">(242730917*1170)/1000000</f>
        <v>283995.17289</v>
      </c>
      <c r="D20" s="53" t="s">
        <v>42</v>
      </c>
      <c r="E20" s="79" t="n">
        <f aca="false">C20/1368</f>
        <v>207.598810592105</v>
      </c>
      <c r="F20" s="94"/>
      <c r="G20" s="94"/>
      <c r="H20" s="79" t="n">
        <f aca="false">(E20*1.645*0.145)/16</f>
        <v>3.09484414353012</v>
      </c>
      <c r="I20" s="79" t="n">
        <f aca="false">H20*SQRT($I$8)</f>
        <v>29.3602694903647</v>
      </c>
      <c r="J20" s="94"/>
      <c r="K20" s="129" t="n">
        <f aca="false">((-1/1262.4+1/1368)*$C$20)</f>
        <v>-17.3656799734841</v>
      </c>
      <c r="L20" s="129" t="n">
        <f aca="false">((-1/1262.4+1/1368)*$C$20)</f>
        <v>-17.3656799734841</v>
      </c>
      <c r="M20" s="158"/>
      <c r="N20" s="129" t="n">
        <v>-40.167</v>
      </c>
      <c r="O20" s="159"/>
      <c r="P20" s="159"/>
      <c r="Q20" s="159"/>
      <c r="R20" s="160"/>
      <c r="S20" s="161"/>
      <c r="T20" s="161"/>
      <c r="U20" s="161"/>
      <c r="V20" s="162"/>
      <c r="W20" s="163"/>
      <c r="X20" s="163"/>
      <c r="Y20" s="163"/>
      <c r="Z20" s="164"/>
      <c r="AA20" s="164"/>
      <c r="AB20" s="164"/>
      <c r="AC20" s="162"/>
      <c r="AD20" s="162"/>
      <c r="AE20" s="165"/>
      <c r="AF20" s="165"/>
      <c r="AG20" s="165"/>
      <c r="AH20" s="165"/>
      <c r="AI20" s="165"/>
      <c r="AJ20" s="165"/>
      <c r="AK20" s="162"/>
      <c r="AL20" s="162"/>
      <c r="AM20" s="166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2"/>
      <c r="GK20" s="162"/>
      <c r="GL20" s="162"/>
      <c r="GM20" s="162"/>
      <c r="GN20" s="162"/>
      <c r="GO20" s="162"/>
      <c r="GP20" s="162"/>
      <c r="GQ20" s="162"/>
      <c r="GR20" s="162"/>
      <c r="GS20" s="162"/>
      <c r="GT20" s="162"/>
      <c r="GU20" s="162"/>
      <c r="GV20" s="162"/>
      <c r="GW20" s="162"/>
      <c r="GX20" s="162"/>
      <c r="GY20" s="162"/>
      <c r="GZ20" s="162"/>
      <c r="HA20" s="162"/>
      <c r="HB20" s="162"/>
      <c r="HC20" s="162"/>
      <c r="HD20" s="162"/>
      <c r="HE20" s="162"/>
      <c r="HF20" s="162"/>
      <c r="HG20" s="162"/>
      <c r="HH20" s="162"/>
      <c r="HI20" s="162"/>
      <c r="HJ20" s="162"/>
      <c r="HK20" s="162"/>
      <c r="HL20" s="162"/>
      <c r="HM20" s="162"/>
      <c r="HN20" s="162"/>
      <c r="HO20" s="162"/>
      <c r="HP20" s="162"/>
      <c r="HQ20" s="162"/>
      <c r="HR20" s="162"/>
      <c r="HS20" s="162"/>
      <c r="HT20" s="162"/>
      <c r="HU20" s="162"/>
      <c r="HV20" s="162"/>
      <c r="HW20" s="162"/>
      <c r="HX20" s="162"/>
      <c r="HY20" s="162"/>
      <c r="HZ20" s="162"/>
      <c r="IA20" s="162"/>
      <c r="IB20" s="162"/>
      <c r="IC20" s="162"/>
      <c r="ID20" s="162"/>
      <c r="IE20" s="162"/>
      <c r="IF20" s="162"/>
      <c r="IG20" s="162"/>
      <c r="IH20" s="162"/>
      <c r="II20" s="162"/>
      <c r="IJ20" s="162"/>
      <c r="IK20" s="162"/>
      <c r="IL20" s="162"/>
      <c r="IM20" s="162"/>
      <c r="IN20" s="162"/>
      <c r="IO20" s="162"/>
      <c r="IP20" s="162"/>
      <c r="IQ20" s="162"/>
      <c r="IR20" s="162"/>
      <c r="IS20" s="162"/>
      <c r="IT20" s="162"/>
      <c r="IU20" s="162"/>
      <c r="IV20" s="162"/>
      <c r="IW20" s="162"/>
    </row>
    <row r="21" customFormat="false" ht="27" hidden="false" customHeight="true" outlineLevel="0" collapsed="false">
      <c r="A21" s="92" t="s">
        <v>33</v>
      </c>
      <c r="B21" s="51"/>
      <c r="C21" s="62" t="n">
        <f aca="false">(242730917*1170)/1000000</f>
        <v>283995.17289</v>
      </c>
      <c r="D21" s="53" t="s">
        <v>42</v>
      </c>
      <c r="E21" s="120"/>
      <c r="F21" s="94"/>
      <c r="G21" s="94"/>
      <c r="H21" s="116"/>
      <c r="I21" s="116"/>
      <c r="J21" s="94"/>
      <c r="K21" s="80"/>
      <c r="L21" s="80"/>
      <c r="M21" s="158"/>
      <c r="N21" s="80"/>
      <c r="O21" s="159"/>
      <c r="P21" s="159"/>
      <c r="Q21" s="159"/>
      <c r="R21" s="160"/>
      <c r="S21" s="161"/>
      <c r="T21" s="161"/>
      <c r="U21" s="161"/>
      <c r="V21" s="162"/>
      <c r="W21" s="163"/>
      <c r="X21" s="163"/>
      <c r="Y21" s="163"/>
      <c r="Z21" s="164"/>
      <c r="AA21" s="164"/>
      <c r="AB21" s="164"/>
      <c r="AC21" s="162"/>
      <c r="AD21" s="162"/>
      <c r="AE21" s="165"/>
      <c r="AF21" s="165"/>
      <c r="AG21" s="165"/>
      <c r="AH21" s="165"/>
      <c r="AI21" s="165"/>
      <c r="AJ21" s="165"/>
      <c r="AK21" s="162"/>
      <c r="AL21" s="162"/>
      <c r="AM21" s="166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2"/>
      <c r="EQ21" s="162"/>
      <c r="ER21" s="162"/>
      <c r="ES21" s="162"/>
      <c r="ET21" s="162"/>
      <c r="EU21" s="162"/>
      <c r="EV21" s="162"/>
      <c r="EW21" s="162"/>
      <c r="EX21" s="162"/>
      <c r="EY21" s="162"/>
      <c r="EZ21" s="162"/>
      <c r="FA21" s="162"/>
      <c r="FB21" s="162"/>
      <c r="FC21" s="162"/>
      <c r="FD21" s="162"/>
      <c r="FE21" s="162"/>
      <c r="FF21" s="162"/>
      <c r="FG21" s="162"/>
      <c r="FH21" s="162"/>
      <c r="FI21" s="162"/>
      <c r="FJ21" s="162"/>
      <c r="FK21" s="162"/>
      <c r="FL21" s="162"/>
      <c r="FM21" s="162"/>
      <c r="FN21" s="162"/>
      <c r="FO21" s="162"/>
      <c r="FP21" s="162"/>
      <c r="FQ21" s="162"/>
      <c r="FR21" s="162"/>
      <c r="FS21" s="162"/>
      <c r="FT21" s="162"/>
      <c r="FU21" s="162"/>
      <c r="FV21" s="162"/>
      <c r="FW21" s="162"/>
      <c r="FX21" s="162"/>
      <c r="FY21" s="162"/>
      <c r="FZ21" s="162"/>
      <c r="GA21" s="162"/>
      <c r="GB21" s="162"/>
      <c r="GC21" s="162"/>
      <c r="GD21" s="162"/>
      <c r="GE21" s="162"/>
      <c r="GF21" s="162"/>
      <c r="GG21" s="162"/>
      <c r="GH21" s="162"/>
      <c r="GI21" s="162"/>
      <c r="GJ21" s="162"/>
      <c r="GK21" s="162"/>
      <c r="GL21" s="162"/>
      <c r="GM21" s="162"/>
      <c r="GN21" s="162"/>
      <c r="GO21" s="162"/>
      <c r="GP21" s="162"/>
      <c r="GQ21" s="162"/>
      <c r="GR21" s="162"/>
      <c r="GS21" s="162"/>
      <c r="GT21" s="162"/>
      <c r="GU21" s="162"/>
      <c r="GV21" s="162"/>
      <c r="GW21" s="162"/>
      <c r="GX21" s="162"/>
      <c r="GY21" s="162"/>
      <c r="GZ21" s="162"/>
      <c r="HA21" s="162"/>
      <c r="HB21" s="162"/>
      <c r="HC21" s="162"/>
      <c r="HD21" s="162"/>
      <c r="HE21" s="162"/>
      <c r="HF21" s="162"/>
      <c r="HG21" s="162"/>
      <c r="HH21" s="162"/>
      <c r="HI21" s="162"/>
      <c r="HJ21" s="162"/>
      <c r="HK21" s="162"/>
      <c r="HL21" s="162"/>
      <c r="HM21" s="162"/>
      <c r="HN21" s="162"/>
      <c r="HO21" s="162"/>
      <c r="HP21" s="162"/>
      <c r="HQ21" s="162"/>
      <c r="HR21" s="162"/>
      <c r="HS21" s="162"/>
      <c r="HT21" s="162"/>
      <c r="HU21" s="162"/>
      <c r="HV21" s="162"/>
      <c r="HW21" s="162"/>
      <c r="HX21" s="162"/>
      <c r="HY21" s="162"/>
      <c r="HZ21" s="162"/>
      <c r="IA21" s="162"/>
      <c r="IB21" s="162"/>
      <c r="IC21" s="162"/>
      <c r="ID21" s="162"/>
      <c r="IE21" s="162"/>
      <c r="IF21" s="162"/>
      <c r="IG21" s="162"/>
      <c r="IH21" s="162"/>
      <c r="II21" s="162"/>
      <c r="IJ21" s="162"/>
      <c r="IK21" s="162"/>
      <c r="IL21" s="162"/>
      <c r="IM21" s="162"/>
      <c r="IN21" s="162"/>
      <c r="IO21" s="162"/>
      <c r="IP21" s="162"/>
      <c r="IQ21" s="162"/>
      <c r="IR21" s="162"/>
      <c r="IS21" s="162"/>
      <c r="IT21" s="162"/>
      <c r="IU21" s="162"/>
      <c r="IV21" s="162"/>
      <c r="IW21" s="162"/>
    </row>
    <row r="22" customFormat="false" ht="27" hidden="false" customHeight="true" outlineLevel="0" collapsed="false">
      <c r="A22" s="177" t="s">
        <v>76</v>
      </c>
      <c r="B22" s="104"/>
      <c r="C22" s="52"/>
      <c r="D22" s="53"/>
      <c r="E22" s="80" t="s">
        <v>77</v>
      </c>
      <c r="F22" s="94"/>
      <c r="G22" s="94"/>
      <c r="H22" s="79" t="n">
        <v>1.6</v>
      </c>
      <c r="I22" s="79" t="n">
        <f aca="false">H22*SQRT($I$8)</f>
        <v>15.1789327688082</v>
      </c>
      <c r="J22" s="94"/>
      <c r="K22" s="129" t="n">
        <v>14.5</v>
      </c>
      <c r="L22" s="129" t="n">
        <v>14.5</v>
      </c>
      <c r="M22" s="158"/>
      <c r="N22" s="129" t="n">
        <v>14.5</v>
      </c>
      <c r="O22" s="159"/>
      <c r="P22" s="159"/>
      <c r="Q22" s="159"/>
      <c r="R22" s="160"/>
      <c r="S22" s="161"/>
      <c r="T22" s="161"/>
      <c r="U22" s="161"/>
      <c r="V22" s="162"/>
      <c r="W22" s="163"/>
      <c r="X22" s="163"/>
      <c r="Y22" s="163"/>
      <c r="Z22" s="164"/>
      <c r="AA22" s="164"/>
      <c r="AB22" s="164"/>
      <c r="AC22" s="162"/>
      <c r="AD22" s="162"/>
      <c r="AE22" s="165"/>
      <c r="AF22" s="165"/>
      <c r="AG22" s="165"/>
      <c r="AH22" s="165"/>
      <c r="AI22" s="165"/>
      <c r="AJ22" s="165"/>
      <c r="AK22" s="162"/>
      <c r="AL22" s="162"/>
      <c r="AM22" s="166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162"/>
      <c r="ED22" s="162"/>
      <c r="EE22" s="162"/>
      <c r="EF22" s="162"/>
      <c r="EG22" s="162"/>
      <c r="EH22" s="162"/>
      <c r="EI22" s="162"/>
      <c r="EJ22" s="162"/>
      <c r="EK22" s="162"/>
      <c r="EL22" s="162"/>
      <c r="EM22" s="162"/>
      <c r="EN22" s="162"/>
      <c r="EO22" s="162"/>
      <c r="EP22" s="162"/>
      <c r="EQ22" s="162"/>
      <c r="ER22" s="162"/>
      <c r="ES22" s="162"/>
      <c r="ET22" s="162"/>
      <c r="EU22" s="162"/>
      <c r="EV22" s="162"/>
      <c r="EW22" s="162"/>
      <c r="EX22" s="162"/>
      <c r="EY22" s="162"/>
      <c r="EZ22" s="162"/>
      <c r="FA22" s="162"/>
      <c r="FB22" s="162"/>
      <c r="FC22" s="162"/>
      <c r="FD22" s="162"/>
      <c r="FE22" s="162"/>
      <c r="FF22" s="162"/>
      <c r="FG22" s="162"/>
      <c r="FH22" s="162"/>
      <c r="FI22" s="162"/>
      <c r="FJ22" s="162"/>
      <c r="FK22" s="162"/>
      <c r="FL22" s="162"/>
      <c r="FM22" s="162"/>
      <c r="FN22" s="162"/>
      <c r="FO22" s="162"/>
      <c r="FP22" s="162"/>
      <c r="FQ22" s="162"/>
      <c r="FR22" s="162"/>
      <c r="FS22" s="162"/>
      <c r="FT22" s="162"/>
      <c r="FU22" s="162"/>
      <c r="FV22" s="162"/>
      <c r="FW22" s="162"/>
      <c r="FX22" s="162"/>
      <c r="FY22" s="162"/>
      <c r="FZ22" s="162"/>
      <c r="GA22" s="162"/>
      <c r="GB22" s="162"/>
      <c r="GC22" s="162"/>
      <c r="GD22" s="162"/>
      <c r="GE22" s="162"/>
      <c r="GF22" s="162"/>
      <c r="GG22" s="162"/>
      <c r="GH22" s="162"/>
      <c r="GI22" s="162"/>
      <c r="GJ22" s="162"/>
      <c r="GK22" s="162"/>
      <c r="GL22" s="162"/>
      <c r="GM22" s="162"/>
      <c r="GN22" s="162"/>
      <c r="GO22" s="162"/>
      <c r="GP22" s="162"/>
      <c r="GQ22" s="162"/>
      <c r="GR22" s="162"/>
      <c r="GS22" s="162"/>
      <c r="GT22" s="162"/>
      <c r="GU22" s="162"/>
      <c r="GV22" s="162"/>
      <c r="GW22" s="162"/>
      <c r="GX22" s="162"/>
      <c r="GY22" s="162"/>
      <c r="GZ22" s="162"/>
      <c r="HA22" s="162"/>
      <c r="HB22" s="162"/>
      <c r="HC22" s="162"/>
      <c r="HD22" s="162"/>
      <c r="HE22" s="162"/>
      <c r="HF22" s="162"/>
      <c r="HG22" s="162"/>
      <c r="HH22" s="162"/>
      <c r="HI22" s="162"/>
      <c r="HJ22" s="162"/>
      <c r="HK22" s="162"/>
      <c r="HL22" s="162"/>
      <c r="HM22" s="162"/>
      <c r="HN22" s="162"/>
      <c r="HO22" s="162"/>
      <c r="HP22" s="162"/>
      <c r="HQ22" s="162"/>
      <c r="HR22" s="162"/>
      <c r="HS22" s="162"/>
      <c r="HT22" s="162"/>
      <c r="HU22" s="162"/>
      <c r="HV22" s="162"/>
      <c r="HW22" s="162"/>
      <c r="HX22" s="162"/>
      <c r="HY22" s="162"/>
      <c r="HZ22" s="162"/>
      <c r="IA22" s="162"/>
      <c r="IB22" s="162"/>
      <c r="IC22" s="162"/>
      <c r="ID22" s="162"/>
      <c r="IE22" s="162"/>
      <c r="IF22" s="162"/>
      <c r="IG22" s="162"/>
      <c r="IH22" s="162"/>
      <c r="II22" s="162"/>
      <c r="IJ22" s="162"/>
      <c r="IK22" s="162"/>
      <c r="IL22" s="162"/>
      <c r="IM22" s="162"/>
      <c r="IN22" s="162"/>
      <c r="IO22" s="162"/>
      <c r="IP22" s="162"/>
      <c r="IQ22" s="162"/>
      <c r="IR22" s="162"/>
      <c r="IS22" s="162"/>
      <c r="IT22" s="162"/>
      <c r="IU22" s="162"/>
      <c r="IV22" s="162"/>
      <c r="IW22" s="162"/>
    </row>
    <row r="23" customFormat="false" ht="29.25" hidden="false" customHeight="true" outlineLevel="0" collapsed="false">
      <c r="A23" s="95"/>
      <c r="B23" s="51"/>
      <c r="C23" s="109"/>
      <c r="D23" s="53"/>
      <c r="E23" s="110"/>
      <c r="F23" s="111"/>
      <c r="G23" s="111"/>
      <c r="H23" s="82"/>
      <c r="I23" s="82"/>
      <c r="J23" s="53"/>
      <c r="K23" s="171"/>
      <c r="L23" s="171"/>
      <c r="M23" s="66"/>
      <c r="N23" s="66"/>
      <c r="O23" s="66"/>
      <c r="P23" s="66"/>
      <c r="Q23" s="57"/>
      <c r="R23" s="57"/>
      <c r="S23" s="57"/>
      <c r="T23" s="57"/>
      <c r="U23" s="57"/>
      <c r="V23" s="57"/>
      <c r="W23" s="172"/>
      <c r="X23" s="172"/>
      <c r="Y23" s="172"/>
      <c r="Z23" s="69"/>
      <c r="AA23" s="69"/>
      <c r="AB23" s="69"/>
      <c r="AC23" s="57"/>
      <c r="AD23" s="57"/>
      <c r="AE23" s="45"/>
      <c r="AF23" s="45"/>
      <c r="AG23" s="45"/>
      <c r="AH23" s="45"/>
      <c r="AI23" s="45"/>
      <c r="AJ23" s="45"/>
      <c r="AK23" s="57"/>
      <c r="AL23" s="57"/>
      <c r="AM23" s="8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30" hidden="false" customHeight="true" outlineLevel="0" collapsed="false">
      <c r="A24" s="50" t="s">
        <v>43</v>
      </c>
      <c r="B24" s="51"/>
      <c r="C24" s="52"/>
      <c r="D24" s="53"/>
      <c r="E24" s="56" t="n">
        <f aca="false">SUM(E28:E32)</f>
        <v>26574.75</v>
      </c>
      <c r="F24" s="55"/>
      <c r="G24" s="55"/>
      <c r="H24" s="126" t="n">
        <f aca="false">SUM(H28:H32)</f>
        <v>0.188146875</v>
      </c>
      <c r="I24" s="126" t="n">
        <f aca="false">H24*SQRT($I$8)</f>
        <v>1.78491797892898</v>
      </c>
      <c r="J24" s="53"/>
      <c r="K24" s="126" t="n">
        <f aca="false">SUM(K28:K32)</f>
        <v>-0.249999999999996</v>
      </c>
      <c r="L24" s="126" t="n">
        <f aca="false">SUM(L28:L32)</f>
        <v>-0.249999999999996</v>
      </c>
      <c r="M24" s="126" t="n">
        <f aca="false">SUM(M28:M32)</f>
        <v>0.0586912284459746</v>
      </c>
      <c r="N24" s="126"/>
      <c r="O24" s="57"/>
      <c r="P24" s="57"/>
      <c r="Q24" s="57"/>
      <c r="R24" s="58"/>
      <c r="S24" s="42"/>
      <c r="T24" s="42"/>
      <c r="U24" s="42"/>
      <c r="V24" s="7"/>
      <c r="W24" s="43"/>
      <c r="X24" s="43"/>
      <c r="Y24" s="43"/>
      <c r="Z24" s="44"/>
      <c r="AA24" s="44"/>
      <c r="AB24" s="44"/>
      <c r="AC24" s="7"/>
      <c r="AD24" s="7"/>
      <c r="AE24" s="45"/>
      <c r="AF24" s="45"/>
      <c r="AG24" s="45"/>
      <c r="AH24" s="45"/>
      <c r="AI24" s="45"/>
      <c r="AJ24" s="45"/>
      <c r="AK24" s="7"/>
      <c r="AL24" s="7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26.25" hidden="true" customHeight="false" outlineLevel="0" collapsed="false">
      <c r="A25" s="59" t="s">
        <v>14</v>
      </c>
      <c r="B25" s="51"/>
      <c r="C25" s="60"/>
      <c r="D25" s="61"/>
      <c r="E25" s="67"/>
      <c r="F25" s="53"/>
      <c r="G25" s="53"/>
      <c r="H25" s="63"/>
      <c r="I25" s="63"/>
      <c r="J25" s="65"/>
      <c r="K25" s="138"/>
      <c r="L25" s="138"/>
      <c r="M25" s="138"/>
      <c r="N25" s="138"/>
      <c r="O25" s="66"/>
      <c r="P25" s="66"/>
      <c r="Q25" s="57"/>
      <c r="R25" s="58"/>
      <c r="S25" s="42"/>
      <c r="T25" s="42"/>
      <c r="U25" s="42"/>
      <c r="V25" s="33"/>
      <c r="W25" s="43"/>
      <c r="X25" s="43"/>
      <c r="Y25" s="43"/>
      <c r="Z25" s="34"/>
      <c r="AA25" s="34"/>
      <c r="AB25" s="34"/>
      <c r="AC25" s="33"/>
      <c r="AD25" s="33"/>
      <c r="AE25" s="45"/>
      <c r="AF25" s="45"/>
      <c r="AG25" s="45"/>
      <c r="AH25" s="45"/>
      <c r="AI25" s="45"/>
      <c r="AJ25" s="45"/>
      <c r="AK25" s="33"/>
      <c r="AL25" s="33"/>
      <c r="AM25" s="8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</row>
    <row r="26" customFormat="false" ht="26.25" hidden="true" customHeight="false" outlineLevel="0" collapsed="false">
      <c r="A26" s="59" t="s">
        <v>15</v>
      </c>
      <c r="B26" s="51"/>
      <c r="C26" s="67"/>
      <c r="D26" s="53"/>
      <c r="E26" s="67"/>
      <c r="F26" s="53"/>
      <c r="G26" s="53"/>
      <c r="H26" s="63"/>
      <c r="I26" s="63"/>
      <c r="J26" s="68"/>
      <c r="K26" s="138"/>
      <c r="L26" s="138"/>
      <c r="M26" s="138"/>
      <c r="N26" s="138"/>
      <c r="O26" s="57"/>
      <c r="P26" s="57"/>
      <c r="Q26" s="57"/>
      <c r="R26" s="58"/>
      <c r="S26" s="42"/>
      <c r="T26" s="42"/>
      <c r="U26" s="42"/>
      <c r="V26" s="57"/>
      <c r="W26" s="43"/>
      <c r="X26" s="43"/>
      <c r="Y26" s="43"/>
      <c r="Z26" s="69"/>
      <c r="AA26" s="69"/>
      <c r="AB26" s="69"/>
      <c r="AC26" s="57"/>
      <c r="AD26" s="57"/>
      <c r="AE26" s="45"/>
      <c r="AF26" s="45"/>
      <c r="AG26" s="45"/>
      <c r="AH26" s="45"/>
      <c r="AI26" s="45"/>
      <c r="AJ26" s="45"/>
      <c r="AK26" s="57"/>
      <c r="AL26" s="57"/>
      <c r="AM26" s="8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  <c r="IH26" s="66"/>
      <c r="II26" s="66"/>
      <c r="IJ26" s="66"/>
      <c r="IK26" s="66"/>
      <c r="IL26" s="66"/>
      <c r="IM26" s="66"/>
      <c r="IN26" s="66"/>
      <c r="IO26" s="66"/>
      <c r="IP26" s="66"/>
      <c r="IQ26" s="66"/>
      <c r="IR26" s="66"/>
      <c r="IS26" s="66"/>
      <c r="IT26" s="66"/>
      <c r="IU26" s="66"/>
      <c r="IV26" s="66"/>
      <c r="IW26" s="66"/>
    </row>
    <row r="27" customFormat="false" ht="12.75" hidden="false" customHeight="true" outlineLevel="0" collapsed="false">
      <c r="A27" s="70"/>
      <c r="B27" s="51"/>
      <c r="C27" s="71"/>
      <c r="D27" s="53"/>
      <c r="E27" s="71"/>
      <c r="F27" s="53"/>
      <c r="G27" s="53"/>
      <c r="H27" s="72"/>
      <c r="I27" s="72"/>
      <c r="J27" s="73"/>
      <c r="K27" s="139"/>
      <c r="L27" s="137"/>
      <c r="M27" s="137"/>
      <c r="N27" s="137"/>
      <c r="O27" s="66"/>
      <c r="P27" s="66"/>
      <c r="Q27" s="57"/>
      <c r="R27" s="26"/>
      <c r="S27" s="74"/>
      <c r="T27" s="74"/>
      <c r="U27" s="74"/>
      <c r="V27" s="6"/>
      <c r="W27" s="45"/>
      <c r="X27" s="45"/>
      <c r="Y27" s="45"/>
      <c r="Z27" s="25"/>
      <c r="AA27" s="25"/>
      <c r="AB27" s="25"/>
      <c r="AC27" s="6"/>
      <c r="AD27" s="6"/>
      <c r="AE27" s="45"/>
      <c r="AF27" s="45"/>
      <c r="AG27" s="45"/>
      <c r="AH27" s="45"/>
      <c r="AI27" s="45"/>
      <c r="AJ27" s="45"/>
      <c r="AK27" s="6"/>
      <c r="AL27" s="6"/>
      <c r="AM27" s="8"/>
    </row>
    <row r="28" customFormat="false" ht="30" hidden="false" customHeight="true" outlineLevel="0" collapsed="false">
      <c r="A28" s="92" t="s">
        <v>44</v>
      </c>
      <c r="B28" s="51"/>
      <c r="C28" s="62" t="n">
        <v>0</v>
      </c>
      <c r="D28" s="53"/>
      <c r="E28" s="78" t="n">
        <v>4465</v>
      </c>
      <c r="F28" s="53"/>
      <c r="G28" s="53"/>
      <c r="H28" s="79" t="n">
        <v>0</v>
      </c>
      <c r="I28" s="79" t="n">
        <f aca="false">H28*SQRT($I$8)</f>
        <v>0</v>
      </c>
      <c r="J28" s="53"/>
      <c r="K28" s="79"/>
      <c r="L28" s="79"/>
      <c r="M28" s="79"/>
      <c r="N28" s="79"/>
      <c r="O28" s="66"/>
      <c r="P28" s="66"/>
      <c r="Q28" s="57"/>
      <c r="R28" s="58"/>
      <c r="S28" s="42"/>
      <c r="T28" s="42"/>
      <c r="U28" s="42"/>
      <c r="V28" s="7"/>
      <c r="W28" s="43"/>
      <c r="X28" s="43"/>
      <c r="Y28" s="43"/>
      <c r="Z28" s="44"/>
      <c r="AA28" s="44"/>
      <c r="AB28" s="44"/>
      <c r="AC28" s="7"/>
      <c r="AD28" s="7"/>
      <c r="AE28" s="45"/>
      <c r="AF28" s="45"/>
      <c r="AG28" s="45"/>
      <c r="AH28" s="45"/>
      <c r="AI28" s="45"/>
      <c r="AJ28" s="45"/>
      <c r="AK28" s="7"/>
      <c r="AL28" s="7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26.25" hidden="false" customHeight="false" outlineLevel="0" collapsed="false">
      <c r="A29" s="92" t="s">
        <v>32</v>
      </c>
      <c r="B29" s="51"/>
      <c r="C29" s="62" t="n">
        <v>0</v>
      </c>
      <c r="D29" s="53"/>
      <c r="E29" s="78" t="n">
        <v>22247</v>
      </c>
      <c r="F29" s="53"/>
      <c r="G29" s="53"/>
      <c r="H29" s="79" t="n">
        <v>0</v>
      </c>
      <c r="I29" s="79" t="n">
        <f aca="false">H29*SQRT($I$8)</f>
        <v>0</v>
      </c>
      <c r="J29" s="53"/>
      <c r="K29" s="138"/>
      <c r="L29" s="138"/>
      <c r="M29" s="138"/>
      <c r="N29" s="138"/>
      <c r="O29" s="57"/>
      <c r="P29" s="57"/>
      <c r="Q29" s="57"/>
      <c r="R29" s="58"/>
      <c r="S29" s="42"/>
      <c r="T29" s="42"/>
      <c r="U29" s="42"/>
      <c r="V29" s="57"/>
      <c r="W29" s="43"/>
      <c r="X29" s="43"/>
      <c r="Y29" s="43"/>
      <c r="Z29" s="69"/>
      <c r="AA29" s="69"/>
      <c r="AB29" s="69"/>
      <c r="AC29" s="57"/>
      <c r="AD29" s="57"/>
      <c r="AE29" s="45"/>
      <c r="AF29" s="45"/>
      <c r="AG29" s="45"/>
      <c r="AH29" s="45"/>
      <c r="AI29" s="45"/>
      <c r="AJ29" s="45"/>
      <c r="AK29" s="57"/>
      <c r="AL29" s="57"/>
      <c r="AM29" s="8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6"/>
      <c r="FF29" s="66"/>
      <c r="FG29" s="66"/>
      <c r="FH29" s="66"/>
      <c r="FI29" s="66"/>
      <c r="FJ29" s="66"/>
      <c r="FK29" s="66"/>
      <c r="FL29" s="66"/>
      <c r="FM29" s="66"/>
      <c r="FN29" s="66"/>
      <c r="FO29" s="66"/>
      <c r="FP29" s="66"/>
      <c r="FQ29" s="66"/>
      <c r="FR29" s="66"/>
      <c r="FS29" s="66"/>
      <c r="FT29" s="66"/>
      <c r="FU29" s="66"/>
      <c r="FV29" s="66"/>
      <c r="FW29" s="66"/>
      <c r="FX29" s="66"/>
      <c r="FY29" s="66"/>
      <c r="FZ29" s="66"/>
      <c r="GA29" s="66"/>
      <c r="GB29" s="66"/>
      <c r="GC29" s="66"/>
      <c r="GD29" s="66"/>
      <c r="GE29" s="66"/>
      <c r="GF29" s="66"/>
      <c r="GG29" s="66"/>
      <c r="GH29" s="66"/>
      <c r="GI29" s="66"/>
      <c r="GJ29" s="66"/>
      <c r="GK29" s="66"/>
      <c r="GL29" s="66"/>
      <c r="GM29" s="66"/>
      <c r="GN29" s="66"/>
      <c r="GO29" s="66"/>
      <c r="GP29" s="66"/>
      <c r="GQ29" s="66"/>
      <c r="GR29" s="66"/>
      <c r="GS29" s="66"/>
      <c r="GT29" s="66"/>
      <c r="GU29" s="66"/>
      <c r="GV29" s="66"/>
      <c r="GW29" s="66"/>
      <c r="GX29" s="66"/>
      <c r="GY29" s="66"/>
      <c r="GZ29" s="66"/>
      <c r="HA29" s="66"/>
      <c r="HB29" s="66"/>
      <c r="HC29" s="66"/>
      <c r="HD29" s="66"/>
      <c r="HE29" s="66"/>
      <c r="HF29" s="66"/>
      <c r="HG29" s="66"/>
      <c r="HH29" s="66"/>
      <c r="HI29" s="66"/>
      <c r="HJ29" s="66"/>
      <c r="HK29" s="66"/>
      <c r="HL29" s="66"/>
      <c r="HM29" s="66"/>
      <c r="HN29" s="66"/>
      <c r="HO29" s="66"/>
      <c r="HP29" s="66"/>
      <c r="HQ29" s="66"/>
      <c r="HR29" s="66"/>
      <c r="HS29" s="66"/>
      <c r="HT29" s="66"/>
      <c r="HU29" s="66"/>
      <c r="HV29" s="66"/>
      <c r="HW29" s="66"/>
      <c r="HX29" s="66"/>
      <c r="HY29" s="66"/>
      <c r="HZ29" s="66"/>
      <c r="IA29" s="66"/>
      <c r="IB29" s="66"/>
      <c r="IC29" s="66"/>
      <c r="ID29" s="66"/>
      <c r="IE29" s="66"/>
      <c r="IF29" s="66"/>
      <c r="IG29" s="66"/>
      <c r="IH29" s="66"/>
      <c r="II29" s="66"/>
      <c r="IJ29" s="66"/>
      <c r="IK29" s="66"/>
      <c r="IL29" s="66"/>
      <c r="IM29" s="66"/>
      <c r="IN29" s="66"/>
      <c r="IO29" s="66"/>
      <c r="IP29" s="66"/>
      <c r="IQ29" s="66"/>
      <c r="IR29" s="66"/>
      <c r="IS29" s="66"/>
      <c r="IT29" s="66"/>
      <c r="IU29" s="66"/>
      <c r="IV29" s="66"/>
      <c r="IW29" s="66"/>
    </row>
    <row r="30" customFormat="false" ht="26.25" hidden="false" customHeight="false" outlineLevel="0" collapsed="false">
      <c r="A30" s="81"/>
      <c r="B30" s="51"/>
      <c r="C30" s="52"/>
      <c r="D30" s="53"/>
      <c r="E30" s="82"/>
      <c r="F30" s="53"/>
      <c r="G30" s="53"/>
      <c r="H30" s="127"/>
      <c r="I30" s="127"/>
      <c r="J30" s="53"/>
      <c r="K30" s="144"/>
      <c r="L30" s="144"/>
      <c r="M30" s="144"/>
      <c r="N30" s="144"/>
      <c r="O30" s="57"/>
      <c r="P30" s="57"/>
      <c r="Q30" s="57"/>
      <c r="R30" s="58"/>
      <c r="S30" s="42"/>
      <c r="T30" s="42"/>
      <c r="U30" s="42"/>
      <c r="V30" s="57"/>
      <c r="W30" s="43"/>
      <c r="X30" s="43"/>
      <c r="Y30" s="43"/>
      <c r="Z30" s="69"/>
      <c r="AA30" s="69"/>
      <c r="AB30" s="69"/>
      <c r="AC30" s="57"/>
      <c r="AD30" s="57"/>
      <c r="AE30" s="45"/>
      <c r="AF30" s="45"/>
      <c r="AG30" s="45"/>
      <c r="AH30" s="45"/>
      <c r="AI30" s="45"/>
      <c r="AJ30" s="45"/>
      <c r="AK30" s="57"/>
      <c r="AL30" s="57"/>
      <c r="AM30" s="8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  <c r="GQ30" s="66"/>
      <c r="GR30" s="66"/>
      <c r="GS30" s="66"/>
      <c r="GT30" s="66"/>
      <c r="GU30" s="66"/>
      <c r="GV30" s="66"/>
      <c r="GW30" s="66"/>
      <c r="GX30" s="66"/>
      <c r="GY30" s="66"/>
      <c r="GZ30" s="66"/>
      <c r="HA30" s="66"/>
      <c r="HB30" s="66"/>
      <c r="HC30" s="66"/>
      <c r="HD30" s="66"/>
      <c r="HE30" s="66"/>
      <c r="HF30" s="66"/>
      <c r="HG30" s="66"/>
      <c r="HH30" s="66"/>
      <c r="HI30" s="66"/>
      <c r="HJ30" s="66"/>
      <c r="HK30" s="66"/>
      <c r="HL30" s="66"/>
      <c r="HM30" s="66"/>
      <c r="HN30" s="66"/>
      <c r="HO30" s="66"/>
      <c r="HP30" s="66"/>
      <c r="HQ30" s="66"/>
      <c r="HR30" s="66"/>
      <c r="HS30" s="66"/>
      <c r="HT30" s="66"/>
      <c r="HU30" s="66"/>
      <c r="HV30" s="66"/>
      <c r="HW30" s="66"/>
      <c r="HX30" s="66"/>
      <c r="HY30" s="66"/>
      <c r="HZ30" s="66"/>
      <c r="IA30" s="66"/>
      <c r="IB30" s="66"/>
      <c r="IC30" s="66"/>
      <c r="ID30" s="66"/>
      <c r="IE30" s="66"/>
      <c r="IF30" s="66"/>
      <c r="IG30" s="66"/>
      <c r="IH30" s="66"/>
      <c r="II30" s="66"/>
      <c r="IJ30" s="66"/>
      <c r="IK30" s="66"/>
      <c r="IL30" s="66"/>
      <c r="IM30" s="66"/>
      <c r="IN30" s="66"/>
      <c r="IO30" s="66"/>
      <c r="IP30" s="66"/>
      <c r="IQ30" s="66"/>
      <c r="IR30" s="66"/>
      <c r="IS30" s="66"/>
      <c r="IT30" s="66"/>
      <c r="IU30" s="66"/>
      <c r="IV30" s="66"/>
      <c r="IW30" s="66"/>
    </row>
    <row r="31" customFormat="false" ht="26.25" hidden="false" customHeight="false" outlineLevel="0" collapsed="false">
      <c r="A31" s="92" t="s">
        <v>28</v>
      </c>
      <c r="B31" s="51"/>
      <c r="C31" s="62"/>
      <c r="D31" s="53"/>
      <c r="E31" s="78"/>
      <c r="F31" s="53"/>
      <c r="G31" s="53"/>
      <c r="H31" s="128"/>
      <c r="I31" s="128"/>
      <c r="J31" s="53"/>
      <c r="K31" s="138"/>
      <c r="L31" s="138"/>
      <c r="M31" s="138"/>
      <c r="N31" s="138"/>
      <c r="O31" s="57"/>
      <c r="P31" s="57"/>
      <c r="Q31" s="57"/>
      <c r="R31" s="58"/>
      <c r="S31" s="42"/>
      <c r="T31" s="42"/>
      <c r="U31" s="42"/>
      <c r="V31" s="57"/>
      <c r="W31" s="43"/>
      <c r="X31" s="43"/>
      <c r="Y31" s="43"/>
      <c r="Z31" s="69"/>
      <c r="AA31" s="69"/>
      <c r="AB31" s="69"/>
      <c r="AC31" s="57"/>
      <c r="AD31" s="57"/>
      <c r="AE31" s="45"/>
      <c r="AF31" s="45"/>
      <c r="AG31" s="45"/>
      <c r="AH31" s="45"/>
      <c r="AI31" s="45"/>
      <c r="AJ31" s="45"/>
      <c r="AK31" s="57"/>
      <c r="AL31" s="57"/>
      <c r="AM31" s="8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</row>
    <row r="32" customFormat="false" ht="26.25" hidden="false" customHeight="false" outlineLevel="0" collapsed="false">
      <c r="A32" s="92" t="s">
        <v>45</v>
      </c>
      <c r="B32" s="51"/>
      <c r="C32" s="62" t="n">
        <f aca="false">(-137000000*46.665)/1000000</f>
        <v>-6393.105</v>
      </c>
      <c r="D32" s="53" t="s">
        <v>46</v>
      </c>
      <c r="E32" s="78" t="n">
        <f aca="false">C32/46.58</f>
        <v>-137.25</v>
      </c>
      <c r="F32" s="53"/>
      <c r="G32" s="53"/>
      <c r="H32" s="129" t="n">
        <f aca="false">ABS(E32*1.645*0.01)/12</f>
        <v>0.188146875</v>
      </c>
      <c r="I32" s="129" t="n">
        <f aca="false">H32*SQRT($I$8)</f>
        <v>1.78491797892898</v>
      </c>
      <c r="J32" s="53"/>
      <c r="K32" s="129" t="n">
        <f aca="false">((-1/46.665+1/46.58)*$C$32)</f>
        <v>-0.249999999999996</v>
      </c>
      <c r="L32" s="129" t="n">
        <f aca="false">((-1/46.665+1/46.58)*$C$32)</f>
        <v>-0.249999999999996</v>
      </c>
      <c r="M32" s="129" t="n">
        <f aca="false">((-1/46.665+1/46.685)*$C$32)</f>
        <v>0.0586912284459746</v>
      </c>
      <c r="N32" s="129"/>
      <c r="O32" s="57"/>
      <c r="P32" s="57"/>
      <c r="Q32" s="57"/>
      <c r="R32" s="58"/>
      <c r="S32" s="42"/>
      <c r="T32" s="42"/>
      <c r="U32" s="42"/>
      <c r="V32" s="57"/>
      <c r="W32" s="43"/>
      <c r="X32" s="43"/>
      <c r="Y32" s="43"/>
      <c r="Z32" s="69"/>
      <c r="AA32" s="69"/>
      <c r="AB32" s="69"/>
      <c r="AC32" s="57"/>
      <c r="AD32" s="57"/>
      <c r="AE32" s="45"/>
      <c r="AF32" s="45"/>
      <c r="AG32" s="45"/>
      <c r="AH32" s="45"/>
      <c r="AI32" s="45"/>
      <c r="AJ32" s="45"/>
      <c r="AK32" s="57"/>
      <c r="AL32" s="57"/>
      <c r="AM32" s="8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</row>
    <row r="33" customFormat="false" ht="26.25" hidden="false" customHeight="false" outlineLevel="0" collapsed="false">
      <c r="A33" s="95"/>
      <c r="B33" s="51"/>
      <c r="C33" s="96"/>
      <c r="D33" s="85"/>
      <c r="E33" s="96"/>
      <c r="F33" s="97"/>
      <c r="G33" s="97"/>
      <c r="H33" s="37"/>
      <c r="I33" s="37"/>
      <c r="J33" s="97"/>
      <c r="K33" s="144"/>
      <c r="L33" s="144"/>
      <c r="M33" s="66"/>
      <c r="N33" s="66"/>
      <c r="O33" s="66"/>
      <c r="P33" s="66"/>
      <c r="Q33" s="57"/>
      <c r="R33" s="6"/>
      <c r="S33" s="6"/>
      <c r="T33" s="6"/>
      <c r="U33" s="6"/>
      <c r="V33" s="6"/>
      <c r="W33" s="45"/>
      <c r="X33" s="45"/>
      <c r="Y33" s="45"/>
      <c r="Z33" s="6"/>
      <c r="AA33" s="6"/>
      <c r="AB33" s="6"/>
      <c r="AC33" s="6"/>
      <c r="AD33" s="6"/>
      <c r="AE33" s="45"/>
      <c r="AF33" s="45"/>
      <c r="AG33" s="45"/>
      <c r="AH33" s="45"/>
      <c r="AI33" s="45"/>
      <c r="AJ33" s="45"/>
      <c r="AK33" s="7"/>
      <c r="AL33" s="6"/>
      <c r="AM33" s="8"/>
    </row>
    <row r="34" customFormat="false" ht="26.25" hidden="false" customHeight="true" outlineLevel="0" collapsed="false">
      <c r="A34" s="173"/>
      <c r="B34" s="174"/>
      <c r="D34" s="174"/>
      <c r="E34" s="174"/>
      <c r="F34" s="97"/>
      <c r="G34" s="97"/>
      <c r="H34" s="97"/>
      <c r="I34" s="97"/>
      <c r="J34" s="97"/>
      <c r="K34" s="154"/>
      <c r="L34" s="154"/>
      <c r="M34" s="154"/>
      <c r="N34" s="66"/>
      <c r="O34" s="66"/>
      <c r="P34" s="66"/>
      <c r="Q34" s="57"/>
      <c r="R34" s="6"/>
      <c r="S34" s="6"/>
      <c r="T34" s="6"/>
      <c r="U34" s="6"/>
      <c r="V34" s="6"/>
      <c r="W34" s="6"/>
      <c r="X34" s="6"/>
      <c r="Y34" s="57"/>
      <c r="Z34" s="6"/>
      <c r="AA34" s="6"/>
      <c r="AB34" s="6"/>
      <c r="AC34" s="6"/>
      <c r="AD34" s="6"/>
      <c r="AE34" s="6"/>
      <c r="AF34" s="6"/>
      <c r="AG34" s="6"/>
      <c r="AH34" s="45"/>
      <c r="AI34" s="45"/>
      <c r="AJ34" s="45"/>
      <c r="AK34" s="45"/>
      <c r="AL34" s="45"/>
      <c r="AM34" s="175"/>
      <c r="AP34" s="8"/>
    </row>
    <row r="35" customFormat="false" ht="23.25" hidden="false" customHeight="false" outlineLevel="0" collapsed="false">
      <c r="A35" s="96"/>
      <c r="B35" s="51"/>
      <c r="C35" s="51"/>
      <c r="D35" s="51"/>
      <c r="E35" s="51"/>
      <c r="F35" s="97"/>
      <c r="G35" s="97"/>
      <c r="H35" s="97"/>
      <c r="I35" s="97"/>
      <c r="J35" s="97"/>
      <c r="K35" s="154"/>
      <c r="L35" s="154"/>
      <c r="M35" s="154"/>
      <c r="N35" s="66"/>
      <c r="O35" s="66"/>
      <c r="P35" s="66"/>
      <c r="Q35" s="66"/>
    </row>
    <row r="36" customFormat="false" ht="23.25" hidden="false" customHeight="false" outlineLevel="0" collapsed="false">
      <c r="A36" s="96"/>
      <c r="B36" s="51"/>
      <c r="C36" s="51"/>
      <c r="D36" s="51"/>
      <c r="E36" s="51"/>
      <c r="F36" s="97"/>
      <c r="G36" s="97"/>
      <c r="H36" s="97"/>
      <c r="I36" s="97"/>
      <c r="J36" s="97"/>
      <c r="K36" s="154"/>
      <c r="L36" s="154"/>
      <c r="M36" s="154"/>
      <c r="N36" s="66"/>
      <c r="O36" s="66"/>
      <c r="P36" s="66"/>
      <c r="Q36" s="66"/>
    </row>
    <row r="37" customFormat="false" ht="20.25" hidden="false" customHeight="false" outlineLevel="0" collapsed="false">
      <c r="A37" s="51"/>
      <c r="B37" s="51"/>
      <c r="C37" s="51"/>
      <c r="D37" s="51"/>
      <c r="E37" s="51"/>
      <c r="F37" s="97"/>
      <c r="G37" s="97"/>
      <c r="H37" s="97"/>
      <c r="I37" s="97"/>
      <c r="J37" s="97"/>
      <c r="K37" s="154"/>
      <c r="L37" s="154"/>
      <c r="M37" s="154"/>
      <c r="N37" s="66"/>
      <c r="O37" s="66"/>
      <c r="P37" s="66"/>
      <c r="Q37" s="66"/>
    </row>
    <row r="38" customFormat="false" ht="20.25" hidden="false" customHeight="false" outlineLevel="0" collapsed="false">
      <c r="A38" s="51"/>
      <c r="B38" s="51"/>
      <c r="C38" s="51"/>
      <c r="D38" s="51"/>
      <c r="E38" s="51"/>
      <c r="F38" s="97"/>
      <c r="G38" s="97"/>
      <c r="H38" s="97"/>
      <c r="I38" s="97"/>
      <c r="J38" s="97"/>
      <c r="K38" s="154"/>
      <c r="L38" s="154"/>
      <c r="M38" s="154"/>
      <c r="N38" s="66"/>
      <c r="O38" s="66"/>
      <c r="P38" s="66"/>
      <c r="Q38" s="66"/>
    </row>
    <row r="39" customFormat="false" ht="20.25" hidden="false" customHeight="false" outlineLevel="0" collapsed="false">
      <c r="A39" s="51"/>
      <c r="B39" s="51"/>
      <c r="C39" s="51"/>
      <c r="D39" s="51"/>
      <c r="E39" s="51"/>
      <c r="F39" s="97"/>
      <c r="G39" s="97"/>
      <c r="H39" s="97"/>
      <c r="I39" s="97"/>
      <c r="J39" s="97"/>
      <c r="K39" s="154"/>
      <c r="L39" s="154"/>
      <c r="M39" s="154"/>
      <c r="N39" s="66"/>
      <c r="O39" s="66"/>
      <c r="P39" s="66"/>
      <c r="Q39" s="66"/>
    </row>
    <row r="40" customFormat="false" ht="20.25" hidden="false" customHeight="false" outlineLevel="0" collapsed="false">
      <c r="A40" s="51"/>
      <c r="B40" s="51"/>
      <c r="C40" s="51"/>
      <c r="D40" s="51"/>
      <c r="E40" s="51"/>
      <c r="F40" s="97"/>
      <c r="G40" s="97"/>
      <c r="H40" s="97"/>
      <c r="I40" s="97"/>
      <c r="J40" s="97"/>
      <c r="K40" s="154"/>
      <c r="L40" s="154"/>
      <c r="M40" s="154"/>
      <c r="N40" s="66"/>
      <c r="O40" s="66"/>
      <c r="P40" s="66"/>
      <c r="Q40" s="66"/>
    </row>
    <row r="41" customFormat="false" ht="20.25" hidden="false" customHeight="false" outlineLevel="0" collapsed="false">
      <c r="A41" s="51"/>
      <c r="B41" s="51"/>
      <c r="C41" s="51"/>
      <c r="D41" s="51"/>
      <c r="E41" s="51"/>
      <c r="F41" s="97"/>
      <c r="G41" s="97"/>
      <c r="H41" s="97"/>
      <c r="I41" s="97"/>
      <c r="J41" s="97"/>
      <c r="K41" s="154"/>
      <c r="L41" s="154"/>
      <c r="M41" s="154"/>
      <c r="N41" s="66"/>
      <c r="O41" s="66"/>
      <c r="P41" s="66"/>
      <c r="Q41" s="66"/>
    </row>
    <row r="42" customFormat="false" ht="20.25" hidden="false" customHeight="false" outlineLevel="0" collapsed="false">
      <c r="A42" s="51"/>
      <c r="B42" s="51"/>
      <c r="C42" s="51"/>
      <c r="D42" s="51"/>
      <c r="E42" s="51"/>
      <c r="F42" s="97"/>
      <c r="G42" s="97"/>
      <c r="H42" s="97"/>
      <c r="I42" s="97"/>
      <c r="J42" s="97"/>
      <c r="K42" s="154"/>
      <c r="L42" s="154"/>
      <c r="M42" s="154"/>
      <c r="N42" s="66"/>
      <c r="O42" s="66"/>
      <c r="P42" s="66"/>
      <c r="Q42" s="66"/>
    </row>
    <row r="43" customFormat="false" ht="20.25" hidden="false" customHeight="false" outlineLevel="0" collapsed="false">
      <c r="A43" s="51"/>
      <c r="B43" s="51"/>
      <c r="C43" s="51"/>
      <c r="D43" s="51"/>
      <c r="E43" s="51"/>
      <c r="F43" s="97"/>
      <c r="G43" s="97"/>
      <c r="H43" s="97"/>
      <c r="I43" s="97"/>
      <c r="J43" s="97"/>
      <c r="K43" s="154"/>
      <c r="L43" s="154"/>
      <c r="M43" s="154"/>
      <c r="N43" s="66"/>
      <c r="O43" s="66"/>
      <c r="P43" s="66"/>
      <c r="Q43" s="66"/>
    </row>
    <row r="44" customFormat="false" ht="20.25" hidden="false" customHeight="false" outlineLevel="0" collapsed="false">
      <c r="A44" s="51"/>
      <c r="B44" s="51"/>
      <c r="C44" s="51"/>
      <c r="D44" s="51"/>
      <c r="E44" s="51"/>
      <c r="F44" s="97"/>
      <c r="G44" s="97"/>
      <c r="H44" s="97"/>
      <c r="I44" s="97"/>
      <c r="J44" s="97"/>
      <c r="K44" s="154"/>
      <c r="L44" s="154"/>
      <c r="M44" s="154"/>
      <c r="N44" s="66"/>
      <c r="O44" s="66"/>
      <c r="P44" s="66"/>
      <c r="Q44" s="66"/>
    </row>
    <row r="45" customFormat="false" ht="20.25" hidden="false" customHeight="false" outlineLevel="0" collapsed="false">
      <c r="A45" s="51"/>
      <c r="B45" s="51"/>
      <c r="C45" s="51"/>
      <c r="D45" s="51"/>
      <c r="E45" s="51"/>
      <c r="F45" s="97"/>
      <c r="G45" s="97"/>
      <c r="H45" s="97"/>
      <c r="I45" s="97"/>
      <c r="J45" s="97"/>
      <c r="K45" s="154"/>
      <c r="L45" s="154"/>
      <c r="M45" s="154"/>
      <c r="N45" s="66"/>
      <c r="O45" s="66"/>
      <c r="P45" s="66"/>
      <c r="Q45" s="66"/>
    </row>
    <row r="46" customFormat="false" ht="20.25" hidden="false" customHeight="false" outlineLevel="0" collapsed="false">
      <c r="A46" s="51"/>
      <c r="B46" s="51"/>
      <c r="C46" s="51"/>
      <c r="D46" s="51"/>
      <c r="E46" s="51"/>
      <c r="F46" s="97"/>
      <c r="G46" s="97"/>
      <c r="H46" s="97"/>
      <c r="I46" s="97"/>
      <c r="J46" s="97"/>
      <c r="K46" s="154"/>
      <c r="L46" s="154"/>
      <c r="M46" s="154"/>
      <c r="N46" s="66"/>
      <c r="O46" s="66"/>
      <c r="P46" s="66"/>
      <c r="Q46" s="66"/>
    </row>
    <row r="47" customFormat="false" ht="20.25" hidden="false" customHeight="false" outlineLevel="0" collapsed="false">
      <c r="A47" s="51"/>
      <c r="B47" s="51"/>
      <c r="C47" s="51"/>
      <c r="D47" s="51"/>
      <c r="E47" s="51"/>
      <c r="F47" s="97"/>
      <c r="G47" s="97"/>
      <c r="H47" s="97"/>
      <c r="I47" s="97"/>
      <c r="J47" s="97"/>
      <c r="K47" s="154"/>
      <c r="L47" s="154"/>
      <c r="M47" s="154"/>
      <c r="N47" s="66"/>
      <c r="O47" s="66"/>
      <c r="P47" s="66"/>
      <c r="Q47" s="66"/>
    </row>
    <row r="48" customFormat="false" ht="20.25" hidden="false" customHeight="false" outlineLevel="0" collapsed="false">
      <c r="A48" s="51"/>
      <c r="B48" s="51"/>
      <c r="C48" s="51"/>
      <c r="D48" s="51"/>
      <c r="E48" s="51"/>
      <c r="F48" s="97"/>
      <c r="G48" s="97"/>
      <c r="H48" s="97"/>
      <c r="I48" s="97"/>
      <c r="J48" s="97"/>
      <c r="K48" s="154"/>
      <c r="L48" s="154"/>
      <c r="M48" s="154"/>
      <c r="N48" s="66"/>
      <c r="O48" s="66"/>
      <c r="P48" s="66"/>
      <c r="Q48" s="66"/>
    </row>
    <row r="49" customFormat="false" ht="20.25" hidden="false" customHeight="false" outlineLevel="0" collapsed="false">
      <c r="A49" s="51"/>
      <c r="B49" s="51"/>
      <c r="C49" s="51"/>
      <c r="D49" s="51"/>
      <c r="E49" s="51"/>
      <c r="F49" s="97"/>
      <c r="G49" s="97"/>
      <c r="H49" s="97"/>
      <c r="I49" s="97"/>
      <c r="J49" s="97"/>
      <c r="K49" s="154"/>
      <c r="L49" s="154"/>
      <c r="M49" s="154"/>
      <c r="N49" s="66"/>
      <c r="O49" s="66"/>
      <c r="P49" s="66"/>
      <c r="Q49" s="66"/>
    </row>
    <row r="50" customFormat="false" ht="20.25" hidden="false" customHeight="false" outlineLevel="0" collapsed="false">
      <c r="A50" s="51"/>
      <c r="B50" s="51"/>
      <c r="C50" s="51"/>
      <c r="D50" s="51"/>
      <c r="E50" s="51"/>
      <c r="F50" s="97"/>
      <c r="G50" s="97"/>
      <c r="H50" s="97"/>
      <c r="I50" s="97"/>
      <c r="J50" s="97"/>
      <c r="K50" s="154"/>
      <c r="L50" s="154"/>
      <c r="M50" s="154"/>
      <c r="N50" s="66"/>
      <c r="O50" s="66"/>
      <c r="P50" s="66"/>
      <c r="Q50" s="66"/>
    </row>
    <row r="51" customFormat="false" ht="20.25" hidden="false" customHeight="false" outlineLevel="0" collapsed="false">
      <c r="A51" s="51"/>
      <c r="B51" s="51"/>
      <c r="C51" s="51"/>
      <c r="D51" s="51"/>
      <c r="E51" s="51"/>
      <c r="F51" s="97"/>
      <c r="G51" s="97"/>
      <c r="H51" s="97"/>
      <c r="I51" s="97"/>
      <c r="J51" s="97"/>
      <c r="K51" s="154"/>
      <c r="L51" s="154"/>
      <c r="M51" s="154"/>
      <c r="N51" s="66"/>
      <c r="O51" s="66"/>
      <c r="P51" s="66"/>
      <c r="Q51" s="66"/>
    </row>
    <row r="52" customFormat="false" ht="20.25" hidden="false" customHeight="false" outlineLevel="0" collapsed="false">
      <c r="A52" s="51"/>
      <c r="B52" s="51"/>
      <c r="C52" s="51"/>
      <c r="D52" s="51"/>
      <c r="E52" s="51"/>
      <c r="F52" s="97"/>
      <c r="G52" s="97"/>
      <c r="H52" s="97"/>
      <c r="I52" s="97"/>
      <c r="J52" s="97"/>
      <c r="K52" s="154"/>
      <c r="L52" s="154"/>
      <c r="M52" s="154"/>
      <c r="N52" s="66"/>
      <c r="O52" s="66"/>
      <c r="P52" s="66"/>
      <c r="Q52" s="66"/>
    </row>
    <row r="53" customFormat="false" ht="20.25" hidden="false" customHeight="false" outlineLevel="0" collapsed="false">
      <c r="A53" s="51"/>
      <c r="B53" s="51"/>
      <c r="C53" s="51"/>
      <c r="D53" s="51"/>
      <c r="E53" s="51"/>
      <c r="F53" s="97"/>
      <c r="G53" s="97"/>
      <c r="H53" s="97"/>
      <c r="I53" s="97"/>
      <c r="J53" s="97"/>
      <c r="K53" s="154"/>
      <c r="L53" s="154"/>
      <c r="M53" s="154"/>
      <c r="N53" s="66"/>
      <c r="O53" s="66"/>
      <c r="P53" s="66"/>
      <c r="Q53" s="66"/>
    </row>
    <row r="54" customFormat="false" ht="20.25" hidden="false" customHeight="false" outlineLevel="0" collapsed="false">
      <c r="A54" s="51"/>
      <c r="B54" s="51"/>
      <c r="C54" s="51"/>
      <c r="D54" s="51"/>
      <c r="E54" s="51"/>
      <c r="F54" s="97"/>
      <c r="G54" s="97"/>
      <c r="H54" s="97"/>
      <c r="I54" s="97"/>
      <c r="J54" s="97"/>
      <c r="K54" s="154"/>
      <c r="L54" s="154"/>
      <c r="M54" s="154"/>
      <c r="N54" s="66"/>
      <c r="O54" s="66"/>
      <c r="P54" s="66"/>
      <c r="Q54" s="66"/>
    </row>
    <row r="55" customFormat="false" ht="20.25" hidden="false" customHeight="false" outlineLevel="0" collapsed="false">
      <c r="A55" s="51"/>
      <c r="B55" s="51"/>
      <c r="C55" s="51"/>
      <c r="D55" s="51"/>
      <c r="E55" s="51"/>
      <c r="F55" s="97"/>
      <c r="G55" s="97"/>
      <c r="H55" s="97"/>
      <c r="I55" s="97"/>
      <c r="J55" s="97"/>
      <c r="K55" s="154"/>
      <c r="L55" s="154"/>
      <c r="M55" s="154"/>
      <c r="N55" s="66"/>
      <c r="O55" s="66"/>
      <c r="P55" s="66"/>
      <c r="Q55" s="66"/>
    </row>
    <row r="56" customFormat="false" ht="20.25" hidden="false" customHeight="false" outlineLevel="0" collapsed="false">
      <c r="A56" s="51"/>
      <c r="B56" s="51"/>
      <c r="C56" s="51"/>
      <c r="D56" s="51"/>
      <c r="E56" s="51"/>
      <c r="F56" s="97"/>
      <c r="G56" s="97"/>
      <c r="H56" s="97"/>
      <c r="I56" s="97"/>
      <c r="J56" s="97"/>
      <c r="K56" s="154"/>
      <c r="L56" s="154"/>
      <c r="M56" s="154"/>
      <c r="N56" s="66"/>
      <c r="O56" s="66"/>
      <c r="P56" s="66"/>
      <c r="Q56" s="66"/>
    </row>
    <row r="57" customFormat="false" ht="20.25" hidden="false" customHeight="false" outlineLevel="0" collapsed="false">
      <c r="A57" s="51"/>
      <c r="B57" s="51"/>
      <c r="C57" s="51"/>
      <c r="D57" s="51"/>
      <c r="E57" s="51"/>
      <c r="F57" s="97"/>
      <c r="G57" s="97"/>
      <c r="H57" s="97"/>
      <c r="I57" s="97"/>
      <c r="J57" s="97"/>
      <c r="K57" s="154"/>
      <c r="L57" s="154"/>
      <c r="M57" s="154"/>
      <c r="N57" s="66"/>
      <c r="O57" s="66"/>
      <c r="P57" s="66"/>
      <c r="Q57" s="66"/>
    </row>
    <row r="58" customFormat="false" ht="20.25" hidden="false" customHeight="false" outlineLevel="0" collapsed="false">
      <c r="A58" s="51"/>
      <c r="B58" s="51"/>
      <c r="C58" s="51"/>
      <c r="D58" s="51"/>
      <c r="E58" s="51"/>
      <c r="F58" s="97"/>
      <c r="G58" s="97"/>
      <c r="H58" s="97"/>
      <c r="I58" s="97"/>
      <c r="J58" s="97"/>
      <c r="K58" s="154"/>
      <c r="L58" s="154"/>
      <c r="M58" s="154"/>
      <c r="N58" s="66"/>
      <c r="O58" s="66"/>
      <c r="P58" s="66"/>
      <c r="Q58" s="66"/>
    </row>
    <row r="59" customFormat="false" ht="20.25" hidden="false" customHeight="false" outlineLevel="0" collapsed="false">
      <c r="A59" s="51"/>
      <c r="B59" s="51"/>
      <c r="C59" s="51"/>
      <c r="D59" s="51"/>
      <c r="E59" s="51"/>
      <c r="F59" s="97"/>
      <c r="G59" s="97"/>
      <c r="H59" s="97"/>
      <c r="I59" s="97"/>
      <c r="J59" s="97"/>
      <c r="K59" s="154"/>
      <c r="L59" s="154"/>
      <c r="M59" s="154"/>
      <c r="N59" s="66"/>
      <c r="O59" s="66"/>
      <c r="P59" s="66"/>
      <c r="Q59" s="66"/>
    </row>
    <row r="60" customFormat="false" ht="20.25" hidden="false" customHeight="false" outlineLevel="0" collapsed="false">
      <c r="A60" s="51"/>
      <c r="B60" s="51"/>
      <c r="C60" s="51"/>
      <c r="D60" s="51"/>
      <c r="E60" s="51"/>
      <c r="F60" s="97"/>
      <c r="G60" s="97"/>
      <c r="H60" s="97"/>
      <c r="I60" s="97"/>
      <c r="J60" s="97"/>
      <c r="K60" s="154"/>
      <c r="L60" s="154"/>
      <c r="M60" s="154"/>
      <c r="N60" s="66"/>
      <c r="O60" s="66"/>
      <c r="P60" s="66"/>
      <c r="Q60" s="66"/>
    </row>
    <row r="61" customFormat="false" ht="20.25" hidden="false" customHeight="false" outlineLevel="0" collapsed="false">
      <c r="A61" s="51"/>
      <c r="B61" s="51"/>
      <c r="C61" s="51"/>
      <c r="D61" s="51"/>
      <c r="E61" s="51"/>
      <c r="F61" s="97"/>
      <c r="G61" s="97"/>
      <c r="H61" s="97"/>
      <c r="I61" s="97"/>
      <c r="J61" s="97"/>
      <c r="K61" s="154"/>
      <c r="L61" s="154"/>
      <c r="M61" s="154"/>
      <c r="N61" s="66"/>
      <c r="O61" s="66"/>
      <c r="P61" s="66"/>
      <c r="Q61" s="66"/>
    </row>
    <row r="62" customFormat="false" ht="20.25" hidden="false" customHeight="false" outlineLevel="0" collapsed="false">
      <c r="A62" s="51"/>
      <c r="B62" s="51"/>
      <c r="C62" s="51"/>
      <c r="D62" s="51"/>
      <c r="E62" s="51"/>
      <c r="F62" s="97"/>
      <c r="G62" s="97"/>
      <c r="H62" s="97"/>
      <c r="I62" s="97"/>
      <c r="J62" s="97"/>
      <c r="K62" s="154"/>
      <c r="L62" s="154"/>
      <c r="M62" s="154"/>
      <c r="N62" s="66"/>
      <c r="O62" s="66"/>
      <c r="P62" s="66"/>
      <c r="Q62" s="66"/>
    </row>
    <row r="63" customFormat="false" ht="20.25" hidden="false" customHeight="false" outlineLevel="0" collapsed="false">
      <c r="A63" s="51"/>
      <c r="B63" s="51"/>
      <c r="C63" s="51"/>
      <c r="D63" s="51"/>
      <c r="E63" s="51"/>
      <c r="F63" s="97"/>
      <c r="G63" s="97"/>
      <c r="H63" s="97"/>
      <c r="I63" s="97"/>
      <c r="J63" s="97"/>
      <c r="K63" s="154"/>
      <c r="L63" s="154"/>
      <c r="M63" s="154"/>
      <c r="N63" s="66"/>
      <c r="O63" s="66"/>
      <c r="P63" s="66"/>
      <c r="Q63" s="66"/>
    </row>
    <row r="64" customFormat="false" ht="20.25" hidden="false" customHeight="false" outlineLevel="0" collapsed="false">
      <c r="A64" s="51"/>
      <c r="B64" s="51"/>
      <c r="C64" s="51"/>
      <c r="D64" s="51"/>
      <c r="E64" s="51"/>
      <c r="F64" s="97"/>
      <c r="G64" s="97"/>
      <c r="H64" s="97"/>
      <c r="I64" s="97"/>
      <c r="J64" s="97"/>
      <c r="K64" s="154"/>
      <c r="L64" s="154"/>
      <c r="M64" s="154"/>
      <c r="N64" s="66"/>
      <c r="O64" s="66"/>
      <c r="P64" s="66"/>
      <c r="Q64" s="66"/>
    </row>
    <row r="65" customFormat="false" ht="20.25" hidden="false" customHeight="false" outlineLevel="0" collapsed="false">
      <c r="A65" s="51"/>
      <c r="B65" s="51"/>
      <c r="C65" s="51"/>
      <c r="D65" s="51"/>
      <c r="E65" s="51"/>
      <c r="F65" s="97"/>
      <c r="G65" s="97"/>
      <c r="H65" s="97"/>
      <c r="I65" s="97"/>
      <c r="J65" s="97"/>
      <c r="K65" s="154"/>
      <c r="L65" s="154"/>
      <c r="M65" s="154"/>
      <c r="N65" s="66"/>
      <c r="O65" s="66"/>
      <c r="P65" s="66"/>
      <c r="Q65" s="66"/>
    </row>
    <row r="66" customFormat="false" ht="20.25" hidden="false" customHeight="false" outlineLevel="0" collapsed="false">
      <c r="A66" s="51"/>
      <c r="B66" s="51"/>
      <c r="C66" s="51"/>
      <c r="D66" s="51"/>
      <c r="E66" s="51"/>
      <c r="F66" s="97"/>
      <c r="G66" s="97"/>
      <c r="H66" s="97"/>
      <c r="I66" s="97"/>
      <c r="J66" s="97"/>
      <c r="K66" s="154"/>
      <c r="L66" s="154"/>
      <c r="M66" s="154"/>
      <c r="N66" s="66"/>
      <c r="O66" s="66"/>
      <c r="P66" s="66"/>
      <c r="Q66" s="66"/>
    </row>
    <row r="67" customFormat="false" ht="20.25" hidden="false" customHeight="false" outlineLevel="0" collapsed="false">
      <c r="A67" s="51"/>
      <c r="B67" s="51"/>
      <c r="C67" s="51"/>
      <c r="D67" s="51"/>
      <c r="E67" s="51"/>
      <c r="F67" s="97"/>
      <c r="G67" s="97"/>
      <c r="H67" s="97"/>
      <c r="I67" s="97"/>
      <c r="J67" s="97"/>
      <c r="K67" s="154"/>
      <c r="L67" s="154"/>
      <c r="M67" s="154"/>
      <c r="N67" s="66"/>
      <c r="O67" s="66"/>
      <c r="P67" s="66"/>
      <c r="Q67" s="66"/>
    </row>
    <row r="68" customFormat="false" ht="20.25" hidden="false" customHeight="false" outlineLevel="0" collapsed="false">
      <c r="A68" s="51"/>
      <c r="B68" s="51"/>
      <c r="C68" s="51"/>
      <c r="D68" s="51"/>
      <c r="E68" s="51"/>
      <c r="F68" s="97"/>
      <c r="G68" s="97"/>
      <c r="H68" s="97"/>
      <c r="I68" s="97"/>
      <c r="J68" s="97"/>
      <c r="K68" s="154"/>
      <c r="L68" s="154"/>
      <c r="M68" s="154"/>
      <c r="N68" s="66"/>
      <c r="O68" s="66"/>
      <c r="P68" s="66"/>
      <c r="Q68" s="66"/>
    </row>
    <row r="69" customFormat="false" ht="20.25" hidden="false" customHeight="false" outlineLevel="0" collapsed="false">
      <c r="A69" s="51"/>
      <c r="B69" s="51"/>
      <c r="C69" s="51"/>
      <c r="D69" s="51"/>
      <c r="E69" s="51"/>
      <c r="F69" s="97"/>
      <c r="G69" s="97"/>
      <c r="H69" s="97"/>
      <c r="I69" s="97"/>
      <c r="J69" s="97"/>
      <c r="K69" s="154"/>
      <c r="L69" s="154"/>
      <c r="M69" s="154"/>
      <c r="N69" s="66"/>
      <c r="O69" s="66"/>
      <c r="P69" s="66"/>
      <c r="Q69" s="66"/>
    </row>
    <row r="70" customFormat="false" ht="20.25" hidden="false" customHeight="false" outlineLevel="0" collapsed="false">
      <c r="A70" s="51"/>
      <c r="B70" s="51"/>
      <c r="C70" s="51"/>
      <c r="D70" s="51"/>
      <c r="E70" s="51"/>
      <c r="F70" s="97"/>
      <c r="G70" s="97"/>
      <c r="H70" s="97"/>
      <c r="I70" s="97"/>
      <c r="J70" s="97"/>
      <c r="K70" s="154"/>
      <c r="L70" s="154"/>
      <c r="M70" s="154"/>
      <c r="N70" s="66"/>
      <c r="O70" s="66"/>
      <c r="P70" s="66"/>
      <c r="Q70" s="66"/>
    </row>
    <row r="71" customFormat="false" ht="20.25" hidden="false" customHeight="false" outlineLevel="0" collapsed="false">
      <c r="A71" s="51"/>
      <c r="B71" s="51"/>
      <c r="C71" s="51"/>
      <c r="D71" s="51"/>
      <c r="E71" s="51"/>
      <c r="F71" s="97"/>
      <c r="G71" s="97"/>
      <c r="H71" s="97"/>
      <c r="I71" s="97"/>
      <c r="J71" s="97"/>
      <c r="K71" s="154"/>
      <c r="L71" s="154"/>
      <c r="M71" s="154"/>
      <c r="N71" s="66"/>
      <c r="O71" s="66"/>
      <c r="P71" s="66"/>
      <c r="Q71" s="66"/>
    </row>
    <row r="72" customFormat="false" ht="20.25" hidden="false" customHeight="false" outlineLevel="0" collapsed="false">
      <c r="A72" s="51"/>
      <c r="B72" s="51"/>
      <c r="C72" s="51"/>
      <c r="D72" s="51"/>
      <c r="E72" s="51"/>
      <c r="F72" s="97"/>
      <c r="G72" s="97"/>
      <c r="H72" s="97"/>
      <c r="I72" s="97"/>
      <c r="J72" s="97"/>
      <c r="K72" s="154"/>
      <c r="L72" s="154"/>
      <c r="M72" s="154"/>
      <c r="N72" s="66"/>
      <c r="O72" s="66"/>
      <c r="P72" s="66"/>
      <c r="Q72" s="66"/>
    </row>
    <row r="73" customFormat="false" ht="20.25" hidden="false" customHeight="false" outlineLevel="0" collapsed="false">
      <c r="A73" s="51"/>
      <c r="B73" s="51"/>
      <c r="C73" s="51"/>
      <c r="D73" s="51"/>
      <c r="E73" s="51"/>
      <c r="F73" s="97"/>
      <c r="G73" s="97"/>
      <c r="H73" s="97"/>
      <c r="I73" s="97"/>
      <c r="J73" s="97"/>
      <c r="K73" s="154"/>
      <c r="L73" s="154"/>
      <c r="M73" s="154"/>
      <c r="N73" s="66"/>
      <c r="O73" s="66"/>
      <c r="P73" s="66"/>
      <c r="Q73" s="66"/>
    </row>
    <row r="74" customFormat="false" ht="20.25" hidden="false" customHeight="false" outlineLevel="0" collapsed="false">
      <c r="A74" s="51"/>
      <c r="B74" s="51"/>
      <c r="C74" s="51"/>
      <c r="D74" s="51"/>
      <c r="E74" s="51"/>
      <c r="F74" s="97"/>
      <c r="G74" s="97"/>
      <c r="H74" s="97"/>
      <c r="I74" s="97"/>
      <c r="J74" s="97"/>
      <c r="K74" s="154"/>
      <c r="L74" s="154"/>
      <c r="M74" s="154"/>
      <c r="N74" s="66"/>
      <c r="O74" s="66"/>
      <c r="P74" s="66"/>
      <c r="Q74" s="66"/>
    </row>
    <row r="75" customFormat="false" ht="20.25" hidden="false" customHeight="false" outlineLevel="0" collapsed="false">
      <c r="A75" s="51"/>
      <c r="B75" s="51"/>
      <c r="C75" s="51"/>
      <c r="D75" s="51"/>
      <c r="E75" s="51"/>
      <c r="F75" s="97"/>
      <c r="G75" s="97"/>
      <c r="H75" s="97"/>
      <c r="I75" s="97"/>
      <c r="J75" s="97"/>
      <c r="K75" s="154"/>
      <c r="L75" s="154"/>
      <c r="M75" s="154"/>
      <c r="N75" s="66"/>
      <c r="O75" s="66"/>
      <c r="P75" s="66"/>
      <c r="Q75" s="66"/>
    </row>
    <row r="76" customFormat="false" ht="20.25" hidden="false" customHeight="false" outlineLevel="0" collapsed="false">
      <c r="A76" s="51"/>
      <c r="B76" s="51"/>
      <c r="C76" s="51"/>
      <c r="D76" s="51"/>
      <c r="E76" s="51"/>
      <c r="F76" s="97"/>
      <c r="G76" s="97"/>
      <c r="H76" s="97"/>
      <c r="I76" s="97"/>
      <c r="J76" s="97"/>
      <c r="K76" s="154"/>
      <c r="L76" s="154"/>
      <c r="M76" s="154"/>
      <c r="N76" s="66"/>
      <c r="O76" s="66"/>
      <c r="P76" s="66"/>
      <c r="Q76" s="66"/>
    </row>
    <row r="77" customFormat="false" ht="20.25" hidden="false" customHeight="false" outlineLevel="0" collapsed="false">
      <c r="A77" s="51"/>
      <c r="B77" s="51"/>
      <c r="C77" s="51"/>
      <c r="D77" s="51"/>
      <c r="E77" s="51"/>
      <c r="F77" s="97"/>
      <c r="G77" s="97"/>
      <c r="H77" s="97"/>
      <c r="I77" s="97"/>
      <c r="J77" s="97"/>
      <c r="K77" s="154"/>
      <c r="L77" s="154"/>
      <c r="M77" s="154"/>
      <c r="N77" s="66"/>
      <c r="O77" s="66"/>
      <c r="P77" s="66"/>
      <c r="Q77" s="66"/>
    </row>
    <row r="78" customFormat="false" ht="20.25" hidden="false" customHeight="false" outlineLevel="0" collapsed="false">
      <c r="A78" s="51"/>
      <c r="B78" s="51"/>
      <c r="C78" s="51"/>
      <c r="D78" s="51"/>
      <c r="E78" s="51"/>
      <c r="F78" s="97"/>
      <c r="G78" s="97"/>
      <c r="H78" s="97"/>
      <c r="I78" s="97"/>
      <c r="J78" s="97"/>
      <c r="K78" s="154"/>
      <c r="L78" s="154"/>
      <c r="M78" s="154"/>
      <c r="N78" s="66"/>
      <c r="O78" s="66"/>
      <c r="P78" s="66"/>
      <c r="Q78" s="66"/>
    </row>
    <row r="79" customFormat="false" ht="20.25" hidden="false" customHeight="false" outlineLevel="0" collapsed="false">
      <c r="A79" s="51"/>
      <c r="B79" s="51"/>
      <c r="C79" s="51"/>
      <c r="D79" s="51"/>
      <c r="E79" s="51"/>
      <c r="F79" s="97"/>
      <c r="G79" s="97"/>
      <c r="H79" s="97"/>
      <c r="I79" s="97"/>
      <c r="J79" s="97"/>
      <c r="K79" s="154"/>
      <c r="L79" s="154"/>
      <c r="M79" s="154"/>
      <c r="N79" s="66"/>
      <c r="O79" s="66"/>
      <c r="P79" s="66"/>
      <c r="Q79" s="66"/>
    </row>
    <row r="80" customFormat="false" ht="20.25" hidden="false" customHeight="false" outlineLevel="0" collapsed="false">
      <c r="A80" s="51"/>
      <c r="B80" s="51"/>
      <c r="C80" s="51"/>
      <c r="D80" s="51"/>
      <c r="E80" s="51"/>
      <c r="F80" s="97"/>
      <c r="G80" s="97"/>
      <c r="H80" s="97"/>
      <c r="I80" s="97"/>
      <c r="J80" s="97"/>
      <c r="K80" s="154"/>
      <c r="L80" s="154"/>
      <c r="M80" s="154"/>
      <c r="N80" s="66"/>
      <c r="O80" s="66"/>
      <c r="P80" s="66"/>
      <c r="Q80" s="66"/>
    </row>
    <row r="81" customFormat="false" ht="20.25" hidden="false" customHeight="false" outlineLevel="0" collapsed="false">
      <c r="A81" s="51"/>
      <c r="B81" s="51"/>
      <c r="C81" s="51"/>
      <c r="D81" s="51"/>
      <c r="E81" s="51"/>
      <c r="F81" s="97"/>
      <c r="G81" s="97"/>
      <c r="H81" s="97"/>
      <c r="I81" s="97"/>
      <c r="J81" s="97"/>
      <c r="K81" s="154"/>
      <c r="L81" s="154"/>
      <c r="M81" s="154"/>
      <c r="N81" s="66"/>
      <c r="O81" s="66"/>
      <c r="P81" s="66"/>
      <c r="Q81" s="66"/>
    </row>
    <row r="82" customFormat="false" ht="20.25" hidden="false" customHeight="false" outlineLevel="0" collapsed="false">
      <c r="A82" s="51"/>
      <c r="B82" s="51"/>
      <c r="C82" s="51"/>
      <c r="D82" s="51"/>
      <c r="E82" s="51"/>
      <c r="F82" s="97"/>
      <c r="G82" s="97"/>
      <c r="H82" s="97"/>
      <c r="I82" s="97"/>
      <c r="J82" s="97"/>
      <c r="K82" s="154"/>
      <c r="L82" s="154"/>
      <c r="M82" s="154"/>
      <c r="N82" s="66"/>
      <c r="O82" s="66"/>
      <c r="P82" s="66"/>
      <c r="Q82" s="66"/>
    </row>
    <row r="83" customFormat="false" ht="20.25" hidden="false" customHeight="false" outlineLevel="0" collapsed="false">
      <c r="A83" s="51"/>
      <c r="B83" s="51"/>
      <c r="C83" s="51"/>
      <c r="D83" s="51"/>
      <c r="E83" s="51"/>
      <c r="F83" s="97"/>
      <c r="G83" s="97"/>
      <c r="H83" s="97"/>
      <c r="I83" s="97"/>
      <c r="J83" s="97"/>
      <c r="K83" s="154"/>
      <c r="L83" s="154"/>
      <c r="M83" s="154"/>
      <c r="N83" s="66"/>
      <c r="O83" s="66"/>
      <c r="P83" s="66"/>
      <c r="Q83" s="66"/>
    </row>
    <row r="84" customFormat="false" ht="20.25" hidden="false" customHeight="false" outlineLevel="0" collapsed="false">
      <c r="A84" s="51"/>
      <c r="B84" s="51"/>
      <c r="C84" s="51"/>
      <c r="D84" s="51"/>
      <c r="E84" s="51"/>
      <c r="F84" s="97"/>
      <c r="G84" s="97"/>
      <c r="H84" s="97"/>
      <c r="I84" s="97"/>
      <c r="J84" s="97"/>
      <c r="K84" s="154"/>
      <c r="L84" s="154"/>
      <c r="M84" s="154"/>
      <c r="N84" s="66"/>
      <c r="O84" s="66"/>
      <c r="P84" s="66"/>
      <c r="Q84" s="66"/>
    </row>
    <row r="85" customFormat="false" ht="20.25" hidden="false" customHeight="false" outlineLevel="0" collapsed="false">
      <c r="A85" s="51"/>
      <c r="B85" s="51"/>
      <c r="C85" s="51"/>
      <c r="D85" s="51"/>
      <c r="E85" s="51"/>
      <c r="F85" s="97"/>
      <c r="G85" s="97"/>
      <c r="H85" s="97"/>
      <c r="I85" s="97"/>
      <c r="J85" s="97"/>
      <c r="K85" s="154"/>
      <c r="L85" s="154"/>
      <c r="M85" s="154"/>
      <c r="N85" s="66"/>
      <c r="O85" s="66"/>
      <c r="P85" s="66"/>
      <c r="Q85" s="66"/>
    </row>
    <row r="86" customFormat="false" ht="20.25" hidden="false" customHeight="false" outlineLevel="0" collapsed="false">
      <c r="A86" s="51"/>
      <c r="B86" s="51"/>
      <c r="C86" s="51"/>
      <c r="D86" s="51"/>
      <c r="E86" s="51"/>
      <c r="F86" s="97"/>
      <c r="G86" s="97"/>
      <c r="H86" s="97"/>
      <c r="I86" s="97"/>
      <c r="J86" s="97"/>
      <c r="K86" s="154"/>
      <c r="L86" s="154"/>
      <c r="M86" s="154"/>
      <c r="N86" s="66"/>
      <c r="O86" s="66"/>
      <c r="P86" s="66"/>
      <c r="Q86" s="66"/>
    </row>
    <row r="87" customFormat="false" ht="20.25" hidden="false" customHeight="false" outlineLevel="0" collapsed="false">
      <c r="A87" s="51"/>
      <c r="B87" s="51"/>
      <c r="C87" s="51"/>
      <c r="D87" s="51"/>
      <c r="E87" s="51"/>
      <c r="F87" s="97"/>
      <c r="G87" s="97"/>
      <c r="H87" s="97"/>
      <c r="I87" s="97"/>
      <c r="J87" s="97"/>
      <c r="K87" s="154"/>
      <c r="L87" s="154"/>
      <c r="M87" s="154"/>
      <c r="N87" s="66"/>
      <c r="O87" s="66"/>
      <c r="P87" s="66"/>
      <c r="Q87" s="66"/>
    </row>
    <row r="88" customFormat="false" ht="20.25" hidden="false" customHeight="false" outlineLevel="0" collapsed="false">
      <c r="A88" s="51"/>
      <c r="B88" s="51"/>
      <c r="C88" s="51"/>
      <c r="D88" s="51"/>
      <c r="E88" s="51"/>
      <c r="F88" s="97"/>
      <c r="G88" s="97"/>
      <c r="H88" s="97"/>
      <c r="I88" s="97"/>
      <c r="J88" s="97"/>
      <c r="K88" s="154"/>
      <c r="L88" s="154"/>
      <c r="M88" s="154"/>
      <c r="N88" s="66"/>
      <c r="O88" s="66"/>
      <c r="P88" s="66"/>
      <c r="Q88" s="66"/>
    </row>
    <row r="89" customFormat="false" ht="20.25" hidden="false" customHeight="false" outlineLevel="0" collapsed="false">
      <c r="A89" s="51"/>
      <c r="B89" s="51"/>
      <c r="C89" s="51"/>
      <c r="D89" s="51"/>
      <c r="E89" s="51"/>
      <c r="F89" s="97"/>
      <c r="G89" s="97"/>
      <c r="H89" s="97"/>
      <c r="I89" s="97"/>
      <c r="J89" s="97"/>
      <c r="K89" s="154"/>
      <c r="L89" s="154"/>
      <c r="M89" s="154"/>
      <c r="N89" s="66"/>
      <c r="O89" s="66"/>
      <c r="P89" s="66"/>
      <c r="Q89" s="66"/>
    </row>
    <row r="90" customFormat="false" ht="20.25" hidden="false" customHeight="false" outlineLevel="0" collapsed="false">
      <c r="A90" s="51"/>
      <c r="B90" s="51"/>
      <c r="C90" s="51"/>
      <c r="D90" s="51"/>
      <c r="E90" s="51"/>
      <c r="F90" s="97"/>
      <c r="G90" s="97"/>
      <c r="H90" s="97"/>
      <c r="I90" s="97"/>
      <c r="J90" s="97"/>
      <c r="K90" s="154"/>
      <c r="L90" s="154"/>
      <c r="M90" s="154"/>
      <c r="N90" s="66"/>
      <c r="O90" s="66"/>
      <c r="P90" s="66"/>
      <c r="Q90" s="66"/>
    </row>
  </sheetData>
  <mergeCells count="2">
    <mergeCell ref="H7:I7"/>
    <mergeCell ref="K7:N7"/>
  </mergeCells>
  <printOptions headings="false" gridLines="false" gridLinesSet="true" horizontalCentered="true" verticalCentered="true"/>
  <pageMargins left="0.2" right="0.2" top="0.5" bottom="0.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4"/>
  <sheetViews>
    <sheetView showFormulas="false" showGridLines="true" showRowColHeaders="true" showZeros="true" rightToLeft="false" tabSelected="false" showOutlineSymbols="true" defaultGridColor="true" view="normal" topLeftCell="A1" colorId="64" zoomScale="40" zoomScaleNormal="40" zoomScalePageLayoutView="100" workbookViewId="0">
      <pane xSplit="2" ySplit="10" topLeftCell="C11" activePane="bottomRight" state="frozen"/>
      <selection pane="topLeft" activeCell="A1" activeCellId="0" sqref="A1"/>
      <selection pane="topRight" activeCell="C1" activeCellId="0" sqref="C1"/>
      <selection pane="bottomLeft" activeCell="A11" activeCellId="0" sqref="A11"/>
      <selection pane="bottomRight" activeCell="H21" activeCellId="0" sqref="H2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71.99"/>
    <col collapsed="false" customWidth="true" hidden="false" outlineLevel="0" max="2" min="2" style="1" width="2.13"/>
    <col collapsed="false" customWidth="true" hidden="false" outlineLevel="0" max="3" min="3" style="1" width="34.13"/>
    <col collapsed="false" customWidth="true" hidden="false" outlineLevel="0" max="4" min="4" style="1" width="20.13"/>
    <col collapsed="false" customWidth="true" hidden="false" outlineLevel="0" max="5" min="5" style="1" width="43.14"/>
    <col collapsed="false" customWidth="true" hidden="false" outlineLevel="0" max="7" min="6" style="2" width="4.41"/>
    <col collapsed="false" customWidth="true" hidden="false" outlineLevel="0" max="8" min="8" style="2" width="28.56"/>
    <col collapsed="false" customWidth="true" hidden="false" outlineLevel="0" max="9" min="9" style="2" width="26.13"/>
    <col collapsed="false" customWidth="true" hidden="false" outlineLevel="0" max="10" min="10" style="3" width="13.85"/>
    <col collapsed="false" customWidth="true" hidden="false" outlineLevel="0" max="11" min="11" style="3" width="36.56"/>
    <col collapsed="false" customWidth="true" hidden="true" outlineLevel="0" max="12" min="12" style="3" width="23.85"/>
    <col collapsed="false" customWidth="true" hidden="false" outlineLevel="0" max="13" min="13" style="4" width="15.13"/>
    <col collapsed="false" customWidth="true" hidden="false" outlineLevel="0" max="14" min="14" style="4" width="25.41"/>
    <col collapsed="false" customWidth="true" hidden="false" outlineLevel="0" max="15" min="15" style="4" width="24.99"/>
    <col collapsed="false" customWidth="true" hidden="false" outlineLevel="0" max="16" min="16" style="4" width="24.13"/>
    <col collapsed="false" customWidth="true" hidden="false" outlineLevel="0" max="17" min="17" style="4" width="16.99"/>
    <col collapsed="false" customWidth="true" hidden="false" outlineLevel="0" max="18" min="18" style="4" width="2.13"/>
    <col collapsed="false" customWidth="true" hidden="false" outlineLevel="0" max="19" min="19" style="4" width="12.42"/>
    <col collapsed="false" customWidth="true" hidden="false" outlineLevel="0" max="20" min="20" style="4" width="15.99"/>
    <col collapsed="false" customWidth="true" hidden="false" outlineLevel="0" max="21" min="21" style="4" width="19.14"/>
    <col collapsed="false" customWidth="true" hidden="false" outlineLevel="0" max="22" min="22" style="4" width="20.41"/>
    <col collapsed="false" customWidth="true" hidden="false" outlineLevel="0" max="23" min="23" style="4" width="18.56"/>
    <col collapsed="false" customWidth="false" hidden="false" outlineLevel="0" max="24" min="24" style="4" width="9.14"/>
    <col collapsed="false" customWidth="true" hidden="false" outlineLevel="0" max="27" min="25" style="4" width="19.85"/>
    <col collapsed="false" customWidth="true" hidden="false" outlineLevel="0" max="28" min="28" style="4" width="13.56"/>
    <col collapsed="false" customWidth="true" hidden="true" outlineLevel="0" max="29" min="29" style="4" width="22.14"/>
    <col collapsed="false" customWidth="true" hidden="true" outlineLevel="0" max="30" min="30" style="4" width="32.56"/>
    <col collapsed="false" customWidth="true" hidden="true" outlineLevel="0" max="31" min="31" style="4" width="20.7"/>
    <col collapsed="false" customWidth="true" hidden="false" outlineLevel="0" max="32" min="32" style="4" width="19.85"/>
    <col collapsed="false" customWidth="true" hidden="false" outlineLevel="0" max="33" min="33" style="4" width="14.41"/>
    <col collapsed="false" customWidth="true" hidden="false" outlineLevel="0" max="34" min="34" style="4" width="14.14"/>
    <col collapsed="false" customWidth="true" hidden="false" outlineLevel="0" max="35" min="35" style="4" width="14.7"/>
    <col collapsed="false" customWidth="true" hidden="false" outlineLevel="0" max="36" min="36" style="4" width="13.28"/>
    <col collapsed="false" customWidth="true" hidden="false" outlineLevel="0" max="37" min="37" style="4" width="18.56"/>
    <col collapsed="false" customWidth="true" hidden="false" outlineLevel="0" max="38" min="38" style="4" width="14.41"/>
    <col collapsed="false" customWidth="true" hidden="false" outlineLevel="0" max="40" min="39" style="4" width="12.42"/>
    <col collapsed="false" customWidth="false" hidden="false" outlineLevel="0" max="257" min="41" style="4" width="9.14"/>
  </cols>
  <sheetData>
    <row r="1" customFormat="false" ht="27" hidden="false" customHeight="true" outlineLevel="0" collapsed="false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60.75" hidden="false" customHeight="false" outlineLevel="0" collapsed="false">
      <c r="A2" s="5"/>
      <c r="B2" s="5"/>
      <c r="C2" s="9" t="s">
        <v>0</v>
      </c>
      <c r="D2" s="5"/>
      <c r="E2" s="5"/>
      <c r="F2" s="5"/>
      <c r="G2" s="5"/>
      <c r="H2" s="5"/>
      <c r="I2" s="5"/>
      <c r="J2" s="5"/>
      <c r="K2" s="5"/>
      <c r="L2" s="5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customFormat="false" ht="72.75" hidden="false" customHeight="true" outlineLevel="0" collapsed="false">
      <c r="A3" s="10"/>
      <c r="B3" s="2"/>
      <c r="C3" s="2"/>
      <c r="D3" s="2"/>
      <c r="E3" s="11"/>
      <c r="H3" s="12" t="s">
        <v>1</v>
      </c>
      <c r="K3" s="13" t="s">
        <v>2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customFormat="false" ht="21" hidden="false" customHeight="true" outlineLevel="0" collapsed="false">
      <c r="A4" s="2"/>
      <c r="B4" s="2"/>
      <c r="C4" s="2"/>
      <c r="D4" s="2"/>
      <c r="E4" s="2"/>
      <c r="J4" s="14" t="s">
        <v>3</v>
      </c>
      <c r="K4" s="14" t="n">
        <f aca="true">TODAY()</f>
        <v>45926</v>
      </c>
      <c r="P4" s="6"/>
      <c r="Q4" s="6"/>
      <c r="R4" s="6"/>
      <c r="S4" s="6"/>
      <c r="T4" s="6"/>
      <c r="U4" s="6"/>
      <c r="V4" s="15"/>
      <c r="W4" s="1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customFormat="false" ht="30" hidden="false" customHeight="false" outlineLevel="0" collapsed="false">
      <c r="A5" s="10"/>
      <c r="B5" s="2"/>
      <c r="C5" s="2"/>
      <c r="D5" s="2"/>
      <c r="E5" s="2"/>
      <c r="J5" s="17"/>
      <c r="K5" s="13"/>
      <c r="P5" s="6"/>
      <c r="Q5" s="6"/>
      <c r="R5" s="6"/>
      <c r="S5" s="6"/>
      <c r="T5" s="6"/>
      <c r="U5" s="6"/>
      <c r="V5" s="15"/>
      <c r="W5" s="1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customFormat="false" ht="15.75" hidden="false" customHeight="true" outlineLevel="0" collapsed="false">
      <c r="A6" s="18"/>
      <c r="B6" s="2"/>
      <c r="C6" s="2"/>
      <c r="D6" s="2"/>
      <c r="E6" s="2"/>
      <c r="J6" s="19"/>
      <c r="K6" s="19"/>
      <c r="L6" s="19"/>
      <c r="P6" s="6"/>
      <c r="Q6" s="6"/>
      <c r="R6" s="6"/>
      <c r="S6" s="6"/>
      <c r="T6" s="6"/>
      <c r="U6" s="6"/>
      <c r="V6" s="15"/>
      <c r="W6" s="16"/>
      <c r="X6" s="6"/>
      <c r="Y6" s="6"/>
      <c r="Z6" s="6"/>
      <c r="AA6" s="6"/>
      <c r="AB6" s="6"/>
      <c r="AC6" s="20"/>
      <c r="AD6" s="6"/>
      <c r="AE6" s="6"/>
      <c r="AF6" s="6"/>
      <c r="AG6" s="6"/>
      <c r="AH6" s="6"/>
      <c r="AI6" s="6"/>
      <c r="AJ6" s="6"/>
      <c r="AK6" s="6"/>
    </row>
    <row r="7" customFormat="false" ht="31.5" hidden="false" customHeight="true" outlineLevel="0" collapsed="false">
      <c r="A7" s="18"/>
      <c r="B7" s="2"/>
      <c r="C7" s="21" t="s">
        <v>74</v>
      </c>
      <c r="D7" s="23"/>
      <c r="E7" s="21" t="s">
        <v>6</v>
      </c>
      <c r="F7" s="24"/>
      <c r="G7" s="24"/>
      <c r="H7" s="21" t="s">
        <v>7</v>
      </c>
      <c r="I7" s="21"/>
      <c r="J7" s="28"/>
      <c r="K7" s="21" t="s">
        <v>56</v>
      </c>
      <c r="L7" s="21"/>
      <c r="M7" s="21"/>
      <c r="N7" s="21"/>
      <c r="Q7" s="6"/>
      <c r="R7" s="15"/>
      <c r="S7" s="16"/>
      <c r="T7" s="6"/>
      <c r="U7" s="6"/>
      <c r="V7" s="6"/>
      <c r="W7" s="25"/>
      <c r="X7" s="26"/>
      <c r="Y7" s="27"/>
      <c r="Z7" s="2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customFormat="false" ht="18.75" hidden="false" customHeight="false" outlineLevel="0" collapsed="false">
      <c r="A8" s="28"/>
      <c r="B8" s="29"/>
      <c r="C8" s="30" t="s">
        <v>8</v>
      </c>
      <c r="D8" s="31"/>
      <c r="E8" s="30" t="s">
        <v>9</v>
      </c>
      <c r="F8" s="31"/>
      <c r="G8" s="31"/>
      <c r="H8" s="30" t="s">
        <v>10</v>
      </c>
      <c r="I8" s="30" t="n">
        <v>10</v>
      </c>
      <c r="J8" s="133"/>
      <c r="K8" s="30" t="s">
        <v>57</v>
      </c>
      <c r="L8" s="134" t="s">
        <v>58</v>
      </c>
      <c r="M8" s="134" t="s">
        <v>58</v>
      </c>
      <c r="N8" s="134" t="s">
        <v>59</v>
      </c>
      <c r="O8" s="32"/>
      <c r="P8" s="32"/>
      <c r="Q8" s="33"/>
      <c r="R8" s="33"/>
      <c r="S8" s="33"/>
      <c r="T8" s="33"/>
      <c r="U8" s="33"/>
      <c r="V8" s="33"/>
      <c r="W8" s="33"/>
      <c r="X8" s="33"/>
      <c r="Y8" s="34"/>
      <c r="Z8" s="31"/>
      <c r="AA8" s="31"/>
      <c r="AB8" s="35"/>
      <c r="AC8" s="31"/>
      <c r="AD8" s="33"/>
      <c r="AE8" s="6"/>
      <c r="AF8" s="26"/>
      <c r="AG8" s="26"/>
      <c r="AH8" s="26"/>
      <c r="AI8" s="26"/>
      <c r="AJ8" s="26"/>
      <c r="AK8" s="33"/>
      <c r="AL8" s="33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</row>
    <row r="9" customFormat="false" ht="12.75" hidden="false" customHeight="true" outlineLevel="0" collapsed="false">
      <c r="A9" s="26"/>
      <c r="B9" s="2"/>
      <c r="C9" s="36"/>
      <c r="D9" s="26"/>
      <c r="E9" s="37"/>
      <c r="H9" s="37"/>
      <c r="I9" s="37"/>
      <c r="J9" s="2"/>
      <c r="K9" s="36"/>
      <c r="L9" s="36"/>
      <c r="M9" s="36"/>
      <c r="N9" s="36"/>
      <c r="Q9" s="6"/>
      <c r="R9" s="6"/>
      <c r="S9" s="6"/>
      <c r="T9" s="6"/>
      <c r="U9" s="6"/>
      <c r="V9" s="6"/>
      <c r="W9" s="6"/>
      <c r="X9" s="6"/>
      <c r="Y9" s="25"/>
      <c r="Z9" s="26"/>
      <c r="AA9" s="26"/>
      <c r="AB9" s="26"/>
      <c r="AC9" s="26"/>
      <c r="AD9" s="6"/>
      <c r="AE9" s="6"/>
      <c r="AF9" s="6"/>
      <c r="AG9" s="6"/>
      <c r="AH9" s="6"/>
      <c r="AI9" s="6"/>
      <c r="AJ9" s="6"/>
      <c r="AK9" s="6"/>
      <c r="AL9" s="6"/>
    </row>
    <row r="10" customFormat="false" ht="30" hidden="false" customHeight="true" outlineLevel="0" collapsed="false">
      <c r="A10" s="135" t="s">
        <v>47</v>
      </c>
      <c r="B10" s="10"/>
      <c r="C10" s="39"/>
      <c r="D10" s="10"/>
      <c r="E10" s="56"/>
      <c r="F10" s="41"/>
      <c r="G10" s="41"/>
      <c r="H10" s="56"/>
      <c r="I10" s="56"/>
      <c r="J10" s="136"/>
      <c r="K10" s="56"/>
      <c r="L10" s="56"/>
      <c r="M10" s="56"/>
      <c r="N10" s="56"/>
      <c r="O10" s="7"/>
      <c r="P10" s="7"/>
      <c r="Q10" s="7"/>
      <c r="R10" s="58"/>
      <c r="S10" s="42"/>
      <c r="T10" s="42"/>
      <c r="U10" s="42"/>
      <c r="V10" s="7"/>
      <c r="W10" s="43"/>
      <c r="X10" s="43"/>
      <c r="Y10" s="43"/>
      <c r="Z10" s="44"/>
      <c r="AA10" s="44"/>
      <c r="AB10" s="44"/>
      <c r="AC10" s="7"/>
      <c r="AD10" s="7"/>
      <c r="AE10" s="45"/>
      <c r="AF10" s="45"/>
      <c r="AG10" s="45"/>
      <c r="AH10" s="45"/>
      <c r="AI10" s="45"/>
      <c r="AJ10" s="45"/>
      <c r="AK10" s="7"/>
      <c r="AL10" s="7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26.25" hidden="false" customHeight="false" outlineLevel="0" collapsed="false">
      <c r="A11" s="95"/>
      <c r="B11" s="51"/>
      <c r="C11" s="109"/>
      <c r="D11" s="53"/>
      <c r="E11" s="110"/>
      <c r="F11" s="111"/>
      <c r="G11" s="111"/>
      <c r="H11" s="82"/>
      <c r="I11" s="82"/>
      <c r="J11" s="53"/>
      <c r="K11" s="171"/>
      <c r="L11" s="171"/>
      <c r="M11" s="171"/>
      <c r="N11" s="171"/>
      <c r="O11" s="66"/>
      <c r="P11" s="66"/>
      <c r="Q11" s="57"/>
      <c r="R11" s="57"/>
      <c r="S11" s="57"/>
      <c r="T11" s="57"/>
      <c r="U11" s="57"/>
      <c r="V11" s="57"/>
      <c r="W11" s="172"/>
      <c r="X11" s="172"/>
      <c r="Y11" s="172"/>
      <c r="Z11" s="69"/>
      <c r="AA11" s="69"/>
      <c r="AB11" s="69"/>
      <c r="AC11" s="57"/>
      <c r="AD11" s="57"/>
      <c r="AE11" s="45"/>
      <c r="AF11" s="45"/>
      <c r="AG11" s="45"/>
      <c r="AH11" s="45"/>
      <c r="AI11" s="45"/>
      <c r="AJ11" s="45"/>
      <c r="AK11" s="57"/>
      <c r="AL11" s="57"/>
      <c r="AM11" s="8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</row>
    <row r="12" customFormat="false" ht="30" hidden="false" customHeight="true" outlineLevel="0" collapsed="false">
      <c r="A12" s="50" t="s">
        <v>48</v>
      </c>
      <c r="B12" s="51"/>
      <c r="C12" s="99"/>
      <c r="D12" s="53"/>
      <c r="E12" s="56" t="n">
        <f aca="false">SUM(E16:E19)</f>
        <v>157.74717618</v>
      </c>
      <c r="F12" s="55"/>
      <c r="G12" s="55"/>
      <c r="H12" s="56" t="n">
        <f aca="false">SQRT(SUMSQ(H16:H18))</f>
        <v>7.59804261640881</v>
      </c>
      <c r="I12" s="56" t="n">
        <f aca="false">SQRT(SUMSQ(I16:I18))</f>
        <v>24.0271204268769</v>
      </c>
      <c r="J12" s="53"/>
      <c r="K12" s="56" t="n">
        <f aca="false">SUM(K16:K19)</f>
        <v>-50.5767030675</v>
      </c>
      <c r="L12" s="56" t="n">
        <f aca="false">SUM(L16:L19)</f>
        <v>-50.5767030675</v>
      </c>
      <c r="M12" s="56" t="n">
        <f aca="false">SUM(M16:M19)</f>
        <v>-50.5767030675</v>
      </c>
      <c r="N12" s="56" t="n">
        <f aca="false">SUM(N16:N19)</f>
        <v>-50.5767030675</v>
      </c>
      <c r="O12" s="57"/>
      <c r="P12" s="57"/>
      <c r="Q12" s="57"/>
      <c r="R12" s="58"/>
      <c r="S12" s="42"/>
      <c r="T12" s="42"/>
      <c r="U12" s="42"/>
      <c r="V12" s="7"/>
      <c r="W12" s="43"/>
      <c r="X12" s="43"/>
      <c r="Y12" s="43"/>
      <c r="Z12" s="44"/>
      <c r="AA12" s="44"/>
      <c r="AB12" s="44"/>
      <c r="AC12" s="7"/>
      <c r="AD12" s="7"/>
      <c r="AE12" s="45"/>
      <c r="AF12" s="45"/>
      <c r="AG12" s="45"/>
      <c r="AH12" s="45"/>
      <c r="AI12" s="45"/>
      <c r="AJ12" s="45"/>
      <c r="AK12" s="7"/>
      <c r="AL12" s="7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26.25" hidden="true" customHeight="false" outlineLevel="0" collapsed="false">
      <c r="A13" s="59" t="s">
        <v>14</v>
      </c>
      <c r="B13" s="51"/>
      <c r="C13" s="60"/>
      <c r="D13" s="61"/>
      <c r="E13" s="67"/>
      <c r="F13" s="53"/>
      <c r="G13" s="53"/>
      <c r="H13" s="128"/>
      <c r="I13" s="128"/>
      <c r="J13" s="65"/>
      <c r="K13" s="138"/>
      <c r="L13" s="138"/>
      <c r="M13" s="138"/>
      <c r="N13" s="138"/>
      <c r="O13" s="66"/>
      <c r="P13" s="66"/>
      <c r="Q13" s="57"/>
      <c r="R13" s="58"/>
      <c r="S13" s="42"/>
      <c r="T13" s="42"/>
      <c r="U13" s="42"/>
      <c r="V13" s="33"/>
      <c r="W13" s="43"/>
      <c r="X13" s="43"/>
      <c r="Y13" s="43"/>
      <c r="Z13" s="34"/>
      <c r="AA13" s="34"/>
      <c r="AB13" s="34"/>
      <c r="AC13" s="33"/>
      <c r="AD13" s="33"/>
      <c r="AE13" s="45"/>
      <c r="AF13" s="45"/>
      <c r="AG13" s="45"/>
      <c r="AH13" s="45"/>
      <c r="AI13" s="45"/>
      <c r="AJ13" s="45"/>
      <c r="AK13" s="33"/>
      <c r="AL13" s="33"/>
      <c r="AM13" s="8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customFormat="false" ht="26.25" hidden="true" customHeight="false" outlineLevel="0" collapsed="false">
      <c r="A14" s="59" t="s">
        <v>15</v>
      </c>
      <c r="B14" s="51"/>
      <c r="C14" s="67"/>
      <c r="D14" s="53"/>
      <c r="E14" s="67"/>
      <c r="F14" s="53"/>
      <c r="G14" s="53"/>
      <c r="H14" s="128"/>
      <c r="I14" s="128"/>
      <c r="J14" s="68"/>
      <c r="K14" s="138"/>
      <c r="L14" s="138"/>
      <c r="M14" s="138"/>
      <c r="N14" s="138"/>
      <c r="O14" s="57"/>
      <c r="P14" s="57"/>
      <c r="Q14" s="57"/>
      <c r="R14" s="58"/>
      <c r="S14" s="42"/>
      <c r="T14" s="42"/>
      <c r="U14" s="42"/>
      <c r="V14" s="57"/>
      <c r="W14" s="43"/>
      <c r="X14" s="43"/>
      <c r="Y14" s="43"/>
      <c r="Z14" s="69"/>
      <c r="AA14" s="69"/>
      <c r="AB14" s="69"/>
      <c r="AC14" s="57"/>
      <c r="AD14" s="57"/>
      <c r="AE14" s="45"/>
      <c r="AF14" s="45"/>
      <c r="AG14" s="45"/>
      <c r="AH14" s="45"/>
      <c r="AI14" s="45"/>
      <c r="AJ14" s="45"/>
      <c r="AK14" s="57"/>
      <c r="AL14" s="57"/>
      <c r="AM14" s="8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12.75" hidden="false" customHeight="true" outlineLevel="0" collapsed="false">
      <c r="A15" s="70"/>
      <c r="B15" s="51"/>
      <c r="C15" s="71"/>
      <c r="D15" s="53"/>
      <c r="E15" s="71"/>
      <c r="F15" s="53"/>
      <c r="G15" s="53"/>
      <c r="H15" s="130"/>
      <c r="I15" s="130"/>
      <c r="J15" s="73"/>
      <c r="K15" s="139"/>
      <c r="L15" s="137"/>
      <c r="M15" s="137"/>
      <c r="N15" s="137"/>
      <c r="O15" s="66"/>
      <c r="P15" s="66"/>
      <c r="Q15" s="57"/>
      <c r="R15" s="26"/>
      <c r="S15" s="74"/>
      <c r="T15" s="74"/>
      <c r="U15" s="74"/>
      <c r="V15" s="6"/>
      <c r="W15" s="45"/>
      <c r="X15" s="45"/>
      <c r="Y15" s="45"/>
      <c r="Z15" s="25"/>
      <c r="AA15" s="25"/>
      <c r="AB15" s="25"/>
      <c r="AC15" s="6"/>
      <c r="AD15" s="6"/>
      <c r="AE15" s="45"/>
      <c r="AF15" s="45"/>
      <c r="AG15" s="45"/>
      <c r="AH15" s="45"/>
      <c r="AI15" s="45"/>
      <c r="AJ15" s="45"/>
      <c r="AK15" s="6"/>
      <c r="AL15" s="6"/>
      <c r="AM15" s="8"/>
    </row>
    <row r="16" customFormat="false" ht="30" hidden="false" customHeight="true" outlineLevel="0" collapsed="false">
      <c r="A16" s="92" t="s">
        <v>49</v>
      </c>
      <c r="B16" s="51"/>
      <c r="C16" s="62" t="n">
        <v>1021107</v>
      </c>
      <c r="D16" s="53" t="s">
        <v>50</v>
      </c>
      <c r="E16" s="78" t="n">
        <f aca="false">(C16*16.38)/1000000</f>
        <v>16.72573266</v>
      </c>
      <c r="F16" s="53"/>
      <c r="G16" s="53"/>
      <c r="H16" s="79" t="n">
        <f aca="false">(E16*0.6*1.645)/16</f>
        <v>1.03176863346375</v>
      </c>
      <c r="I16" s="79" t="n">
        <f aca="false">H16*SQRT($I$8)</f>
        <v>3.26273890006487</v>
      </c>
      <c r="J16" s="53"/>
      <c r="K16" s="79" t="n">
        <f aca="false">((17.1875-20)*$C$16)/1000000</f>
        <v>-2.8718634375</v>
      </c>
      <c r="L16" s="79" t="n">
        <f aca="false">((17.1875-20)*$C$16)/1000000</f>
        <v>-2.8718634375</v>
      </c>
      <c r="M16" s="79" t="n">
        <f aca="false">((17.1875-20)*$C$16)/1000000</f>
        <v>-2.8718634375</v>
      </c>
      <c r="N16" s="79" t="n">
        <f aca="false">((17.1875-20)*$C$16)/1000000</f>
        <v>-2.8718634375</v>
      </c>
      <c r="O16" s="66"/>
      <c r="P16" s="66"/>
      <c r="Q16" s="57"/>
      <c r="R16" s="58"/>
      <c r="S16" s="42"/>
      <c r="T16" s="42"/>
      <c r="U16" s="42"/>
      <c r="V16" s="7"/>
      <c r="W16" s="43"/>
      <c r="X16" s="43"/>
      <c r="Y16" s="43"/>
      <c r="Z16" s="44"/>
      <c r="AA16" s="44"/>
      <c r="AB16" s="44"/>
      <c r="AC16" s="7"/>
      <c r="AD16" s="7"/>
      <c r="AE16" s="45"/>
      <c r="AF16" s="45"/>
      <c r="AG16" s="45"/>
      <c r="AH16" s="45"/>
      <c r="AI16" s="45"/>
      <c r="AJ16" s="45"/>
      <c r="AK16" s="7"/>
      <c r="AL16" s="7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30" hidden="false" customHeight="true" outlineLevel="0" collapsed="false">
      <c r="A17" s="92" t="s">
        <v>78</v>
      </c>
      <c r="B17" s="51"/>
      <c r="C17" s="62" t="n">
        <v>1092426</v>
      </c>
      <c r="D17" s="53" t="s">
        <v>50</v>
      </c>
      <c r="E17" s="78" t="n">
        <f aca="false">(C17*8.28)/1000000</f>
        <v>9.04528728</v>
      </c>
      <c r="F17" s="53"/>
      <c r="G17" s="53"/>
      <c r="H17" s="79" t="n">
        <f aca="false">(E17*1.06*1.645)/16</f>
        <v>0.9857667143835</v>
      </c>
      <c r="I17" s="79" t="n">
        <f aca="false">H17*SQRT($I$8)</f>
        <v>3.11726805903253</v>
      </c>
      <c r="J17" s="53"/>
      <c r="K17" s="79" t="n">
        <f aca="false">((14.875-23.25)*$C$17)/1000000</f>
        <v>-9.14906775</v>
      </c>
      <c r="L17" s="79" t="n">
        <f aca="false">((14.875-23.25)*$C$17)/1000000</f>
        <v>-9.14906775</v>
      </c>
      <c r="M17" s="79" t="n">
        <f aca="false">((14.875-23.25)*$C$17)/1000000</f>
        <v>-9.14906775</v>
      </c>
      <c r="N17" s="79" t="n">
        <f aca="false">((14.875-23.25)*$C$17)/1000000</f>
        <v>-9.14906775</v>
      </c>
      <c r="O17" s="66"/>
      <c r="P17" s="66"/>
      <c r="Q17" s="57"/>
      <c r="R17" s="58"/>
      <c r="S17" s="42"/>
      <c r="T17" s="42"/>
      <c r="U17" s="42"/>
      <c r="V17" s="7"/>
      <c r="W17" s="43"/>
      <c r="X17" s="43"/>
      <c r="Y17" s="43"/>
      <c r="Z17" s="44"/>
      <c r="AA17" s="44"/>
      <c r="AB17" s="44"/>
      <c r="AC17" s="7"/>
      <c r="AD17" s="7"/>
      <c r="AE17" s="45"/>
      <c r="AF17" s="45"/>
      <c r="AG17" s="45"/>
      <c r="AH17" s="45"/>
      <c r="AI17" s="45"/>
      <c r="AJ17" s="45"/>
      <c r="AK17" s="7"/>
      <c r="AL17" s="7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30" hidden="false" customHeight="true" outlineLevel="0" collapsed="false">
      <c r="A18" s="92" t="s">
        <v>52</v>
      </c>
      <c r="B18" s="51"/>
      <c r="C18" s="62" t="n">
        <v>4181754</v>
      </c>
      <c r="D18" s="53" t="s">
        <v>50</v>
      </c>
      <c r="E18" s="78" t="n">
        <f aca="false">(C18*31.56)/1000000</f>
        <v>131.97615624</v>
      </c>
      <c r="F18" s="53"/>
      <c r="G18" s="53"/>
      <c r="H18" s="79" t="n">
        <f aca="false">(E18*0.55*1.645)/16</f>
        <v>7.46283920988375</v>
      </c>
      <c r="I18" s="79" t="n">
        <f aca="false">H18*SQRT($I$8)</f>
        <v>23.599569714844</v>
      </c>
      <c r="J18" s="53"/>
      <c r="K18" s="79" t="n">
        <f aca="false">((32.53-41.75)*$C$18)/1000000</f>
        <v>-38.55577188</v>
      </c>
      <c r="L18" s="79" t="n">
        <f aca="false">((32.53-41.75)*$C$18)/1000000</f>
        <v>-38.55577188</v>
      </c>
      <c r="M18" s="79" t="n">
        <f aca="false">((32.53-41.75)*$C$18)/1000000</f>
        <v>-38.55577188</v>
      </c>
      <c r="N18" s="79" t="n">
        <f aca="false">((32.53-41.75)*$C$18)/1000000</f>
        <v>-38.55577188</v>
      </c>
      <c r="O18" s="66"/>
      <c r="P18" s="66"/>
      <c r="Q18" s="57"/>
      <c r="R18" s="58"/>
      <c r="S18" s="42"/>
      <c r="T18" s="42"/>
      <c r="U18" s="42"/>
      <c r="V18" s="7"/>
      <c r="W18" s="43"/>
      <c r="X18" s="43"/>
      <c r="Y18" s="43"/>
      <c r="Z18" s="44"/>
      <c r="AA18" s="44"/>
      <c r="AB18" s="44"/>
      <c r="AC18" s="7"/>
      <c r="AD18" s="7"/>
      <c r="AE18" s="45"/>
      <c r="AF18" s="45"/>
      <c r="AG18" s="45"/>
      <c r="AH18" s="45"/>
      <c r="AI18" s="45"/>
      <c r="AJ18" s="45"/>
      <c r="AK18" s="7"/>
      <c r="AL18" s="7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30" hidden="false" customHeight="true" outlineLevel="0" collapsed="false">
      <c r="A19" s="92" t="s">
        <v>79</v>
      </c>
      <c r="B19" s="51"/>
      <c r="C19" s="62"/>
      <c r="D19" s="53" t="s">
        <v>50</v>
      </c>
      <c r="E19" s="78"/>
      <c r="F19" s="53"/>
      <c r="G19" s="53"/>
      <c r="H19" s="79"/>
      <c r="I19" s="79"/>
      <c r="J19" s="53"/>
      <c r="K19" s="79"/>
      <c r="L19" s="79"/>
      <c r="M19" s="79"/>
      <c r="N19" s="79"/>
      <c r="O19" s="66"/>
      <c r="P19" s="66"/>
      <c r="Q19" s="57"/>
      <c r="R19" s="58"/>
      <c r="S19" s="42"/>
      <c r="T19" s="42"/>
      <c r="U19" s="42"/>
      <c r="V19" s="7"/>
      <c r="W19" s="43"/>
      <c r="X19" s="43"/>
      <c r="Y19" s="43"/>
      <c r="Z19" s="44"/>
      <c r="AA19" s="44"/>
      <c r="AB19" s="44"/>
      <c r="AC19" s="7"/>
      <c r="AD19" s="7"/>
      <c r="AE19" s="45"/>
      <c r="AF19" s="45"/>
      <c r="AG19" s="45"/>
      <c r="AH19" s="45"/>
      <c r="AI19" s="45"/>
      <c r="AJ19" s="45"/>
      <c r="AK19" s="7"/>
      <c r="AL19" s="7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6.25" hidden="false" customHeight="false" outlineLevel="0" collapsed="false">
      <c r="A20" s="95"/>
      <c r="B20" s="51"/>
      <c r="C20" s="96"/>
      <c r="D20" s="85"/>
      <c r="E20" s="96"/>
      <c r="F20" s="97"/>
      <c r="G20" s="97"/>
      <c r="H20" s="178"/>
      <c r="I20" s="178"/>
      <c r="J20" s="97"/>
      <c r="K20" s="144"/>
      <c r="L20" s="144"/>
      <c r="M20" s="144"/>
      <c r="N20" s="144"/>
      <c r="O20" s="66"/>
      <c r="P20" s="66"/>
      <c r="Q20" s="57"/>
      <c r="R20" s="6"/>
      <c r="S20" s="6"/>
      <c r="T20" s="6"/>
      <c r="U20" s="6"/>
      <c r="V20" s="6"/>
      <c r="W20" s="45"/>
      <c r="X20" s="45"/>
      <c r="Y20" s="45"/>
      <c r="Z20" s="6"/>
      <c r="AA20" s="6"/>
      <c r="AB20" s="6"/>
      <c r="AC20" s="6"/>
      <c r="AD20" s="6"/>
      <c r="AE20" s="45"/>
      <c r="AF20" s="45"/>
      <c r="AG20" s="45"/>
      <c r="AH20" s="45"/>
      <c r="AI20" s="45"/>
      <c r="AJ20" s="45"/>
      <c r="AK20" s="7"/>
      <c r="AL20" s="6"/>
      <c r="AM20" s="8"/>
    </row>
    <row r="21" customFormat="false" ht="30" hidden="false" customHeight="true" outlineLevel="0" collapsed="false">
      <c r="A21" s="50" t="s">
        <v>53</v>
      </c>
      <c r="B21" s="51"/>
      <c r="C21" s="52"/>
      <c r="D21" s="53"/>
      <c r="E21" s="56" t="n">
        <f aca="false">E25</f>
        <v>-993.29160105</v>
      </c>
      <c r="F21" s="55"/>
      <c r="G21" s="55"/>
      <c r="H21" s="56" t="n">
        <f aca="false">H25</f>
        <v>172</v>
      </c>
      <c r="I21" s="56" t="n">
        <f aca="false">H21*SQRT($I$8)</f>
        <v>543.911757548961</v>
      </c>
      <c r="J21" s="53"/>
      <c r="K21" s="56" t="n">
        <f aca="false">K25</f>
        <v>1113.796122075</v>
      </c>
      <c r="L21" s="56" t="n">
        <f aca="false">L25</f>
        <v>1113.796122075</v>
      </c>
      <c r="M21" s="56" t="n">
        <f aca="false">M25</f>
        <v>222.201978075</v>
      </c>
      <c r="N21" s="56"/>
      <c r="O21" s="57"/>
      <c r="P21" s="57"/>
      <c r="Q21" s="57"/>
      <c r="R21" s="58"/>
      <c r="S21" s="42"/>
      <c r="T21" s="42"/>
      <c r="U21" s="42"/>
      <c r="V21" s="7"/>
      <c r="W21" s="43"/>
      <c r="X21" s="43"/>
      <c r="Y21" s="43"/>
      <c r="Z21" s="44"/>
      <c r="AA21" s="44"/>
      <c r="AB21" s="44"/>
      <c r="AC21" s="7"/>
      <c r="AD21" s="7"/>
      <c r="AE21" s="45"/>
      <c r="AF21" s="45"/>
      <c r="AG21" s="45"/>
      <c r="AH21" s="45"/>
      <c r="AI21" s="45"/>
      <c r="AJ21" s="45"/>
      <c r="AK21" s="7"/>
      <c r="AL21" s="7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26.25" hidden="true" customHeight="false" outlineLevel="0" collapsed="false">
      <c r="A22" s="59" t="s">
        <v>14</v>
      </c>
      <c r="B22" s="51"/>
      <c r="C22" s="60"/>
      <c r="D22" s="61"/>
      <c r="E22" s="67"/>
      <c r="F22" s="53"/>
      <c r="G22" s="53"/>
      <c r="H22" s="128"/>
      <c r="I22" s="128"/>
      <c r="J22" s="65"/>
      <c r="K22" s="138"/>
      <c r="L22" s="138"/>
      <c r="M22" s="138"/>
      <c r="N22" s="138"/>
      <c r="O22" s="66"/>
      <c r="P22" s="66"/>
      <c r="Q22" s="57"/>
      <c r="R22" s="58"/>
      <c r="S22" s="42"/>
      <c r="T22" s="42"/>
      <c r="U22" s="42"/>
      <c r="V22" s="33"/>
      <c r="W22" s="43"/>
      <c r="X22" s="43"/>
      <c r="Y22" s="43"/>
      <c r="Z22" s="34"/>
      <c r="AA22" s="34"/>
      <c r="AB22" s="34"/>
      <c r="AC22" s="33"/>
      <c r="AD22" s="33"/>
      <c r="AE22" s="45"/>
      <c r="AF22" s="45"/>
      <c r="AG22" s="45"/>
      <c r="AH22" s="45"/>
      <c r="AI22" s="45"/>
      <c r="AJ22" s="45"/>
      <c r="AK22" s="33"/>
      <c r="AL22" s="33"/>
      <c r="AM22" s="8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</row>
    <row r="23" customFormat="false" ht="26.25" hidden="true" customHeight="false" outlineLevel="0" collapsed="false">
      <c r="A23" s="59" t="s">
        <v>15</v>
      </c>
      <c r="B23" s="51"/>
      <c r="C23" s="67"/>
      <c r="D23" s="53"/>
      <c r="E23" s="67"/>
      <c r="F23" s="53"/>
      <c r="G23" s="53"/>
      <c r="H23" s="128"/>
      <c r="I23" s="128"/>
      <c r="J23" s="68"/>
      <c r="K23" s="138"/>
      <c r="L23" s="138"/>
      <c r="M23" s="138"/>
      <c r="N23" s="138"/>
      <c r="O23" s="57"/>
      <c r="P23" s="57"/>
      <c r="Q23" s="57"/>
      <c r="R23" s="58"/>
      <c r="S23" s="42"/>
      <c r="T23" s="42"/>
      <c r="U23" s="42"/>
      <c r="V23" s="57"/>
      <c r="W23" s="43"/>
      <c r="X23" s="43"/>
      <c r="Y23" s="43"/>
      <c r="Z23" s="69"/>
      <c r="AA23" s="69"/>
      <c r="AB23" s="69"/>
      <c r="AC23" s="57"/>
      <c r="AD23" s="57"/>
      <c r="AE23" s="45"/>
      <c r="AF23" s="45"/>
      <c r="AG23" s="45"/>
      <c r="AH23" s="45"/>
      <c r="AI23" s="45"/>
      <c r="AJ23" s="45"/>
      <c r="AK23" s="57"/>
      <c r="AL23" s="57"/>
      <c r="AM23" s="8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12.75" hidden="false" customHeight="true" outlineLevel="0" collapsed="false">
      <c r="A24" s="70"/>
      <c r="B24" s="51"/>
      <c r="C24" s="71"/>
      <c r="D24" s="53"/>
      <c r="E24" s="71"/>
      <c r="F24" s="53"/>
      <c r="G24" s="53"/>
      <c r="H24" s="130"/>
      <c r="I24" s="130"/>
      <c r="J24" s="73"/>
      <c r="K24" s="139"/>
      <c r="L24" s="137"/>
      <c r="M24" s="137"/>
      <c r="N24" s="137"/>
      <c r="O24" s="66"/>
      <c r="P24" s="66"/>
      <c r="Q24" s="57"/>
      <c r="R24" s="26"/>
      <c r="S24" s="74"/>
      <c r="T24" s="74"/>
      <c r="U24" s="74"/>
      <c r="V24" s="6"/>
      <c r="W24" s="45"/>
      <c r="X24" s="45"/>
      <c r="Y24" s="45"/>
      <c r="Z24" s="25"/>
      <c r="AA24" s="25"/>
      <c r="AB24" s="25"/>
      <c r="AC24" s="6"/>
      <c r="AD24" s="6"/>
      <c r="AE24" s="45"/>
      <c r="AF24" s="45"/>
      <c r="AG24" s="45"/>
      <c r="AH24" s="45"/>
      <c r="AI24" s="45"/>
      <c r="AJ24" s="45"/>
      <c r="AK24" s="6"/>
      <c r="AL24" s="6"/>
      <c r="AM24" s="8"/>
    </row>
    <row r="25" customFormat="false" ht="30" hidden="false" customHeight="true" outlineLevel="0" collapsed="false">
      <c r="A25" s="92" t="s">
        <v>54</v>
      </c>
      <c r="B25" s="51"/>
      <c r="C25" s="62" t="n">
        <v>-46437195</v>
      </c>
      <c r="D25" s="53" t="s">
        <v>55</v>
      </c>
      <c r="E25" s="78" t="n">
        <f aca="false">((55.89-34.5)*C25)/1000000</f>
        <v>-993.29160105</v>
      </c>
      <c r="F25" s="53"/>
      <c r="G25" s="53"/>
      <c r="H25" s="79" t="n">
        <v>172</v>
      </c>
      <c r="I25" s="79" t="n">
        <f aca="false">H25*SQRT($I$8)</f>
        <v>543.911757548961</v>
      </c>
      <c r="J25" s="53"/>
      <c r="K25" s="79" t="n">
        <f aca="false">((55.89-79.875)*$C$25)/1000000</f>
        <v>1113.796122075</v>
      </c>
      <c r="L25" s="79" t="n">
        <f aca="false">((55.89-79.875)*$C$25)/1000000</f>
        <v>1113.796122075</v>
      </c>
      <c r="M25" s="79" t="n">
        <f aca="false">((75.09-79.875)*$C$25)/1000000</f>
        <v>222.201978075</v>
      </c>
      <c r="N25" s="79"/>
      <c r="O25" s="66"/>
      <c r="P25" s="66"/>
      <c r="Q25" s="57"/>
      <c r="R25" s="58"/>
      <c r="S25" s="42"/>
      <c r="T25" s="42"/>
      <c r="U25" s="42"/>
      <c r="V25" s="7"/>
      <c r="W25" s="43"/>
      <c r="X25" s="43"/>
      <c r="Y25" s="43"/>
      <c r="Z25" s="44"/>
      <c r="AA25" s="44"/>
      <c r="AB25" s="44"/>
      <c r="AC25" s="7"/>
      <c r="AD25" s="7"/>
      <c r="AE25" s="45"/>
      <c r="AF25" s="45"/>
      <c r="AG25" s="45"/>
      <c r="AH25" s="45"/>
      <c r="AI25" s="45"/>
      <c r="AJ25" s="45"/>
      <c r="AK25" s="7"/>
      <c r="AL25" s="7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26.25" hidden="false" customHeight="false" outlineLevel="0" collapsed="false">
      <c r="A26" s="92" t="s">
        <v>28</v>
      </c>
      <c r="B26" s="51"/>
      <c r="C26" s="117" t="n">
        <v>-2832.818179</v>
      </c>
      <c r="D26" s="94" t="s">
        <v>29</v>
      </c>
      <c r="E26" s="82"/>
      <c r="F26" s="121"/>
      <c r="G26" s="121"/>
      <c r="H26" s="80"/>
      <c r="I26" s="94"/>
      <c r="J26" s="170"/>
      <c r="K26" s="170"/>
      <c r="L26" s="66"/>
      <c r="M26" s="66"/>
      <c r="N26" s="66"/>
      <c r="O26" s="66"/>
      <c r="P26" s="57"/>
      <c r="Q26" s="58"/>
      <c r="R26" s="42"/>
      <c r="S26" s="42"/>
      <c r="T26" s="42"/>
      <c r="U26" s="57"/>
      <c r="V26" s="43"/>
      <c r="W26" s="43"/>
      <c r="X26" s="43"/>
      <c r="Y26" s="69"/>
      <c r="Z26" s="69"/>
      <c r="AA26" s="69"/>
      <c r="AB26" s="57"/>
      <c r="AC26" s="57"/>
      <c r="AD26" s="45"/>
      <c r="AE26" s="45"/>
      <c r="AF26" s="45"/>
      <c r="AG26" s="45"/>
      <c r="AH26" s="45"/>
      <c r="AI26" s="45"/>
      <c r="AJ26" s="7"/>
      <c r="AK26" s="57"/>
      <c r="AL26" s="8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  <c r="IH26" s="66"/>
      <c r="II26" s="66"/>
      <c r="IJ26" s="66"/>
      <c r="IK26" s="66"/>
      <c r="IL26" s="66"/>
      <c r="IM26" s="66"/>
      <c r="IN26" s="66"/>
      <c r="IO26" s="66"/>
      <c r="IP26" s="66"/>
      <c r="IQ26" s="66"/>
      <c r="IR26" s="66"/>
      <c r="IS26" s="66"/>
      <c r="IT26" s="66"/>
      <c r="IU26" s="66"/>
      <c r="IV26" s="66"/>
      <c r="IW26" s="66"/>
    </row>
    <row r="27" customFormat="false" ht="26.25" hidden="false" customHeight="false" outlineLevel="0" collapsed="false">
      <c r="A27" s="179"/>
      <c r="B27" s="85"/>
      <c r="C27" s="112"/>
      <c r="D27" s="61"/>
      <c r="E27" s="71"/>
      <c r="F27" s="53"/>
      <c r="G27" s="53"/>
      <c r="H27" s="72"/>
      <c r="I27" s="53"/>
      <c r="J27" s="39"/>
      <c r="K27" s="39"/>
      <c r="L27" s="66"/>
      <c r="M27" s="66"/>
      <c r="N27" s="57"/>
      <c r="O27" s="57"/>
      <c r="P27" s="57"/>
      <c r="Q27" s="42"/>
      <c r="R27" s="6"/>
      <c r="S27" s="6"/>
      <c r="T27" s="6"/>
      <c r="U27" s="6"/>
      <c r="V27" s="45"/>
      <c r="W27" s="45"/>
      <c r="X27" s="45"/>
      <c r="Y27" s="6"/>
      <c r="Z27" s="6"/>
      <c r="AA27" s="6"/>
      <c r="AB27" s="6"/>
      <c r="AC27" s="6"/>
      <c r="AD27" s="45"/>
      <c r="AE27" s="45"/>
      <c r="AF27" s="45"/>
      <c r="AG27" s="45"/>
      <c r="AH27" s="45"/>
      <c r="AI27" s="45"/>
      <c r="AJ27" s="6"/>
      <c r="AK27" s="6"/>
      <c r="AL27" s="8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</row>
    <row r="28" customFormat="false" ht="26.25" hidden="false" customHeight="true" outlineLevel="0" collapsed="false">
      <c r="A28" s="173"/>
      <c r="B28" s="174"/>
      <c r="D28" s="174"/>
      <c r="E28" s="174"/>
      <c r="F28" s="97"/>
      <c r="G28" s="97"/>
      <c r="H28" s="97"/>
      <c r="I28" s="97"/>
      <c r="J28" s="154"/>
      <c r="K28" s="154"/>
      <c r="L28" s="154"/>
      <c r="M28" s="66"/>
      <c r="N28" s="66"/>
      <c r="O28" s="66"/>
      <c r="P28" s="57"/>
      <c r="Q28" s="6"/>
      <c r="R28" s="6"/>
      <c r="S28" s="6"/>
      <c r="T28" s="6"/>
      <c r="U28" s="6"/>
      <c r="V28" s="6"/>
      <c r="W28" s="6"/>
      <c r="X28" s="57"/>
      <c r="Y28" s="6"/>
      <c r="Z28" s="6"/>
      <c r="AA28" s="6"/>
      <c r="AB28" s="6"/>
      <c r="AC28" s="6"/>
      <c r="AD28" s="6"/>
      <c r="AE28" s="6"/>
      <c r="AF28" s="6"/>
      <c r="AG28" s="45"/>
      <c r="AH28" s="45"/>
      <c r="AI28" s="45"/>
      <c r="AJ28" s="45"/>
      <c r="AK28" s="45"/>
      <c r="AL28" s="175"/>
      <c r="AO28" s="8"/>
    </row>
    <row r="29" customFormat="false" ht="23.25" hidden="false" customHeight="false" outlineLevel="0" collapsed="false">
      <c r="A29" s="96"/>
      <c r="B29" s="51"/>
      <c r="C29" s="51"/>
      <c r="D29" s="51"/>
      <c r="E29" s="51"/>
      <c r="F29" s="97"/>
      <c r="G29" s="97"/>
      <c r="H29" s="97"/>
      <c r="I29" s="97"/>
      <c r="J29" s="154"/>
      <c r="K29" s="154"/>
      <c r="L29" s="154"/>
      <c r="M29" s="66"/>
      <c r="N29" s="66"/>
      <c r="O29" s="66"/>
      <c r="P29" s="66"/>
    </row>
    <row r="30" customFormat="false" ht="23.25" hidden="false" customHeight="false" outlineLevel="0" collapsed="false">
      <c r="A30" s="96"/>
      <c r="B30" s="51"/>
      <c r="C30" s="51"/>
      <c r="D30" s="51"/>
      <c r="E30" s="51"/>
      <c r="F30" s="97"/>
      <c r="G30" s="97"/>
      <c r="H30" s="97"/>
      <c r="I30" s="97"/>
      <c r="J30" s="154"/>
      <c r="K30" s="154"/>
      <c r="L30" s="154"/>
      <c r="M30" s="66"/>
      <c r="N30" s="66"/>
      <c r="O30" s="66"/>
      <c r="P30" s="66"/>
    </row>
    <row r="31" customFormat="false" ht="20.25" hidden="false" customHeight="false" outlineLevel="0" collapsed="false">
      <c r="A31" s="51"/>
      <c r="B31" s="51"/>
      <c r="C31" s="51"/>
      <c r="D31" s="51"/>
      <c r="E31" s="51"/>
      <c r="F31" s="97"/>
      <c r="G31" s="97"/>
      <c r="H31" s="97"/>
      <c r="I31" s="97"/>
      <c r="J31" s="154"/>
      <c r="K31" s="154"/>
      <c r="L31" s="154"/>
      <c r="M31" s="66"/>
      <c r="N31" s="66"/>
      <c r="O31" s="66"/>
      <c r="P31" s="66"/>
    </row>
    <row r="32" customFormat="false" ht="20.25" hidden="false" customHeight="false" outlineLevel="0" collapsed="false">
      <c r="A32" s="51"/>
      <c r="B32" s="51"/>
      <c r="C32" s="51"/>
      <c r="D32" s="51"/>
      <c r="E32" s="51"/>
      <c r="F32" s="97"/>
      <c r="G32" s="97"/>
      <c r="H32" s="97"/>
      <c r="I32" s="97"/>
      <c r="J32" s="154"/>
      <c r="K32" s="154"/>
      <c r="L32" s="154"/>
      <c r="M32" s="66"/>
      <c r="N32" s="66"/>
      <c r="O32" s="66"/>
      <c r="P32" s="66"/>
    </row>
    <row r="33" customFormat="false" ht="20.25" hidden="false" customHeight="false" outlineLevel="0" collapsed="false">
      <c r="A33" s="51"/>
      <c r="B33" s="51"/>
      <c r="C33" s="51"/>
      <c r="D33" s="51"/>
      <c r="E33" s="51"/>
      <c r="F33" s="97"/>
      <c r="G33" s="97"/>
      <c r="H33" s="97"/>
      <c r="I33" s="97"/>
      <c r="J33" s="154"/>
      <c r="K33" s="154"/>
      <c r="L33" s="154"/>
      <c r="M33" s="66"/>
      <c r="N33" s="66"/>
      <c r="O33" s="66"/>
      <c r="P33" s="66"/>
    </row>
    <row r="34" customFormat="false" ht="20.25" hidden="false" customHeight="false" outlineLevel="0" collapsed="false">
      <c r="A34" s="51"/>
      <c r="B34" s="51"/>
      <c r="C34" s="51"/>
      <c r="D34" s="51"/>
      <c r="E34" s="51"/>
      <c r="F34" s="97"/>
      <c r="G34" s="97"/>
      <c r="H34" s="97"/>
      <c r="I34" s="97"/>
      <c r="J34" s="154"/>
      <c r="K34" s="180" t="n">
        <v>37080</v>
      </c>
      <c r="L34" s="154"/>
      <c r="M34" s="66"/>
      <c r="N34" s="66"/>
      <c r="O34" s="66"/>
      <c r="P34" s="66"/>
    </row>
    <row r="35" customFormat="false" ht="20.25" hidden="false" customHeight="false" outlineLevel="0" collapsed="false">
      <c r="A35" s="51"/>
      <c r="B35" s="51"/>
      <c r="C35" s="51"/>
      <c r="D35" s="51"/>
      <c r="E35" s="51"/>
      <c r="F35" s="97"/>
      <c r="G35" s="97"/>
      <c r="H35" s="97"/>
      <c r="I35" s="97"/>
      <c r="J35" s="154"/>
      <c r="K35" s="154"/>
      <c r="L35" s="154"/>
      <c r="M35" s="66"/>
      <c r="N35" s="66"/>
      <c r="O35" s="66"/>
      <c r="P35" s="66"/>
    </row>
    <row r="36" customFormat="false" ht="20.25" hidden="false" customHeight="false" outlineLevel="0" collapsed="false">
      <c r="A36" s="51"/>
      <c r="B36" s="51"/>
      <c r="C36" s="51"/>
      <c r="D36" s="51"/>
      <c r="E36" s="51"/>
      <c r="F36" s="97"/>
      <c r="G36" s="97"/>
      <c r="H36" s="97"/>
      <c r="I36" s="97"/>
      <c r="J36" s="181"/>
      <c r="K36" s="154"/>
      <c r="L36" s="154"/>
      <c r="M36" s="66"/>
      <c r="N36" s="66"/>
      <c r="O36" s="66"/>
      <c r="P36" s="66"/>
    </row>
    <row r="37" customFormat="false" ht="20.25" hidden="false" customHeight="false" outlineLevel="0" collapsed="false">
      <c r="A37" s="51"/>
      <c r="B37" s="51"/>
      <c r="C37" s="51"/>
      <c r="D37" s="51"/>
      <c r="E37" s="51"/>
      <c r="F37" s="97"/>
      <c r="G37" s="97"/>
      <c r="H37" s="97"/>
      <c r="I37" s="97"/>
      <c r="J37" s="154"/>
      <c r="K37" s="154"/>
      <c r="L37" s="154"/>
      <c r="M37" s="66"/>
      <c r="N37" s="66"/>
      <c r="O37" s="66"/>
      <c r="P37" s="66"/>
    </row>
    <row r="38" customFormat="false" ht="20.25" hidden="false" customHeight="false" outlineLevel="0" collapsed="false">
      <c r="A38" s="51"/>
      <c r="B38" s="51"/>
      <c r="C38" s="51"/>
      <c r="D38" s="51"/>
      <c r="E38" s="51"/>
      <c r="F38" s="97"/>
      <c r="G38" s="97"/>
      <c r="H38" s="97"/>
      <c r="I38" s="97"/>
      <c r="J38" s="154"/>
      <c r="K38" s="154"/>
      <c r="L38" s="154"/>
      <c r="M38" s="66"/>
      <c r="N38" s="66"/>
      <c r="O38" s="66"/>
      <c r="P38" s="66"/>
    </row>
    <row r="39" customFormat="false" ht="20.25" hidden="false" customHeight="false" outlineLevel="0" collapsed="false">
      <c r="A39" s="51"/>
      <c r="B39" s="51"/>
      <c r="C39" s="51"/>
      <c r="D39" s="51"/>
      <c r="E39" s="51"/>
      <c r="F39" s="97"/>
      <c r="G39" s="97"/>
      <c r="H39" s="97"/>
      <c r="I39" s="97"/>
      <c r="J39" s="154"/>
      <c r="K39" s="154"/>
      <c r="L39" s="154"/>
      <c r="M39" s="66"/>
      <c r="N39" s="66"/>
      <c r="O39" s="66"/>
      <c r="P39" s="66"/>
    </row>
    <row r="40" customFormat="false" ht="20.25" hidden="false" customHeight="false" outlineLevel="0" collapsed="false">
      <c r="A40" s="51"/>
      <c r="B40" s="51"/>
      <c r="C40" s="51"/>
      <c r="D40" s="51"/>
      <c r="E40" s="51"/>
      <c r="F40" s="97"/>
      <c r="G40" s="97"/>
      <c r="H40" s="97"/>
      <c r="I40" s="97"/>
      <c r="J40" s="154"/>
      <c r="K40" s="154"/>
      <c r="L40" s="154"/>
      <c r="M40" s="66"/>
      <c r="N40" s="66"/>
      <c r="O40" s="66"/>
      <c r="P40" s="66"/>
    </row>
    <row r="41" customFormat="false" ht="20.25" hidden="false" customHeight="false" outlineLevel="0" collapsed="false">
      <c r="A41" s="51"/>
      <c r="B41" s="51"/>
      <c r="C41" s="51"/>
      <c r="D41" s="51"/>
      <c r="E41" s="51"/>
      <c r="F41" s="97"/>
      <c r="G41" s="97"/>
      <c r="H41" s="97"/>
      <c r="I41" s="97"/>
      <c r="J41" s="154"/>
      <c r="K41" s="154"/>
      <c r="L41" s="154"/>
      <c r="M41" s="66"/>
      <c r="N41" s="66"/>
      <c r="O41" s="66"/>
      <c r="P41" s="66"/>
    </row>
    <row r="42" customFormat="false" ht="20.25" hidden="false" customHeight="false" outlineLevel="0" collapsed="false">
      <c r="A42" s="51"/>
      <c r="B42" s="51"/>
      <c r="C42" s="51"/>
      <c r="D42" s="51"/>
      <c r="E42" s="51"/>
      <c r="F42" s="97"/>
      <c r="G42" s="97"/>
      <c r="H42" s="97"/>
      <c r="I42" s="97"/>
      <c r="J42" s="154"/>
      <c r="K42" s="154"/>
      <c r="L42" s="154"/>
      <c r="M42" s="66"/>
      <c r="N42" s="66"/>
      <c r="O42" s="66"/>
      <c r="P42" s="66"/>
    </row>
    <row r="43" customFormat="false" ht="20.25" hidden="false" customHeight="false" outlineLevel="0" collapsed="false">
      <c r="A43" s="51"/>
      <c r="B43" s="51"/>
      <c r="C43" s="51"/>
      <c r="D43" s="51"/>
      <c r="E43" s="51"/>
      <c r="F43" s="97"/>
      <c r="G43" s="97"/>
      <c r="H43" s="97"/>
      <c r="I43" s="97"/>
      <c r="J43" s="154"/>
      <c r="K43" s="154"/>
      <c r="L43" s="154"/>
      <c r="M43" s="66"/>
      <c r="N43" s="66"/>
      <c r="O43" s="66"/>
      <c r="P43" s="66"/>
    </row>
    <row r="44" customFormat="false" ht="20.25" hidden="false" customHeight="false" outlineLevel="0" collapsed="false">
      <c r="A44" s="51"/>
      <c r="B44" s="51"/>
      <c r="C44" s="51"/>
      <c r="D44" s="51"/>
      <c r="E44" s="51"/>
      <c r="F44" s="97"/>
      <c r="G44" s="97"/>
      <c r="H44" s="97"/>
      <c r="I44" s="97"/>
      <c r="J44" s="154"/>
      <c r="K44" s="154"/>
      <c r="L44" s="154"/>
      <c r="M44" s="66"/>
      <c r="N44" s="66"/>
      <c r="O44" s="66"/>
      <c r="P44" s="66"/>
    </row>
    <row r="45" customFormat="false" ht="20.25" hidden="false" customHeight="false" outlineLevel="0" collapsed="false">
      <c r="A45" s="51"/>
      <c r="B45" s="51"/>
      <c r="C45" s="51"/>
      <c r="D45" s="51"/>
      <c r="E45" s="51"/>
      <c r="F45" s="97"/>
      <c r="G45" s="97"/>
      <c r="H45" s="97"/>
      <c r="I45" s="97"/>
      <c r="J45" s="154"/>
      <c r="K45" s="154"/>
      <c r="L45" s="154"/>
      <c r="M45" s="66"/>
      <c r="N45" s="66"/>
      <c r="O45" s="66"/>
      <c r="P45" s="66"/>
    </row>
    <row r="46" customFormat="false" ht="20.25" hidden="false" customHeight="false" outlineLevel="0" collapsed="false">
      <c r="A46" s="51"/>
      <c r="B46" s="51"/>
      <c r="C46" s="51"/>
      <c r="D46" s="51"/>
      <c r="E46" s="51"/>
      <c r="F46" s="97"/>
      <c r="G46" s="97"/>
      <c r="H46" s="97"/>
      <c r="I46" s="97"/>
      <c r="J46" s="154"/>
      <c r="K46" s="154"/>
      <c r="L46" s="154"/>
      <c r="M46" s="66"/>
      <c r="N46" s="66"/>
      <c r="O46" s="66"/>
      <c r="P46" s="66"/>
    </row>
    <row r="47" customFormat="false" ht="20.25" hidden="false" customHeight="false" outlineLevel="0" collapsed="false">
      <c r="A47" s="51"/>
      <c r="B47" s="51"/>
      <c r="C47" s="51"/>
      <c r="D47" s="51"/>
      <c r="E47" s="51"/>
      <c r="F47" s="97"/>
      <c r="G47" s="97"/>
      <c r="H47" s="97"/>
      <c r="I47" s="97"/>
      <c r="J47" s="154"/>
      <c r="K47" s="154"/>
      <c r="L47" s="154"/>
      <c r="M47" s="66"/>
      <c r="N47" s="66"/>
      <c r="O47" s="66"/>
      <c r="P47" s="66"/>
    </row>
    <row r="48" customFormat="false" ht="20.25" hidden="false" customHeight="false" outlineLevel="0" collapsed="false">
      <c r="A48" s="51"/>
      <c r="B48" s="51"/>
      <c r="C48" s="51"/>
      <c r="D48" s="51"/>
      <c r="E48" s="51"/>
      <c r="F48" s="97"/>
      <c r="G48" s="97"/>
      <c r="H48" s="97"/>
      <c r="I48" s="97"/>
      <c r="J48" s="154"/>
      <c r="K48" s="154"/>
      <c r="L48" s="154"/>
      <c r="M48" s="66"/>
      <c r="N48" s="66"/>
      <c r="O48" s="66"/>
      <c r="P48" s="66"/>
    </row>
    <row r="49" customFormat="false" ht="20.25" hidden="false" customHeight="false" outlineLevel="0" collapsed="false">
      <c r="A49" s="51"/>
      <c r="B49" s="51"/>
      <c r="C49" s="51"/>
      <c r="D49" s="51"/>
      <c r="E49" s="51"/>
      <c r="F49" s="97"/>
      <c r="G49" s="97"/>
      <c r="H49" s="97"/>
      <c r="I49" s="97"/>
      <c r="J49" s="154"/>
      <c r="K49" s="154"/>
      <c r="L49" s="154"/>
      <c r="M49" s="66"/>
      <c r="N49" s="66"/>
      <c r="O49" s="66"/>
      <c r="P49" s="66"/>
    </row>
    <row r="50" customFormat="false" ht="20.25" hidden="false" customHeight="false" outlineLevel="0" collapsed="false">
      <c r="A50" s="51"/>
      <c r="B50" s="51"/>
      <c r="C50" s="51"/>
      <c r="D50" s="51"/>
      <c r="E50" s="51"/>
      <c r="F50" s="97"/>
      <c r="G50" s="97"/>
      <c r="H50" s="97"/>
      <c r="I50" s="97"/>
      <c r="J50" s="154"/>
      <c r="K50" s="154"/>
      <c r="L50" s="154"/>
      <c r="M50" s="66"/>
      <c r="N50" s="66"/>
      <c r="O50" s="66"/>
      <c r="P50" s="66"/>
    </row>
    <row r="51" customFormat="false" ht="20.25" hidden="false" customHeight="false" outlineLevel="0" collapsed="false">
      <c r="A51" s="51"/>
      <c r="B51" s="51"/>
      <c r="C51" s="51"/>
      <c r="D51" s="51"/>
      <c r="E51" s="51"/>
      <c r="F51" s="97"/>
      <c r="G51" s="97"/>
      <c r="H51" s="97"/>
      <c r="I51" s="97"/>
      <c r="J51" s="154"/>
      <c r="K51" s="154"/>
      <c r="L51" s="154"/>
      <c r="M51" s="66"/>
      <c r="N51" s="66"/>
      <c r="O51" s="66"/>
      <c r="P51" s="66"/>
    </row>
    <row r="52" customFormat="false" ht="20.25" hidden="false" customHeight="false" outlineLevel="0" collapsed="false">
      <c r="A52" s="51"/>
      <c r="B52" s="51"/>
      <c r="C52" s="51"/>
      <c r="D52" s="51"/>
      <c r="E52" s="51"/>
      <c r="F52" s="97"/>
      <c r="G52" s="97"/>
      <c r="H52" s="97"/>
      <c r="I52" s="97"/>
      <c r="J52" s="154"/>
      <c r="K52" s="154"/>
      <c r="L52" s="154"/>
      <c r="M52" s="66"/>
      <c r="N52" s="66"/>
      <c r="O52" s="66"/>
      <c r="P52" s="66"/>
    </row>
    <row r="53" customFormat="false" ht="20.25" hidden="false" customHeight="false" outlineLevel="0" collapsed="false">
      <c r="A53" s="51"/>
      <c r="B53" s="51"/>
      <c r="C53" s="51"/>
      <c r="D53" s="51"/>
      <c r="E53" s="51"/>
      <c r="F53" s="97"/>
      <c r="G53" s="97"/>
      <c r="H53" s="97"/>
      <c r="I53" s="97"/>
      <c r="J53" s="154"/>
      <c r="K53" s="154"/>
      <c r="L53" s="154"/>
      <c r="M53" s="66"/>
      <c r="N53" s="66"/>
      <c r="O53" s="66"/>
      <c r="P53" s="66"/>
    </row>
    <row r="54" customFormat="false" ht="20.25" hidden="false" customHeight="false" outlineLevel="0" collapsed="false">
      <c r="A54" s="51"/>
      <c r="B54" s="51"/>
      <c r="C54" s="51"/>
      <c r="D54" s="51"/>
      <c r="E54" s="51"/>
      <c r="F54" s="97"/>
      <c r="G54" s="97"/>
      <c r="H54" s="97"/>
      <c r="I54" s="97"/>
      <c r="J54" s="154"/>
      <c r="K54" s="154"/>
      <c r="L54" s="154"/>
      <c r="M54" s="66"/>
      <c r="N54" s="66"/>
      <c r="O54" s="66"/>
      <c r="P54" s="66"/>
    </row>
    <row r="55" customFormat="false" ht="20.25" hidden="false" customHeight="false" outlineLevel="0" collapsed="false">
      <c r="A55" s="51"/>
      <c r="B55" s="51"/>
      <c r="C55" s="51"/>
      <c r="D55" s="51"/>
      <c r="E55" s="51"/>
      <c r="F55" s="97"/>
      <c r="G55" s="97"/>
      <c r="H55" s="97"/>
      <c r="I55" s="97"/>
      <c r="J55" s="154"/>
      <c r="K55" s="154"/>
      <c r="L55" s="154"/>
      <c r="M55" s="66"/>
      <c r="N55" s="66"/>
      <c r="O55" s="66"/>
      <c r="P55" s="66"/>
    </row>
    <row r="56" customFormat="false" ht="20.25" hidden="false" customHeight="false" outlineLevel="0" collapsed="false">
      <c r="A56" s="51"/>
      <c r="B56" s="51"/>
      <c r="C56" s="51"/>
      <c r="D56" s="51"/>
      <c r="E56" s="51"/>
      <c r="F56" s="97"/>
      <c r="G56" s="97"/>
      <c r="H56" s="97"/>
      <c r="I56" s="97"/>
      <c r="J56" s="154"/>
      <c r="K56" s="154"/>
      <c r="L56" s="154"/>
      <c r="M56" s="66"/>
      <c r="N56" s="66"/>
      <c r="O56" s="66"/>
      <c r="P56" s="66"/>
    </row>
    <row r="57" customFormat="false" ht="20.25" hidden="false" customHeight="false" outlineLevel="0" collapsed="false">
      <c r="A57" s="51"/>
      <c r="B57" s="51"/>
      <c r="C57" s="51"/>
      <c r="D57" s="51"/>
      <c r="E57" s="51"/>
      <c r="F57" s="97"/>
      <c r="G57" s="97"/>
      <c r="H57" s="97"/>
      <c r="I57" s="97"/>
      <c r="J57" s="154"/>
      <c r="K57" s="154"/>
      <c r="L57" s="154"/>
      <c r="M57" s="66"/>
      <c r="N57" s="66"/>
      <c r="O57" s="66"/>
      <c r="P57" s="66"/>
    </row>
    <row r="58" customFormat="false" ht="20.25" hidden="false" customHeight="false" outlineLevel="0" collapsed="false">
      <c r="A58" s="51"/>
      <c r="B58" s="51"/>
      <c r="C58" s="51"/>
      <c r="D58" s="51"/>
      <c r="E58" s="51"/>
      <c r="F58" s="97"/>
      <c r="G58" s="97"/>
      <c r="H58" s="97"/>
      <c r="I58" s="97"/>
      <c r="J58" s="154"/>
      <c r="K58" s="154"/>
      <c r="L58" s="154"/>
      <c r="M58" s="66"/>
      <c r="N58" s="66"/>
      <c r="O58" s="66"/>
      <c r="P58" s="66"/>
    </row>
    <row r="59" customFormat="false" ht="20.25" hidden="false" customHeight="false" outlineLevel="0" collapsed="false">
      <c r="A59" s="51"/>
      <c r="B59" s="51"/>
      <c r="C59" s="51"/>
      <c r="D59" s="51"/>
      <c r="E59" s="51"/>
      <c r="F59" s="97"/>
      <c r="G59" s="97"/>
      <c r="H59" s="97"/>
      <c r="I59" s="97"/>
      <c r="J59" s="154"/>
      <c r="K59" s="154"/>
      <c r="L59" s="154"/>
      <c r="M59" s="66"/>
      <c r="N59" s="66"/>
      <c r="O59" s="66"/>
      <c r="P59" s="66"/>
    </row>
    <row r="60" customFormat="false" ht="20.25" hidden="false" customHeight="false" outlineLevel="0" collapsed="false">
      <c r="A60" s="51"/>
      <c r="B60" s="51"/>
      <c r="C60" s="51"/>
      <c r="D60" s="51"/>
      <c r="E60" s="51"/>
      <c r="F60" s="97"/>
      <c r="G60" s="97"/>
      <c r="H60" s="97"/>
      <c r="I60" s="97"/>
      <c r="J60" s="154"/>
      <c r="K60" s="154"/>
      <c r="L60" s="154"/>
      <c r="M60" s="66"/>
      <c r="N60" s="66"/>
      <c r="O60" s="66"/>
      <c r="P60" s="66"/>
    </row>
    <row r="61" customFormat="false" ht="20.25" hidden="false" customHeight="false" outlineLevel="0" collapsed="false">
      <c r="A61" s="51"/>
      <c r="B61" s="51"/>
      <c r="C61" s="51"/>
      <c r="D61" s="51"/>
      <c r="E61" s="51"/>
      <c r="F61" s="97"/>
      <c r="G61" s="97"/>
      <c r="H61" s="97"/>
      <c r="I61" s="97"/>
      <c r="J61" s="154"/>
      <c r="K61" s="154"/>
      <c r="L61" s="154"/>
      <c r="M61" s="66"/>
      <c r="N61" s="66"/>
      <c r="O61" s="66"/>
      <c r="P61" s="66"/>
    </row>
    <row r="62" customFormat="false" ht="20.25" hidden="false" customHeight="false" outlineLevel="0" collapsed="false">
      <c r="A62" s="51"/>
      <c r="B62" s="51"/>
      <c r="C62" s="51"/>
      <c r="D62" s="51"/>
      <c r="E62" s="51"/>
      <c r="F62" s="97"/>
      <c r="G62" s="97"/>
      <c r="H62" s="97"/>
      <c r="I62" s="97"/>
      <c r="J62" s="154"/>
      <c r="K62" s="154"/>
      <c r="L62" s="154"/>
      <c r="M62" s="66"/>
      <c r="N62" s="66"/>
      <c r="O62" s="66"/>
      <c r="P62" s="66"/>
    </row>
    <row r="63" customFormat="false" ht="20.25" hidden="false" customHeight="false" outlineLevel="0" collapsed="false">
      <c r="A63" s="51"/>
      <c r="B63" s="51"/>
      <c r="C63" s="51"/>
      <c r="D63" s="51"/>
      <c r="E63" s="51"/>
      <c r="F63" s="97"/>
      <c r="G63" s="97"/>
      <c r="H63" s="97"/>
      <c r="I63" s="97"/>
      <c r="J63" s="154"/>
      <c r="K63" s="154"/>
      <c r="L63" s="154"/>
      <c r="M63" s="66"/>
      <c r="N63" s="66"/>
      <c r="O63" s="66"/>
      <c r="P63" s="66"/>
    </row>
    <row r="64" customFormat="false" ht="20.25" hidden="false" customHeight="false" outlineLevel="0" collapsed="false">
      <c r="A64" s="51"/>
      <c r="B64" s="51"/>
      <c r="C64" s="51"/>
      <c r="D64" s="51"/>
      <c r="E64" s="51"/>
      <c r="F64" s="97"/>
      <c r="G64" s="97"/>
      <c r="H64" s="97"/>
      <c r="I64" s="97"/>
      <c r="J64" s="154"/>
      <c r="K64" s="154"/>
      <c r="L64" s="154"/>
      <c r="M64" s="66"/>
      <c r="N64" s="66"/>
      <c r="O64" s="66"/>
      <c r="P64" s="66"/>
    </row>
    <row r="65" customFormat="false" ht="20.25" hidden="false" customHeight="false" outlineLevel="0" collapsed="false">
      <c r="A65" s="51"/>
      <c r="B65" s="51"/>
      <c r="C65" s="51"/>
      <c r="D65" s="51"/>
      <c r="E65" s="51"/>
      <c r="F65" s="97"/>
      <c r="G65" s="97"/>
      <c r="H65" s="97"/>
      <c r="I65" s="97"/>
      <c r="J65" s="154"/>
      <c r="K65" s="154"/>
      <c r="L65" s="154"/>
      <c r="M65" s="66"/>
      <c r="N65" s="66"/>
      <c r="O65" s="66"/>
      <c r="P65" s="66"/>
    </row>
    <row r="66" customFormat="false" ht="20.25" hidden="false" customHeight="false" outlineLevel="0" collapsed="false">
      <c r="A66" s="51"/>
      <c r="B66" s="51"/>
      <c r="C66" s="51"/>
      <c r="D66" s="51"/>
      <c r="E66" s="51"/>
      <c r="F66" s="97"/>
      <c r="G66" s="97"/>
      <c r="H66" s="97"/>
      <c r="I66" s="97"/>
      <c r="J66" s="154"/>
      <c r="K66" s="154"/>
      <c r="L66" s="154"/>
      <c r="M66" s="66"/>
      <c r="N66" s="66"/>
      <c r="O66" s="66"/>
      <c r="P66" s="66"/>
    </row>
    <row r="67" customFormat="false" ht="20.25" hidden="false" customHeight="false" outlineLevel="0" collapsed="false">
      <c r="A67" s="51"/>
      <c r="B67" s="51"/>
      <c r="C67" s="51"/>
      <c r="D67" s="51"/>
      <c r="E67" s="51"/>
      <c r="F67" s="97"/>
      <c r="G67" s="97"/>
      <c r="H67" s="97"/>
      <c r="I67" s="97"/>
      <c r="J67" s="154"/>
      <c r="K67" s="154"/>
      <c r="L67" s="154"/>
      <c r="M67" s="66"/>
      <c r="N67" s="66"/>
      <c r="O67" s="66"/>
      <c r="P67" s="66"/>
    </row>
    <row r="68" customFormat="false" ht="20.25" hidden="false" customHeight="false" outlineLevel="0" collapsed="false">
      <c r="A68" s="51"/>
      <c r="B68" s="51"/>
      <c r="C68" s="51"/>
      <c r="D68" s="51"/>
      <c r="E68" s="51"/>
      <c r="F68" s="97"/>
      <c r="G68" s="97"/>
      <c r="H68" s="97"/>
      <c r="I68" s="97"/>
      <c r="J68" s="154"/>
      <c r="K68" s="154"/>
      <c r="L68" s="154"/>
      <c r="M68" s="66"/>
      <c r="N68" s="66"/>
      <c r="O68" s="66"/>
      <c r="P68" s="66"/>
    </row>
    <row r="69" customFormat="false" ht="20.25" hidden="false" customHeight="false" outlineLevel="0" collapsed="false">
      <c r="A69" s="51"/>
      <c r="B69" s="51"/>
      <c r="C69" s="51"/>
      <c r="D69" s="51"/>
      <c r="E69" s="51"/>
      <c r="F69" s="97"/>
      <c r="G69" s="97"/>
      <c r="H69" s="97"/>
      <c r="I69" s="97"/>
      <c r="J69" s="154"/>
      <c r="K69" s="154"/>
      <c r="L69" s="154"/>
      <c r="M69" s="66"/>
      <c r="N69" s="66"/>
      <c r="O69" s="66"/>
      <c r="P69" s="66"/>
    </row>
    <row r="70" customFormat="false" ht="20.25" hidden="false" customHeight="false" outlineLevel="0" collapsed="false">
      <c r="A70" s="51"/>
      <c r="B70" s="51"/>
      <c r="C70" s="51"/>
      <c r="D70" s="51"/>
      <c r="E70" s="51"/>
      <c r="F70" s="97"/>
      <c r="G70" s="97"/>
      <c r="H70" s="97"/>
      <c r="I70" s="97"/>
      <c r="J70" s="154"/>
      <c r="K70" s="154"/>
      <c r="L70" s="154"/>
      <c r="M70" s="66"/>
      <c r="N70" s="66"/>
      <c r="O70" s="66"/>
      <c r="P70" s="66"/>
    </row>
    <row r="71" customFormat="false" ht="20.25" hidden="false" customHeight="false" outlineLevel="0" collapsed="false">
      <c r="A71" s="51"/>
      <c r="B71" s="51"/>
      <c r="C71" s="51"/>
      <c r="D71" s="51"/>
      <c r="E71" s="51"/>
      <c r="F71" s="97"/>
      <c r="G71" s="97"/>
      <c r="H71" s="97"/>
      <c r="I71" s="97"/>
      <c r="J71" s="154"/>
      <c r="K71" s="154"/>
      <c r="L71" s="154"/>
      <c r="M71" s="66"/>
      <c r="N71" s="66"/>
      <c r="O71" s="66"/>
      <c r="P71" s="66"/>
    </row>
    <row r="72" customFormat="false" ht="20.25" hidden="false" customHeight="false" outlineLevel="0" collapsed="false">
      <c r="A72" s="51"/>
      <c r="B72" s="51"/>
      <c r="C72" s="51"/>
      <c r="D72" s="51"/>
      <c r="E72" s="51"/>
      <c r="F72" s="97"/>
      <c r="G72" s="97"/>
      <c r="H72" s="97"/>
      <c r="I72" s="97"/>
      <c r="J72" s="154"/>
      <c r="K72" s="154"/>
      <c r="L72" s="154"/>
      <c r="M72" s="66"/>
      <c r="N72" s="66"/>
      <c r="O72" s="66"/>
      <c r="P72" s="66"/>
    </row>
    <row r="73" customFormat="false" ht="20.25" hidden="false" customHeight="false" outlineLevel="0" collapsed="false">
      <c r="A73" s="51"/>
      <c r="B73" s="51"/>
      <c r="C73" s="51"/>
      <c r="D73" s="51"/>
      <c r="E73" s="51"/>
      <c r="F73" s="97"/>
      <c r="G73" s="97"/>
      <c r="H73" s="97"/>
      <c r="I73" s="97"/>
      <c r="J73" s="154"/>
      <c r="K73" s="154"/>
      <c r="L73" s="154"/>
      <c r="M73" s="66"/>
      <c r="N73" s="66"/>
      <c r="O73" s="66"/>
      <c r="P73" s="66"/>
    </row>
    <row r="74" customFormat="false" ht="20.25" hidden="false" customHeight="false" outlineLevel="0" collapsed="false">
      <c r="A74" s="51"/>
      <c r="B74" s="51"/>
      <c r="C74" s="51"/>
      <c r="D74" s="51"/>
      <c r="E74" s="51"/>
      <c r="F74" s="97"/>
      <c r="G74" s="97"/>
      <c r="H74" s="97"/>
      <c r="I74" s="97"/>
      <c r="J74" s="154"/>
      <c r="K74" s="154"/>
      <c r="L74" s="154"/>
      <c r="M74" s="66"/>
      <c r="N74" s="66"/>
      <c r="O74" s="66"/>
      <c r="P74" s="66"/>
    </row>
    <row r="75" customFormat="false" ht="20.25" hidden="false" customHeight="false" outlineLevel="0" collapsed="false">
      <c r="A75" s="51"/>
      <c r="B75" s="51"/>
      <c r="C75" s="51"/>
      <c r="D75" s="51"/>
      <c r="E75" s="51"/>
      <c r="F75" s="97"/>
      <c r="G75" s="97"/>
      <c r="H75" s="97"/>
      <c r="I75" s="97"/>
      <c r="J75" s="154"/>
      <c r="K75" s="154"/>
      <c r="L75" s="154"/>
      <c r="M75" s="66"/>
      <c r="N75" s="66"/>
      <c r="O75" s="66"/>
      <c r="P75" s="66"/>
    </row>
    <row r="76" customFormat="false" ht="20.25" hidden="false" customHeight="false" outlineLevel="0" collapsed="false">
      <c r="A76" s="51"/>
      <c r="B76" s="51"/>
      <c r="C76" s="51"/>
      <c r="D76" s="51"/>
      <c r="E76" s="51"/>
      <c r="F76" s="97"/>
      <c r="G76" s="97"/>
      <c r="H76" s="97"/>
      <c r="I76" s="97"/>
      <c r="J76" s="154"/>
      <c r="K76" s="154"/>
      <c r="L76" s="154"/>
      <c r="M76" s="66"/>
      <c r="N76" s="66"/>
      <c r="O76" s="66"/>
      <c r="P76" s="66"/>
    </row>
    <row r="77" customFormat="false" ht="20.25" hidden="false" customHeight="false" outlineLevel="0" collapsed="false">
      <c r="A77" s="51"/>
      <c r="B77" s="51"/>
      <c r="C77" s="51"/>
      <c r="D77" s="51"/>
      <c r="E77" s="51"/>
      <c r="F77" s="97"/>
      <c r="G77" s="97"/>
      <c r="H77" s="97"/>
      <c r="I77" s="97"/>
      <c r="J77" s="154"/>
      <c r="K77" s="154"/>
      <c r="L77" s="154"/>
      <c r="M77" s="66"/>
      <c r="N77" s="66"/>
      <c r="O77" s="66"/>
      <c r="P77" s="66"/>
    </row>
    <row r="78" customFormat="false" ht="20.25" hidden="false" customHeight="false" outlineLevel="0" collapsed="false">
      <c r="A78" s="51"/>
      <c r="B78" s="51"/>
      <c r="C78" s="51"/>
      <c r="D78" s="51"/>
      <c r="E78" s="51"/>
      <c r="F78" s="97"/>
      <c r="G78" s="97"/>
      <c r="H78" s="97"/>
      <c r="I78" s="97"/>
      <c r="J78" s="154"/>
      <c r="K78" s="154"/>
      <c r="L78" s="154"/>
      <c r="M78" s="66"/>
      <c r="N78" s="66"/>
      <c r="O78" s="66"/>
      <c r="P78" s="66"/>
    </row>
    <row r="79" customFormat="false" ht="20.25" hidden="false" customHeight="false" outlineLevel="0" collapsed="false">
      <c r="A79" s="51"/>
      <c r="B79" s="51"/>
      <c r="C79" s="51"/>
      <c r="D79" s="51"/>
      <c r="E79" s="51"/>
      <c r="F79" s="97"/>
      <c r="G79" s="97"/>
      <c r="H79" s="97"/>
      <c r="I79" s="97"/>
      <c r="J79" s="154"/>
      <c r="K79" s="154"/>
      <c r="L79" s="154"/>
      <c r="M79" s="66"/>
      <c r="N79" s="66"/>
      <c r="O79" s="66"/>
      <c r="P79" s="66"/>
    </row>
    <row r="80" customFormat="false" ht="20.25" hidden="false" customHeight="false" outlineLevel="0" collapsed="false">
      <c r="A80" s="51"/>
      <c r="B80" s="51"/>
      <c r="C80" s="51"/>
      <c r="D80" s="51"/>
      <c r="E80" s="51"/>
      <c r="F80" s="97"/>
      <c r="G80" s="97"/>
      <c r="H80" s="97"/>
      <c r="I80" s="97"/>
      <c r="J80" s="154"/>
      <c r="K80" s="154"/>
      <c r="L80" s="154"/>
      <c r="M80" s="66"/>
      <c r="N80" s="66"/>
      <c r="O80" s="66"/>
      <c r="P80" s="66"/>
    </row>
    <row r="81" customFormat="false" ht="20.25" hidden="false" customHeight="false" outlineLevel="0" collapsed="false">
      <c r="A81" s="51"/>
      <c r="B81" s="51"/>
      <c r="C81" s="51"/>
      <c r="D81" s="51"/>
      <c r="E81" s="51"/>
      <c r="F81" s="97"/>
      <c r="G81" s="97"/>
      <c r="H81" s="97"/>
      <c r="I81" s="97"/>
      <c r="J81" s="154"/>
      <c r="K81" s="154"/>
      <c r="L81" s="154"/>
      <c r="M81" s="66"/>
      <c r="N81" s="66"/>
      <c r="O81" s="66"/>
      <c r="P81" s="66"/>
    </row>
    <row r="82" customFormat="false" ht="20.25" hidden="false" customHeight="false" outlineLevel="0" collapsed="false">
      <c r="A82" s="51"/>
      <c r="B82" s="51"/>
      <c r="C82" s="51"/>
      <c r="D82" s="51"/>
      <c r="E82" s="51"/>
      <c r="F82" s="97"/>
      <c r="G82" s="97"/>
      <c r="H82" s="97"/>
      <c r="I82" s="97"/>
      <c r="J82" s="154"/>
      <c r="K82" s="154"/>
      <c r="L82" s="154"/>
      <c r="M82" s="66"/>
      <c r="N82" s="66"/>
      <c r="O82" s="66"/>
      <c r="P82" s="66"/>
    </row>
    <row r="83" customFormat="false" ht="20.25" hidden="false" customHeight="false" outlineLevel="0" collapsed="false">
      <c r="A83" s="51"/>
      <c r="B83" s="51"/>
      <c r="C83" s="51"/>
      <c r="D83" s="51"/>
      <c r="E83" s="51"/>
      <c r="F83" s="97"/>
      <c r="G83" s="97"/>
      <c r="H83" s="97"/>
      <c r="I83" s="97"/>
      <c r="J83" s="154"/>
      <c r="K83" s="154"/>
      <c r="L83" s="154"/>
      <c r="M83" s="66"/>
      <c r="N83" s="66"/>
      <c r="O83" s="66"/>
      <c r="P83" s="66"/>
    </row>
    <row r="84" customFormat="false" ht="20.25" hidden="false" customHeight="false" outlineLevel="0" collapsed="false">
      <c r="A84" s="51"/>
      <c r="B84" s="51"/>
      <c r="C84" s="51"/>
      <c r="D84" s="51"/>
      <c r="E84" s="51"/>
      <c r="F84" s="97"/>
      <c r="G84" s="97"/>
      <c r="H84" s="97"/>
      <c r="I84" s="97"/>
      <c r="J84" s="154"/>
      <c r="K84" s="154"/>
      <c r="L84" s="154"/>
      <c r="M84" s="66"/>
      <c r="N84" s="66"/>
      <c r="O84" s="66"/>
      <c r="P84" s="66"/>
    </row>
  </sheetData>
  <mergeCells count="2">
    <mergeCell ref="H7:I7"/>
    <mergeCell ref="K7:N7"/>
  </mergeCells>
  <printOptions headings="false" gridLines="false" gridLinesSet="true" horizontalCentered="true" verticalCentered="true"/>
  <pageMargins left="0.2" right="0.2" top="0.5" bottom="0.5" header="0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8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E12" activeCellId="0" sqref="E1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82" width="9.14"/>
    <col collapsed="false" customWidth="true" hidden="false" outlineLevel="0" max="2" min="2" style="183" width="3.7"/>
    <col collapsed="false" customWidth="true" hidden="false" outlineLevel="0" max="3" min="3" style="183" width="13.28"/>
    <col collapsed="false" customWidth="true" hidden="false" outlineLevel="0" max="4" min="4" style="183" width="17.42"/>
    <col collapsed="false" customWidth="true" hidden="false" outlineLevel="0" max="5" min="5" style="183" width="18.41"/>
    <col collapsed="false" customWidth="true" hidden="false" outlineLevel="0" max="6" min="6" style="183" width="15.99"/>
    <col collapsed="false" customWidth="true" hidden="false" outlineLevel="0" max="7" min="7" style="183" width="19.28"/>
    <col collapsed="false" customWidth="true" hidden="false" outlineLevel="0" max="8" min="8" style="183" width="17.99"/>
    <col collapsed="false" customWidth="true" hidden="false" outlineLevel="0" max="9" min="9" style="183" width="18.99"/>
    <col collapsed="false" customWidth="true" hidden="false" outlineLevel="0" max="10" min="10" style="183" width="15.85"/>
    <col collapsed="false" customWidth="true" hidden="false" outlineLevel="0" max="11" min="11" style="183" width="19.28"/>
    <col collapsed="false" customWidth="true" hidden="false" outlineLevel="0" max="12" min="12" style="183" width="11.56"/>
    <col collapsed="false" customWidth="true" hidden="false" outlineLevel="0" max="13" min="13" style="183" width="19.28"/>
    <col collapsed="false" customWidth="false" hidden="false" outlineLevel="0" max="14" min="14" style="183" width="9.14"/>
    <col collapsed="false" customWidth="true" hidden="false" outlineLevel="0" max="15" min="15" style="183" width="9.85"/>
    <col collapsed="false" customWidth="false" hidden="false" outlineLevel="0" max="257" min="16" style="183" width="9.14"/>
  </cols>
  <sheetData>
    <row r="1" customFormat="false" ht="13.5" hidden="false" customHeight="true" outlineLevel="0" collapsed="false">
      <c r="B1" s="184" t="s">
        <v>80</v>
      </c>
      <c r="C1" s="184"/>
      <c r="D1" s="184"/>
      <c r="E1" s="184"/>
      <c r="F1" s="184"/>
      <c r="G1" s="184"/>
      <c r="H1" s="184"/>
      <c r="I1" s="184"/>
      <c r="J1" s="184"/>
      <c r="K1" s="184" t="s">
        <v>81</v>
      </c>
      <c r="L1" s="184"/>
      <c r="M1" s="184"/>
    </row>
    <row r="2" customFormat="false" ht="11.25" hidden="false" customHeight="false" outlineLevel="0" collapsed="false">
      <c r="C2" s="185" t="s">
        <v>82</v>
      </c>
      <c r="F2" s="186"/>
      <c r="G2" s="185" t="s">
        <v>83</v>
      </c>
      <c r="J2" s="186"/>
    </row>
    <row r="3" customFormat="false" ht="11.25" hidden="false" customHeight="false" outlineLevel="0" collapsed="false">
      <c r="C3" s="185" t="s">
        <v>84</v>
      </c>
      <c r="D3" s="185" t="s">
        <v>85</v>
      </c>
      <c r="E3" s="185" t="s">
        <v>86</v>
      </c>
      <c r="F3" s="187" t="s">
        <v>87</v>
      </c>
      <c r="G3" s="185" t="s">
        <v>23</v>
      </c>
      <c r="H3" s="185" t="s">
        <v>85</v>
      </c>
      <c r="I3" s="185" t="s">
        <v>86</v>
      </c>
      <c r="J3" s="187" t="s">
        <v>87</v>
      </c>
      <c r="K3" s="185" t="s">
        <v>88</v>
      </c>
      <c r="L3" s="185" t="s">
        <v>89</v>
      </c>
      <c r="M3" s="185" t="s">
        <v>88</v>
      </c>
    </row>
    <row r="4" customFormat="false" ht="11.25" hidden="false" customHeight="false" outlineLevel="0" collapsed="false">
      <c r="C4" s="185"/>
      <c r="D4" s="185" t="s">
        <v>90</v>
      </c>
      <c r="E4" s="185" t="s">
        <v>91</v>
      </c>
      <c r="F4" s="187"/>
      <c r="G4" s="185" t="s">
        <v>92</v>
      </c>
      <c r="H4" s="185" t="s">
        <v>90</v>
      </c>
      <c r="I4" s="185" t="s">
        <v>91</v>
      </c>
      <c r="J4" s="187"/>
      <c r="K4" s="185" t="s">
        <v>93</v>
      </c>
      <c r="L4" s="185" t="s">
        <v>94</v>
      </c>
      <c r="M4" s="185" t="s">
        <v>95</v>
      </c>
    </row>
    <row r="5" customFormat="false" ht="11.25" hidden="false" customHeight="false" outlineLevel="0" collapsed="false">
      <c r="C5" s="185" t="s">
        <v>96</v>
      </c>
      <c r="D5" s="185" t="s">
        <v>97</v>
      </c>
      <c r="E5" s="185" t="s">
        <v>97</v>
      </c>
      <c r="F5" s="187" t="s">
        <v>97</v>
      </c>
      <c r="G5" s="188" t="s">
        <v>96</v>
      </c>
      <c r="H5" s="188" t="s">
        <v>97</v>
      </c>
      <c r="I5" s="188" t="s">
        <v>97</v>
      </c>
      <c r="J5" s="189" t="s">
        <v>97</v>
      </c>
      <c r="K5" s="190" t="s">
        <v>98</v>
      </c>
      <c r="L5" s="190" t="s">
        <v>98</v>
      </c>
      <c r="M5" s="190" t="s">
        <v>98</v>
      </c>
    </row>
    <row r="6" customFormat="false" ht="11.25" hidden="false" customHeight="false" outlineLevel="0" collapsed="false">
      <c r="F6" s="186"/>
      <c r="G6" s="191"/>
      <c r="H6" s="191"/>
      <c r="I6" s="191"/>
      <c r="J6" s="192"/>
      <c r="K6" s="191"/>
      <c r="L6" s="191"/>
      <c r="M6" s="191"/>
    </row>
    <row r="7" customFormat="false" ht="11.25" hidden="false" customHeight="false" outlineLevel="0" collapsed="false">
      <c r="A7" s="193" t="s">
        <v>99</v>
      </c>
      <c r="C7" s="194" t="n">
        <f aca="false">SUM(C9:C181)</f>
        <v>-645159.918124648</v>
      </c>
      <c r="D7" s="194" t="n">
        <f aca="false">SUM(D9:D181)</f>
        <v>26557.909066469</v>
      </c>
      <c r="E7" s="194" t="n">
        <f aca="false">SUM(E9:E181)</f>
        <v>11106.4279081625</v>
      </c>
      <c r="F7" s="194" t="n">
        <f aca="false">SUM(F9:F181)</f>
        <v>37664.3369746315</v>
      </c>
      <c r="G7" s="195" t="n">
        <f aca="false">SUM(G9:G181)</f>
        <v>403347.748866827</v>
      </c>
      <c r="H7" s="196" t="n">
        <f aca="false">SUM(H9:H181)</f>
        <v>-16882.4692274096</v>
      </c>
      <c r="I7" s="196" t="n">
        <f aca="false">SUM(I9:I181)</f>
        <v>-7012.01402879696</v>
      </c>
      <c r="J7" s="196" t="n">
        <f aca="false">SUM(J9:J181)</f>
        <v>-23894.4832562066</v>
      </c>
      <c r="K7" s="195" t="n">
        <f aca="false">SUM(K9:K181)</f>
        <v>902038.168035721</v>
      </c>
      <c r="L7" s="197" t="n">
        <f aca="false">SUM(L9:L181)</f>
        <v>1351398.92370265</v>
      </c>
      <c r="M7" s="198" t="n">
        <f aca="false">SUM(M9:M181)</f>
        <v>2253437.09173837</v>
      </c>
    </row>
    <row r="8" customFormat="false" ht="11.25" hidden="false" customHeight="false" outlineLevel="0" collapsed="false">
      <c r="A8" s="193"/>
      <c r="C8" s="199"/>
      <c r="D8" s="199"/>
      <c r="E8" s="199"/>
      <c r="F8" s="186"/>
      <c r="G8" s="200"/>
      <c r="H8" s="200"/>
      <c r="I8" s="200"/>
      <c r="J8" s="192"/>
      <c r="K8" s="200"/>
      <c r="L8" s="200"/>
      <c r="M8" s="200"/>
    </row>
    <row r="9" customFormat="false" ht="11.25" hidden="false" customHeight="false" outlineLevel="0" collapsed="false">
      <c r="A9" s="193" t="s">
        <v>100</v>
      </c>
      <c r="D9" s="201"/>
      <c r="E9" s="201"/>
      <c r="F9" s="202"/>
      <c r="G9" s="203"/>
      <c r="H9" s="203"/>
      <c r="I9" s="203"/>
      <c r="J9" s="204"/>
      <c r="K9" s="203" t="n">
        <f aca="false">'[4]Sithe Positions '!$BB$8</f>
        <v>129726.512549045</v>
      </c>
      <c r="L9" s="203" t="n">
        <f aca="false">'[4]Sithe Positions '!$BD8</f>
        <v>30790.738671437</v>
      </c>
      <c r="M9" s="203" t="n">
        <f aca="false">SUM(K9:L9)</f>
        <v>160517.251220482</v>
      </c>
      <c r="O9" s="201"/>
    </row>
    <row r="10" customFormat="false" ht="11.25" hidden="false" customHeight="false" outlineLevel="0" collapsed="false">
      <c r="A10" s="182" t="n">
        <v>36982</v>
      </c>
      <c r="C10" s="201" t="n">
        <f aca="false">'[4]Sithe Positions '!$I9</f>
        <v>-5354.07302674523</v>
      </c>
      <c r="D10" s="201" t="n">
        <f aca="false">'[4]Sithe Positions '!$U9</f>
        <v>203.979728011457</v>
      </c>
      <c r="E10" s="201" t="n">
        <f aca="false">'[4]Sithe Positions '!$V9</f>
        <v>88.2351234807615</v>
      </c>
      <c r="F10" s="202" t="n">
        <f aca="false">SUM(D10:E10)</f>
        <v>292.214851492218</v>
      </c>
      <c r="G10" s="203" t="n">
        <f aca="false">'[4]Sithe Positions '!$AC9</f>
        <v>2311.44841757494</v>
      </c>
      <c r="H10" s="203" t="n">
        <f aca="false">'[4]Sithe Positions '!$AO9</f>
        <v>-88.061671399366</v>
      </c>
      <c r="I10" s="203" t="n">
        <f aca="false">'[4]Sithe Positions '!$AP9</f>
        <v>-38.092669921635</v>
      </c>
      <c r="J10" s="204" t="n">
        <f aca="false">SUM(H10:I10)</f>
        <v>-126.154341321001</v>
      </c>
      <c r="K10" s="203" t="n">
        <f aca="false">'[4]Sithe Positions '!$BB9</f>
        <v>6092.80727665501</v>
      </c>
      <c r="L10" s="203" t="n">
        <f aca="false">'[4]Sithe Positions '!$BD9</f>
        <v>1274.60461333607</v>
      </c>
      <c r="M10" s="203" t="n">
        <f aca="false">SUM(K10:L10)</f>
        <v>7367.41188999108</v>
      </c>
      <c r="O10" s="201"/>
    </row>
    <row r="11" customFormat="false" ht="11.25" hidden="false" customHeight="false" outlineLevel="0" collapsed="false">
      <c r="A11" s="182" t="n">
        <v>37012</v>
      </c>
      <c r="C11" s="201" t="n">
        <f aca="false">'[4]Sithe Positions '!$I10</f>
        <v>-5509.48676092157</v>
      </c>
      <c r="D11" s="201" t="n">
        <f aca="false">'[4]Sithe Positions '!$U10</f>
        <v>216.430684887838</v>
      </c>
      <c r="E11" s="201" t="n">
        <f aca="false">'[4]Sithe Positions '!$V10</f>
        <v>90.7963418199876</v>
      </c>
      <c r="F11" s="202" t="n">
        <f aca="false">SUM(D11:E11)</f>
        <v>307.227026707826</v>
      </c>
      <c r="G11" s="203" t="n">
        <f aca="false">'[4]Sithe Positions '!$AC10</f>
        <v>2388.49669816077</v>
      </c>
      <c r="H11" s="203" t="n">
        <f aca="false">'[4]Sithe Positions '!$AO10</f>
        <v>-93.8279732155678</v>
      </c>
      <c r="I11" s="203" t="n">
        <f aca="false">'[4]Sithe Positions '!$AP10</f>
        <v>-39.3624255856895</v>
      </c>
      <c r="J11" s="204" t="n">
        <f aca="false">SUM(H11:I11)</f>
        <v>-133.190398801257</v>
      </c>
      <c r="K11" s="203" t="n">
        <f aca="false">'[4]Sithe Positions '!$BB10</f>
        <v>5397.56635234942</v>
      </c>
      <c r="L11" s="203" t="n">
        <f aca="false">'[4]Sithe Positions '!$BD10</f>
        <v>1315.95960788848</v>
      </c>
      <c r="M11" s="203" t="n">
        <f aca="false">SUM(K11:L11)</f>
        <v>6713.5259602379</v>
      </c>
      <c r="O11" s="201"/>
    </row>
    <row r="12" customFormat="false" ht="11.25" hidden="false" customHeight="false" outlineLevel="0" collapsed="false">
      <c r="A12" s="182" t="n">
        <v>37043</v>
      </c>
      <c r="C12" s="201" t="n">
        <f aca="false">'[4]Sithe Positions '!$I11</f>
        <v>-5310.93308697425</v>
      </c>
      <c r="D12" s="201" t="n">
        <f aca="false">'[4]Sithe Positions '!$U11</f>
        <v>183.968029179408</v>
      </c>
      <c r="E12" s="201" t="n">
        <f aca="false">'[4]Sithe Positions '!$V11</f>
        <v>87.5241772733356</v>
      </c>
      <c r="F12" s="202" t="n">
        <f aca="false">SUM(D12:E12)</f>
        <v>271.492206452744</v>
      </c>
      <c r="G12" s="203" t="n">
        <f aca="false">'[4]Sithe Positions '!$AC11</f>
        <v>2311.44841757494</v>
      </c>
      <c r="H12" s="203" t="n">
        <f aca="false">'[4]Sithe Positions '!$AO11</f>
        <v>-80.0674011453959</v>
      </c>
      <c r="I12" s="203" t="n">
        <f aca="false">'[4]Sithe Positions '!$AP11</f>
        <v>-38.092669921635</v>
      </c>
      <c r="J12" s="204" t="n">
        <f aca="false">SUM(H12:I12)</f>
        <v>-118.160071067031</v>
      </c>
      <c r="K12" s="203" t="n">
        <f aca="false">'[4]Sithe Positions '!$BB11</f>
        <v>4346.24765711776</v>
      </c>
      <c r="L12" s="203" t="n">
        <f aca="false">'[4]Sithe Positions '!$BD11</f>
        <v>1348.3012601416</v>
      </c>
      <c r="M12" s="203" t="n">
        <f aca="false">SUM(K12:L12)</f>
        <v>5694.54891725936</v>
      </c>
      <c r="O12" s="201"/>
    </row>
    <row r="13" customFormat="false" ht="11.25" hidden="false" customHeight="false" outlineLevel="0" collapsed="false">
      <c r="A13" s="182" t="n">
        <v>37073</v>
      </c>
      <c r="C13" s="201" t="n">
        <f aca="false">'[4]Sithe Positions '!$I12</f>
        <v>-5466.12893381385</v>
      </c>
      <c r="D13" s="201" t="n">
        <f aca="false">'[4]Sithe Positions '!$U12</f>
        <v>175.817168962524</v>
      </c>
      <c r="E13" s="201" t="n">
        <f aca="false">'[4]Sithe Positions '!$V12</f>
        <v>90.0818048292522</v>
      </c>
      <c r="F13" s="202" t="n">
        <f aca="false">SUM(D13:E13)</f>
        <v>265.898973791777</v>
      </c>
      <c r="G13" s="203" t="n">
        <f aca="false">'[4]Sithe Positions '!$AC12</f>
        <v>2388.49669816077</v>
      </c>
      <c r="H13" s="203" t="n">
        <f aca="false">'[4]Sithe Positions '!$AO12</f>
        <v>-76.8256169277666</v>
      </c>
      <c r="I13" s="203" t="n">
        <f aca="false">'[4]Sithe Positions '!$AP12</f>
        <v>-39.3624255856895</v>
      </c>
      <c r="J13" s="204" t="n">
        <f aca="false">SUM(H13:I13)</f>
        <v>-116.188042513456</v>
      </c>
      <c r="K13" s="203" t="n">
        <f aca="false">'[4]Sithe Positions '!$BB12</f>
        <v>1950.36141039462</v>
      </c>
      <c r="L13" s="203" t="n">
        <f aca="false">'[4]Sithe Positions '!$BD12</f>
        <v>1364.26166646323</v>
      </c>
      <c r="M13" s="203" t="n">
        <f aca="false">SUM(K13:L13)</f>
        <v>3314.62307685786</v>
      </c>
      <c r="O13" s="201"/>
    </row>
    <row r="14" customFormat="false" ht="11.25" hidden="false" customHeight="false" outlineLevel="0" collapsed="false">
      <c r="A14" s="182" t="n">
        <v>37104</v>
      </c>
      <c r="C14" s="201" t="n">
        <f aca="false">'[4]Sithe Positions '!$I13</f>
        <v>-5445.35726201552</v>
      </c>
      <c r="D14" s="201" t="n">
        <f aca="false">'[4]Sithe Positions '!$U13</f>
        <v>175.418519490782</v>
      </c>
      <c r="E14" s="201" t="n">
        <f aca="false">'[4]Sithe Positions '!$V13</f>
        <v>89.7394876780158</v>
      </c>
      <c r="F14" s="202" t="n">
        <f aca="false">SUM(D14:E14)</f>
        <v>265.158007168797</v>
      </c>
      <c r="G14" s="203" t="n">
        <f aca="false">'[4]Sithe Positions '!$AC13</f>
        <v>2388.49669816077</v>
      </c>
      <c r="H14" s="203" t="n">
        <f aca="false">'[4]Sithe Positions '!$AO13</f>
        <v>-76.9438136819145</v>
      </c>
      <c r="I14" s="203" t="n">
        <f aca="false">'[4]Sithe Positions '!$AP13</f>
        <v>-39.3624255856895</v>
      </c>
      <c r="J14" s="204" t="n">
        <f aca="false">SUM(H14:I14)</f>
        <v>-116.306239267604</v>
      </c>
      <c r="K14" s="203" t="n">
        <f aca="false">'[4]Sithe Positions '!$BB13</f>
        <v>1985.54339004109</v>
      </c>
      <c r="L14" s="203" t="n">
        <f aca="false">'[4]Sithe Positions '!$BD13</f>
        <v>1377.69109126558</v>
      </c>
      <c r="M14" s="203" t="n">
        <f aca="false">SUM(K14:L14)</f>
        <v>3363.23448130667</v>
      </c>
      <c r="O14" s="201"/>
    </row>
    <row r="15" customFormat="false" ht="11.25" hidden="false" customHeight="false" outlineLevel="0" collapsed="false">
      <c r="A15" s="182" t="n">
        <v>37135</v>
      </c>
      <c r="C15" s="201" t="n">
        <f aca="false">'[4]Sithe Positions '!$I14</f>
        <v>-5251.01754098047</v>
      </c>
      <c r="D15" s="201" t="n">
        <f aca="false">'[4]Sithe Positions '!$U14</f>
        <v>194.798328349057</v>
      </c>
      <c r="E15" s="201" t="n">
        <f aca="false">'[4]Sithe Positions '!$V14</f>
        <v>86.5367690753582</v>
      </c>
      <c r="F15" s="202" t="n">
        <f aca="false">SUM(D15:E15)</f>
        <v>281.335097424415</v>
      </c>
      <c r="G15" s="203" t="n">
        <f aca="false">'[4]Sithe Positions '!$AC14</f>
        <v>2311.44841757494</v>
      </c>
      <c r="H15" s="203" t="n">
        <f aca="false">'[4]Sithe Positions '!$AO14</f>
        <v>-85.7483876781332</v>
      </c>
      <c r="I15" s="203" t="n">
        <f aca="false">'[4]Sithe Positions '!$AP14</f>
        <v>-38.092669921635</v>
      </c>
      <c r="J15" s="204" t="n">
        <f aca="false">SUM(H15:I15)</f>
        <v>-123.841057599768</v>
      </c>
      <c r="K15" s="203" t="n">
        <f aca="false">'[4]Sithe Positions '!$BB14</f>
        <v>5945.94508448474</v>
      </c>
      <c r="L15" s="203" t="n">
        <f aca="false">'[4]Sithe Positions '!$BD14</f>
        <v>1419.9491958849</v>
      </c>
      <c r="M15" s="203" t="n">
        <f aca="false">SUM(K15:L15)</f>
        <v>7365.89428036965</v>
      </c>
      <c r="O15" s="201"/>
    </row>
    <row r="16" customFormat="false" ht="11.25" hidden="false" customHeight="false" outlineLevel="0" collapsed="false">
      <c r="A16" s="182" t="n">
        <v>37165</v>
      </c>
      <c r="C16" s="201" t="n">
        <f aca="false">'[4]Sithe Positions '!$I15</f>
        <v>-5406.19168889728</v>
      </c>
      <c r="D16" s="201" t="n">
        <f aca="false">'[4]Sithe Positions '!$U15</f>
        <v>225.101323346368</v>
      </c>
      <c r="E16" s="201" t="n">
        <f aca="false">'[4]Sithe Positions '!$V15</f>
        <v>89.0940390330272</v>
      </c>
      <c r="F16" s="202" t="n">
        <f aca="false">SUM(D16:E16)</f>
        <v>314.195362379395</v>
      </c>
      <c r="G16" s="203" t="n">
        <f aca="false">'[4]Sithe Positions '!$AC15</f>
        <v>2388.49669816077</v>
      </c>
      <c r="H16" s="203" t="n">
        <f aca="false">'[4]Sithe Positions '!$AO15</f>
        <v>-99.4514805437996</v>
      </c>
      <c r="I16" s="203" t="n">
        <f aca="false">'[4]Sithe Positions '!$AP15</f>
        <v>-39.3624255856895</v>
      </c>
      <c r="J16" s="204" t="n">
        <f aca="false">SUM(H16:I16)</f>
        <v>-138.813906129489</v>
      </c>
      <c r="K16" s="203" t="n">
        <f aca="false">'[4]Sithe Positions '!$BB15</f>
        <v>5910.72056442699</v>
      </c>
      <c r="L16" s="203" t="n">
        <f aca="false">'[4]Sithe Positions '!$BD15</f>
        <v>1464.07367439266</v>
      </c>
      <c r="M16" s="203" t="n">
        <f aca="false">SUM(K16:L16)</f>
        <v>7374.79423881966</v>
      </c>
      <c r="O16" s="201"/>
    </row>
    <row r="17" customFormat="false" ht="11.25" hidden="false" customHeight="false" outlineLevel="0" collapsed="false">
      <c r="A17" s="182" t="n">
        <v>37196</v>
      </c>
      <c r="C17" s="201" t="n">
        <f aca="false">'[4]Sithe Positions '!$I16</f>
        <v>-5213.03990474888</v>
      </c>
      <c r="D17" s="201" t="n">
        <f aca="false">'[4]Sithe Positions '!$U16</f>
        <v>197.470522324953</v>
      </c>
      <c r="E17" s="201" t="n">
        <f aca="false">'[4]Sithe Positions '!$V16</f>
        <v>85.9108976302616</v>
      </c>
      <c r="F17" s="202" t="n">
        <f aca="false">SUM(D17:E17)</f>
        <v>283.381419955215</v>
      </c>
      <c r="G17" s="203" t="n">
        <f aca="false">'[4]Sithe Positions '!$AC16</f>
        <v>2311.44841757494</v>
      </c>
      <c r="H17" s="203" t="n">
        <f aca="false">'[4]Sithe Positions '!$AO16</f>
        <v>-87.5579191193044</v>
      </c>
      <c r="I17" s="203" t="n">
        <f aca="false">'[4]Sithe Positions '!$AP16</f>
        <v>-38.092669921635</v>
      </c>
      <c r="J17" s="204" t="n">
        <f aca="false">SUM(H17:I17)</f>
        <v>-125.650589040939</v>
      </c>
      <c r="K17" s="203" t="n">
        <f aca="false">'[4]Sithe Positions '!$BB16</f>
        <v>6397.71314426483</v>
      </c>
      <c r="L17" s="203" t="n">
        <f aca="false">'[4]Sithe Positions '!$BD16</f>
        <v>1514.884090062</v>
      </c>
      <c r="M17" s="203" t="n">
        <f aca="false">SUM(K17:L17)</f>
        <v>7912.59723432683</v>
      </c>
      <c r="O17" s="201"/>
    </row>
    <row r="18" customFormat="false" ht="11.25" hidden="false" customHeight="false" outlineLevel="0" collapsed="false">
      <c r="A18" s="182" t="n">
        <v>37226</v>
      </c>
      <c r="C18" s="201" t="n">
        <f aca="false">'[4]Sithe Positions '!$I17</f>
        <v>-5367.08844984107</v>
      </c>
      <c r="D18" s="201" t="n">
        <f aca="false">'[4]Sithe Positions '!$U17</f>
        <v>197.98679293389</v>
      </c>
      <c r="E18" s="201" t="n">
        <f aca="false">'[4]Sithe Positions '!$V17</f>
        <v>88.4496176533808</v>
      </c>
      <c r="F18" s="202" t="n">
        <f aca="false">SUM(D18:E18)</f>
        <v>286.436410587271</v>
      </c>
      <c r="G18" s="203" t="n">
        <f aca="false">'[4]Sithe Positions '!$AC17</f>
        <v>2388.49669816077</v>
      </c>
      <c r="H18" s="203" t="n">
        <f aca="false">'[4]Sithe Positions '!$AO17</f>
        <v>-88.1093735684644</v>
      </c>
      <c r="I18" s="203" t="n">
        <f aca="false">'[4]Sithe Positions '!$AP17</f>
        <v>-39.3624255856895</v>
      </c>
      <c r="J18" s="204" t="n">
        <f aca="false">SUM(H18:I18)</f>
        <v>-127.471799154154</v>
      </c>
      <c r="K18" s="203" t="n">
        <f aca="false">'[4]Sithe Positions '!$BB17</f>
        <v>6996.97385003593</v>
      </c>
      <c r="L18" s="203" t="n">
        <f aca="false">'[4]Sithe Positions '!$BD17</f>
        <v>1570.12574853524</v>
      </c>
      <c r="M18" s="203" t="n">
        <f aca="false">SUM(K18:L18)</f>
        <v>8567.09959857117</v>
      </c>
      <c r="O18" s="201"/>
    </row>
    <row r="19" customFormat="false" ht="11.25" hidden="false" customHeight="false" outlineLevel="0" collapsed="false">
      <c r="A19" s="182" t="n">
        <v>37257</v>
      </c>
      <c r="C19" s="201" t="n">
        <f aca="false">'[4]Sithe Positions '!$I18</f>
        <v>-5347.16760201847</v>
      </c>
      <c r="D19" s="201" t="n">
        <f aca="false">'[4]Sithe Positions '!$U18</f>
        <v>188.360984103366</v>
      </c>
      <c r="E19" s="201" t="n">
        <f aca="false">'[4]Sithe Positions '!$V18</f>
        <v>88.1213220812643</v>
      </c>
      <c r="F19" s="202" t="n">
        <f aca="false">SUM(D19:E19)</f>
        <v>276.482306184631</v>
      </c>
      <c r="G19" s="203" t="n">
        <f aca="false">'[4]Sithe Positions '!$AC18</f>
        <v>2388.49669816077</v>
      </c>
      <c r="H19" s="203" t="n">
        <f aca="false">'[4]Sithe Positions '!$AO18</f>
        <v>-84.1379253613397</v>
      </c>
      <c r="I19" s="203" t="n">
        <f aca="false">'[4]Sithe Positions '!$AP18</f>
        <v>-39.3624255856895</v>
      </c>
      <c r="J19" s="204" t="n">
        <f aca="false">SUM(H19:I19)</f>
        <v>-123.500350947029</v>
      </c>
      <c r="K19" s="203" t="n">
        <f aca="false">'[4]Sithe Positions '!$BB18</f>
        <v>6174.67137228451</v>
      </c>
      <c r="L19" s="203" t="n">
        <f aca="false">'[4]Sithe Positions '!$BD18</f>
        <v>1621.64552355551</v>
      </c>
      <c r="M19" s="203" t="n">
        <f aca="false">SUM(K19:L19)</f>
        <v>7796.31689584002</v>
      </c>
      <c r="O19" s="201"/>
    </row>
    <row r="20" customFormat="false" ht="11.25" hidden="false" customHeight="false" outlineLevel="0" collapsed="false">
      <c r="A20" s="182" t="n">
        <v>37288</v>
      </c>
      <c r="C20" s="201" t="n">
        <f aca="false">'[4]Sithe Positions '!$I19</f>
        <v>-4812.89124975179</v>
      </c>
      <c r="D20" s="201" t="n">
        <f aca="false">'[4]Sithe Positions '!$U19</f>
        <v>172.317266600095</v>
      </c>
      <c r="E20" s="201" t="n">
        <f aca="false">'[4]Sithe Positions '!$V19</f>
        <v>79.3164477959095</v>
      </c>
      <c r="F20" s="202" t="n">
        <f aca="false">SUM(D20:E20)</f>
        <v>251.633714396004</v>
      </c>
      <c r="G20" s="203" t="n">
        <f aca="false">'[4]Sithe Positions '!$AC19</f>
        <v>2157.35185640328</v>
      </c>
      <c r="H20" s="203" t="n">
        <f aca="false">'[4]Sithe Positions '!$AO19</f>
        <v>-77.2402607287719</v>
      </c>
      <c r="I20" s="203" t="n">
        <f aca="false">'[4]Sithe Positions '!$AP19</f>
        <v>-35.553158593526</v>
      </c>
      <c r="J20" s="204" t="n">
        <f aca="false">SUM(H20:I20)</f>
        <v>-112.793419322298</v>
      </c>
      <c r="K20" s="203" t="n">
        <f aca="false">'[4]Sithe Positions '!$BB19</f>
        <v>5028.02935034717</v>
      </c>
      <c r="L20" s="203" t="n">
        <f aca="false">'[4]Sithe Positions '!$BD19</f>
        <v>1668.6237403406</v>
      </c>
      <c r="M20" s="203" t="n">
        <f aca="false">SUM(K20:L20)</f>
        <v>6696.65309068777</v>
      </c>
      <c r="O20" s="201"/>
    </row>
    <row r="21" customFormat="false" ht="11.25" hidden="false" customHeight="false" outlineLevel="0" collapsed="false">
      <c r="A21" s="182" t="n">
        <v>37316</v>
      </c>
      <c r="C21" s="201" t="n">
        <f aca="false">'[4]Sithe Positions '!$I20</f>
        <v>-5308.01807958269</v>
      </c>
      <c r="D21" s="201" t="n">
        <f aca="false">'[4]Sithe Positions '!$U20</f>
        <v>200.868109646339</v>
      </c>
      <c r="E21" s="201" t="n">
        <f aca="false">'[4]Sithe Positions '!$V20</f>
        <v>87.4761379515228</v>
      </c>
      <c r="F21" s="202" t="n">
        <f aca="false">SUM(D21:E21)</f>
        <v>288.344247597861</v>
      </c>
      <c r="G21" s="203" t="n">
        <f aca="false">'[4]Sithe Positions '!$AC20</f>
        <v>2388.49669816077</v>
      </c>
      <c r="H21" s="203" t="n">
        <f aca="false">'[4]Sithe Positions '!$AO20</f>
        <v>-90.3864322733795</v>
      </c>
      <c r="I21" s="203" t="n">
        <f aca="false">'[4]Sithe Positions '!$AP20</f>
        <v>-39.3624255856895</v>
      </c>
      <c r="J21" s="204" t="n">
        <f aca="false">SUM(H21:I21)</f>
        <v>-129.748857859069</v>
      </c>
      <c r="K21" s="203" t="n">
        <f aca="false">'[4]Sithe Positions '!$BB20</f>
        <v>6279.05632576785</v>
      </c>
      <c r="L21" s="203" t="n">
        <f aca="false">'[4]Sithe Positions '!$BD20</f>
        <v>1725.01744981917</v>
      </c>
      <c r="M21" s="203" t="n">
        <f aca="false">SUM(K21:L21)</f>
        <v>8004.07377558702</v>
      </c>
      <c r="O21" s="201"/>
    </row>
    <row r="22" customFormat="false" ht="11.25" hidden="false" customHeight="false" outlineLevel="0" collapsed="false">
      <c r="A22" s="182" t="n">
        <v>37347</v>
      </c>
      <c r="C22" s="201" t="n">
        <f aca="false">'[4]Sithe Positions '!$I21</f>
        <v>-5117.56757298512</v>
      </c>
      <c r="D22" s="201" t="n">
        <f aca="false">'[4]Sithe Positions '!$U21</f>
        <v>201.438216375962</v>
      </c>
      <c r="E22" s="201" t="n">
        <f aca="false">'[4]Sithe Positions '!$V21</f>
        <v>84.3375136027948</v>
      </c>
      <c r="F22" s="202" t="n">
        <f aca="false">SUM(D22:E22)</f>
        <v>285.775729978757</v>
      </c>
      <c r="G22" s="203" t="n">
        <f aca="false">'[4]Sithe Positions '!$AC21</f>
        <v>2311.44841757494</v>
      </c>
      <c r="H22" s="203" t="n">
        <f aca="false">'[4]Sithe Positions '!$AO21</f>
        <v>-90.9834681889191</v>
      </c>
      <c r="I22" s="203" t="n">
        <f aca="false">'[4]Sithe Positions '!$AP21</f>
        <v>-38.092669921635</v>
      </c>
      <c r="J22" s="204" t="n">
        <f aca="false">SUM(H22:I22)</f>
        <v>-129.076138110554</v>
      </c>
      <c r="K22" s="203" t="n">
        <f aca="false">'[4]Sithe Positions '!$BB21</f>
        <v>5144.48890609041</v>
      </c>
      <c r="L22" s="203" t="n">
        <f aca="false">'[4]Sithe Positions '!$BD21</f>
        <v>1773.95670443132</v>
      </c>
      <c r="M22" s="203" t="n">
        <f aca="false">SUM(K22:L22)</f>
        <v>6918.44561052173</v>
      </c>
      <c r="O22" s="201"/>
    </row>
    <row r="23" customFormat="false" ht="11.25" hidden="false" customHeight="false" outlineLevel="0" collapsed="false">
      <c r="A23" s="182" t="n">
        <v>37377</v>
      </c>
      <c r="C23" s="201" t="n">
        <f aca="false">'[4]Sithe Positions '!$I22</f>
        <v>-5267.51808580102</v>
      </c>
      <c r="D23" s="201" t="n">
        <f aca="false">'[4]Sithe Positions '!$U22</f>
        <v>218.917417043958</v>
      </c>
      <c r="E23" s="201" t="n">
        <f aca="false">'[4]Sithe Positions '!$V22</f>
        <v>86.8086980540008</v>
      </c>
      <c r="F23" s="202" t="n">
        <f aca="false">SUM(D23:E23)</f>
        <v>305.726115097959</v>
      </c>
      <c r="G23" s="203" t="n">
        <f aca="false">'[4]Sithe Positions '!$AC22</f>
        <v>2388.49669816077</v>
      </c>
      <c r="H23" s="203" t="n">
        <f aca="false">'[4]Sithe Positions '!$AO22</f>
        <v>-99.2656350224688</v>
      </c>
      <c r="I23" s="203" t="n">
        <f aca="false">'[4]Sithe Positions '!$AP22</f>
        <v>-39.3624255856895</v>
      </c>
      <c r="J23" s="204" t="n">
        <f aca="false">SUM(H23:I23)</f>
        <v>-138.628060608158</v>
      </c>
      <c r="K23" s="203" t="n">
        <f aca="false">'[4]Sithe Positions '!$BB22</f>
        <v>4368.81355438395</v>
      </c>
      <c r="L23" s="203" t="n">
        <f aca="false">'[4]Sithe Positions '!$BD22</f>
        <v>1818.29370575857</v>
      </c>
      <c r="M23" s="203" t="n">
        <f aca="false">SUM(K23:L23)</f>
        <v>6187.10726014252</v>
      </c>
      <c r="O23" s="201"/>
    </row>
    <row r="24" customFormat="false" ht="11.25" hidden="false" customHeight="false" outlineLevel="0" collapsed="false">
      <c r="A24" s="182" t="n">
        <v>37408</v>
      </c>
      <c r="C24" s="201" t="n">
        <f aca="false">'[4]Sithe Positions '!$I23</f>
        <v>-5078.34650264933</v>
      </c>
      <c r="D24" s="201" t="n">
        <f aca="false">'[4]Sithe Positions '!$U23</f>
        <v>181.511478757564</v>
      </c>
      <c r="E24" s="201" t="n">
        <f aca="false">'[4]Sithe Positions '!$V23</f>
        <v>83.6911503636609</v>
      </c>
      <c r="F24" s="202" t="n">
        <f aca="false">SUM(D24:E24)</f>
        <v>265.202629121225</v>
      </c>
      <c r="G24" s="203" t="n">
        <f aca="false">'[4]Sithe Positions '!$AC23</f>
        <v>2311.44841757494</v>
      </c>
      <c r="H24" s="203" t="n">
        <f aca="false">'[4]Sithe Positions '!$AO23</f>
        <v>-82.6163437502699</v>
      </c>
      <c r="I24" s="203" t="n">
        <f aca="false">'[4]Sithe Positions '!$AP23</f>
        <v>-38.092669921635</v>
      </c>
      <c r="J24" s="204" t="n">
        <f aca="false">SUM(H24:I24)</f>
        <v>-120.709013671905</v>
      </c>
      <c r="K24" s="203" t="n">
        <f aca="false">'[4]Sithe Positions '!$BB23</f>
        <v>3288.66451680907</v>
      </c>
      <c r="L24" s="203" t="n">
        <f aca="false">'[4]Sithe Positions '!$BD23</f>
        <v>1855.15691240941</v>
      </c>
      <c r="M24" s="203" t="n">
        <f aca="false">SUM(K24:L24)</f>
        <v>5143.82142921848</v>
      </c>
      <c r="O24" s="201"/>
    </row>
    <row r="25" customFormat="false" ht="11.25" hidden="false" customHeight="false" outlineLevel="0" collapsed="false">
      <c r="A25" s="182" t="n">
        <v>37438</v>
      </c>
      <c r="C25" s="201" t="n">
        <f aca="false">'[4]Sithe Positions '!$I24</f>
        <v>-5226.80686656934</v>
      </c>
      <c r="D25" s="201" t="n">
        <f aca="false">'[4]Sithe Positions '!$U24</f>
        <v>174.380663635087</v>
      </c>
      <c r="E25" s="201" t="n">
        <f aca="false">'[4]Sithe Positions '!$V24</f>
        <v>86.1377771610627</v>
      </c>
      <c r="F25" s="202" t="n">
        <f aca="false">SUM(D25:E25)</f>
        <v>260.518440796149</v>
      </c>
      <c r="G25" s="203" t="n">
        <f aca="false">'[4]Sithe Positions '!$AC24</f>
        <v>2388.49669816077</v>
      </c>
      <c r="H25" s="203" t="n">
        <f aca="false">'[4]Sithe Positions '!$AO24</f>
        <v>-79.6868240874695</v>
      </c>
      <c r="I25" s="203" t="n">
        <f aca="false">'[4]Sithe Positions '!$AP24</f>
        <v>-39.3624255856895</v>
      </c>
      <c r="J25" s="204" t="n">
        <f aca="false">SUM(H25:I25)</f>
        <v>-119.049249673159</v>
      </c>
      <c r="K25" s="203" t="n">
        <f aca="false">'[4]Sithe Positions '!$BB24</f>
        <v>1725.02300950855</v>
      </c>
      <c r="L25" s="203" t="n">
        <f aca="false">'[4]Sithe Positions '!$BD24</f>
        <v>1882.02239937715</v>
      </c>
      <c r="M25" s="203" t="n">
        <f aca="false">SUM(K25:L25)</f>
        <v>3607.0454088857</v>
      </c>
      <c r="O25" s="201"/>
    </row>
    <row r="26" customFormat="false" ht="11.25" hidden="false" customHeight="false" outlineLevel="0" collapsed="false">
      <c r="A26" s="182" t="n">
        <v>37469</v>
      </c>
      <c r="C26" s="201" t="n">
        <f aca="false">'[4]Sithe Positions '!$I25</f>
        <v>-5205.43036841222</v>
      </c>
      <c r="D26" s="201" t="n">
        <f aca="false">'[4]Sithe Positions '!$U25</f>
        <v>173.987076048912</v>
      </c>
      <c r="E26" s="201" t="n">
        <f aca="false">'[4]Sithe Positions '!$V25</f>
        <v>85.7854924714333</v>
      </c>
      <c r="F26" s="202" t="n">
        <f aca="false">SUM(D26:E26)</f>
        <v>259.772568520345</v>
      </c>
      <c r="G26" s="203" t="n">
        <f aca="false">'[4]Sithe Positions '!$AC25</f>
        <v>2388.49669816077</v>
      </c>
      <c r="H26" s="203" t="n">
        <f aca="false">'[4]Sithe Positions '!$AO25</f>
        <v>-79.8334676009183</v>
      </c>
      <c r="I26" s="203" t="n">
        <f aca="false">'[4]Sithe Positions '!$AP25</f>
        <v>-39.3624255856895</v>
      </c>
      <c r="J26" s="204" t="n">
        <f aca="false">SUM(H26:I26)</f>
        <v>-119.195893186608</v>
      </c>
      <c r="K26" s="203" t="n">
        <f aca="false">'[4]Sithe Positions '!$BB25</f>
        <v>1700.35920122607</v>
      </c>
      <c r="L26" s="203" t="n">
        <f aca="false">'[4]Sithe Positions '!$BD25</f>
        <v>1910.66090421073</v>
      </c>
      <c r="M26" s="203" t="n">
        <f aca="false">SUM(K26:L26)</f>
        <v>3611.0201054368</v>
      </c>
      <c r="O26" s="201"/>
    </row>
    <row r="27" customFormat="false" ht="11.25" hidden="false" customHeight="false" outlineLevel="0" collapsed="false">
      <c r="A27" s="182" t="n">
        <v>37500</v>
      </c>
      <c r="C27" s="201" t="n">
        <f aca="false">'[4]Sithe Positions '!$I26</f>
        <v>-5017.44289491038</v>
      </c>
      <c r="D27" s="201" t="n">
        <f aca="false">'[4]Sithe Positions '!$U26</f>
        <v>194.886435936326</v>
      </c>
      <c r="E27" s="201" t="n">
        <f aca="false">'[4]Sithe Positions '!$V26</f>
        <v>82.6874589081231</v>
      </c>
      <c r="F27" s="202" t="n">
        <f aca="false">SUM(D27:E27)</f>
        <v>277.573894844449</v>
      </c>
      <c r="G27" s="203" t="n">
        <f aca="false">'[4]Sithe Positions '!$AC26</f>
        <v>2311.44841757494</v>
      </c>
      <c r="H27" s="203" t="n">
        <f aca="false">'[4]Sithe Positions '!$AO26</f>
        <v>-89.7807814432306</v>
      </c>
      <c r="I27" s="203" t="n">
        <f aca="false">'[4]Sithe Positions '!$AP26</f>
        <v>-38.092669921635</v>
      </c>
      <c r="J27" s="204" t="n">
        <f aca="false">SUM(H27:I27)</f>
        <v>-127.873451364866</v>
      </c>
      <c r="K27" s="203" t="n">
        <f aca="false">'[4]Sithe Positions '!$BB26</f>
        <v>4715.44822517696</v>
      </c>
      <c r="L27" s="203" t="n">
        <f aca="false">'[4]Sithe Positions '!$BD26</f>
        <v>1961.41466339505</v>
      </c>
      <c r="M27" s="203" t="n">
        <f aca="false">SUM(K27:L27)</f>
        <v>6676.86288857201</v>
      </c>
      <c r="O27" s="201"/>
    </row>
    <row r="28" customFormat="false" ht="11.25" hidden="false" customHeight="false" outlineLevel="0" collapsed="false">
      <c r="A28" s="182" t="n">
        <v>37530</v>
      </c>
      <c r="C28" s="201" t="n">
        <f aca="false">'[4]Sithe Positions '!$I27</f>
        <v>-5163.08344772017</v>
      </c>
      <c r="D28" s="201" t="n">
        <f aca="false">'[4]Sithe Positions '!$U27</f>
        <v>225.082245219067</v>
      </c>
      <c r="E28" s="201" t="n">
        <f aca="false">'[4]Sithe Positions '!$V27</f>
        <v>85.0876152184283</v>
      </c>
      <c r="F28" s="202" t="n">
        <f aca="false">SUM(D28:E28)</f>
        <v>310.169860437495</v>
      </c>
      <c r="G28" s="203" t="n">
        <f aca="false">'[4]Sithe Positions '!$AC27</f>
        <v>2388.49669816077</v>
      </c>
      <c r="H28" s="203" t="n">
        <f aca="false">'[4]Sithe Positions '!$AO27</f>
        <v>-104.125413614561</v>
      </c>
      <c r="I28" s="203" t="n">
        <f aca="false">'[4]Sithe Positions '!$AP27</f>
        <v>-39.3624255856895</v>
      </c>
      <c r="J28" s="204" t="n">
        <f aca="false">SUM(H28:I28)</f>
        <v>-143.48783920025</v>
      </c>
      <c r="K28" s="203" t="n">
        <f aca="false">'[4]Sithe Positions '!$BB27</f>
        <v>4524.15930508338</v>
      </c>
      <c r="L28" s="203" t="n">
        <f aca="false">'[4]Sithe Positions '!$BD27</f>
        <v>2011.80811693943</v>
      </c>
      <c r="M28" s="203" t="n">
        <f aca="false">SUM(K28:L28)</f>
        <v>6535.96742202282</v>
      </c>
      <c r="O28" s="201"/>
    </row>
    <row r="29" customFormat="false" ht="11.25" hidden="false" customHeight="false" outlineLevel="0" collapsed="false">
      <c r="A29" s="182" t="n">
        <v>37561</v>
      </c>
      <c r="C29" s="201" t="n">
        <f aca="false">'[4]Sithe Positions '!$I28</f>
        <v>-4975.85640163351</v>
      </c>
      <c r="D29" s="201" t="n">
        <f aca="false">'[4]Sithe Positions '!$U28</f>
        <v>195.691016824339</v>
      </c>
      <c r="E29" s="201" t="n">
        <f aca="false">'[4]Sithe Positions '!$V28</f>
        <v>82.0021134989203</v>
      </c>
      <c r="F29" s="202" t="n">
        <f aca="false">SUM(D29:E29)</f>
        <v>277.693130323259</v>
      </c>
      <c r="G29" s="203" t="n">
        <f aca="false">'[4]Sithe Positions '!$AC28</f>
        <v>2311.44841757494</v>
      </c>
      <c r="H29" s="203" t="n">
        <f aca="false">'[4]Sithe Positions '!$AO28</f>
        <v>-90.9048924771531</v>
      </c>
      <c r="I29" s="203" t="n">
        <f aca="false">'[4]Sithe Positions '!$AP28</f>
        <v>-38.092669921635</v>
      </c>
      <c r="J29" s="204" t="n">
        <f aca="false">SUM(H29:I29)</f>
        <v>-128.997562398788</v>
      </c>
      <c r="K29" s="203" t="n">
        <f aca="false">'[4]Sithe Positions '!$BB28</f>
        <v>5118.45798043521</v>
      </c>
      <c r="L29" s="203" t="n">
        <f aca="false">'[4]Sithe Positions '!$BD28</f>
        <v>2068.06384394617</v>
      </c>
      <c r="M29" s="203" t="n">
        <f aca="false">SUM(K29:L29)</f>
        <v>7186.52182438137</v>
      </c>
      <c r="O29" s="201"/>
    </row>
    <row r="30" customFormat="false" ht="11.25" hidden="false" customHeight="false" outlineLevel="0" collapsed="false">
      <c r="A30" s="182" t="n">
        <v>37591</v>
      </c>
      <c r="C30" s="201" t="n">
        <f aca="false">'[4]Sithe Positions '!$I29</f>
        <v>-5119.68413296378</v>
      </c>
      <c r="D30" s="201" t="n">
        <f aca="false">'[4]Sithe Positions '!$U29</f>
        <v>195.58646496569</v>
      </c>
      <c r="E30" s="201" t="n">
        <f aca="false">'[4]Sithe Positions '!$V29</f>
        <v>84.3723945112431</v>
      </c>
      <c r="F30" s="202" t="n">
        <f aca="false">SUM(D30:E30)</f>
        <v>279.958859476933</v>
      </c>
      <c r="G30" s="203" t="n">
        <f aca="false">'[4]Sithe Positions '!$AC29</f>
        <v>2388.49669816077</v>
      </c>
      <c r="H30" s="203" t="n">
        <f aca="false">'[4]Sithe Positions '!$AO29</f>
        <v>-91.2473530872011</v>
      </c>
      <c r="I30" s="203" t="n">
        <f aca="false">'[4]Sithe Positions '!$AP29</f>
        <v>-39.3624255856895</v>
      </c>
      <c r="J30" s="204" t="n">
        <f aca="false">SUM(H30:I30)</f>
        <v>-130.609778672891</v>
      </c>
      <c r="K30" s="203" t="n">
        <f aca="false">'[4]Sithe Positions '!$BB29</f>
        <v>5652.49792586727</v>
      </c>
      <c r="L30" s="203" t="n">
        <f aca="false">'[4]Sithe Positions '!$BD29</f>
        <v>2128.69720010882</v>
      </c>
      <c r="M30" s="203" t="n">
        <f aca="false">SUM(K30:L30)</f>
        <v>7781.19512597609</v>
      </c>
      <c r="O30" s="201"/>
    </row>
    <row r="31" customFormat="false" ht="11.25" hidden="false" customHeight="false" outlineLevel="0" collapsed="false">
      <c r="A31" s="182" t="n">
        <v>37622</v>
      </c>
      <c r="C31" s="201" t="n">
        <f aca="false">'[4]Sithe Positions '!$I30</f>
        <v>-5097.29675303323</v>
      </c>
      <c r="D31" s="201" t="n">
        <f aca="false">'[4]Sithe Positions '!$U30</f>
        <v>182.729833745877</v>
      </c>
      <c r="E31" s="201" t="n">
        <f aca="false">'[4]Sithe Positions '!$V30</f>
        <v>84.0034504899877</v>
      </c>
      <c r="F31" s="202" t="n">
        <f aca="false">SUM(D31:E31)</f>
        <v>266.733284235865</v>
      </c>
      <c r="G31" s="203" t="n">
        <f aca="false">'[4]Sithe Positions '!$AC30</f>
        <v>2388.49669816077</v>
      </c>
      <c r="H31" s="203" t="n">
        <f aca="false">'[4]Sithe Positions '!$AO30</f>
        <v>-85.6237385625581</v>
      </c>
      <c r="I31" s="203" t="n">
        <f aca="false">'[4]Sithe Positions '!$AP30</f>
        <v>-39.3624255856895</v>
      </c>
      <c r="J31" s="204" t="n">
        <f aca="false">SUM(H31:I31)</f>
        <v>-124.986164148248</v>
      </c>
      <c r="K31" s="203" t="n">
        <f aca="false">'[4]Sithe Positions '!$BB30</f>
        <v>4764.62067727917</v>
      </c>
      <c r="L31" s="203" t="n">
        <f aca="false">'[4]Sithe Positions '!$BD30</f>
        <v>2184.28839949851</v>
      </c>
      <c r="M31" s="203" t="n">
        <f aca="false">SUM(K31:L31)</f>
        <v>6948.90907677767</v>
      </c>
      <c r="O31" s="201"/>
    </row>
    <row r="32" customFormat="false" ht="11.25" hidden="false" customHeight="false" outlineLevel="0" collapsed="false">
      <c r="A32" s="182" t="n">
        <v>37653</v>
      </c>
      <c r="C32" s="201" t="n">
        <f aca="false">'[4]Sithe Positions '!$I31</f>
        <v>-4585.23073725214</v>
      </c>
      <c r="D32" s="201" t="n">
        <f aca="false">'[4]Sithe Positions '!$U31</f>
        <v>167.223330232947</v>
      </c>
      <c r="E32" s="201" t="n">
        <f aca="false">'[4]Sithe Positions '!$V31</f>
        <v>75.5646025499153</v>
      </c>
      <c r="F32" s="202" t="n">
        <f aca="false">SUM(D32:E32)</f>
        <v>242.787932782862</v>
      </c>
      <c r="G32" s="203" t="n">
        <f aca="false">'[4]Sithe Positions '!$AC31</f>
        <v>2157.35185640328</v>
      </c>
      <c r="H32" s="203" t="n">
        <f aca="false">'[4]Sithe Positions '!$AO31</f>
        <v>-78.6786058509638</v>
      </c>
      <c r="I32" s="203" t="n">
        <f aca="false">'[4]Sithe Positions '!$AP31</f>
        <v>-35.553158593526</v>
      </c>
      <c r="J32" s="204" t="n">
        <f aca="false">SUM(H32:I32)</f>
        <v>-114.23176444449</v>
      </c>
      <c r="K32" s="203" t="n">
        <f aca="false">'[4]Sithe Positions '!$BB31</f>
        <v>3726.20498264419</v>
      </c>
      <c r="L32" s="203" t="n">
        <f aca="false">'[4]Sithe Positions '!$BD31</f>
        <v>2233.68122319715</v>
      </c>
      <c r="M32" s="203" t="n">
        <f aca="false">SUM(K32:L32)</f>
        <v>5959.88620584133</v>
      </c>
      <c r="O32" s="201"/>
    </row>
    <row r="33" customFormat="false" ht="11.25" hidden="false" customHeight="false" outlineLevel="0" collapsed="false">
      <c r="A33" s="182" t="n">
        <v>37681</v>
      </c>
      <c r="C33" s="201" t="n">
        <f aca="false">'[4]Sithe Positions '!$I32</f>
        <v>-5053.88330156651</v>
      </c>
      <c r="D33" s="201" t="n">
        <f aca="false">'[4]Sithe Positions '!$U32</f>
        <v>195.172952357889</v>
      </c>
      <c r="E33" s="201" t="n">
        <f aca="false">'[4]Sithe Positions '!$V32</f>
        <v>83.2879968098161</v>
      </c>
      <c r="F33" s="202" t="n">
        <f aca="false">SUM(D33:E33)</f>
        <v>278.460949167705</v>
      </c>
      <c r="G33" s="203" t="n">
        <f aca="false">'[4]Sithe Positions '!$AC32</f>
        <v>2388.49669816077</v>
      </c>
      <c r="H33" s="203" t="n">
        <f aca="false">'[4]Sithe Positions '!$AO32</f>
        <v>-92.2399518272634</v>
      </c>
      <c r="I33" s="203" t="n">
        <f aca="false">'[4]Sithe Positions '!$AP32</f>
        <v>-39.3624255856895</v>
      </c>
      <c r="J33" s="204" t="n">
        <f aca="false">SUM(H33:I33)</f>
        <v>-131.602377412953</v>
      </c>
      <c r="K33" s="203" t="n">
        <f aca="false">'[4]Sithe Positions '!$BB32</f>
        <v>5178.56093178361</v>
      </c>
      <c r="L33" s="203" t="n">
        <f aca="false">'[4]Sithe Positions '!$BD32</f>
        <v>2293.72637551035</v>
      </c>
      <c r="M33" s="203" t="n">
        <f aca="false">SUM(K33:L33)</f>
        <v>7472.28730729395</v>
      </c>
      <c r="O33" s="201"/>
    </row>
    <row r="34" customFormat="false" ht="11.25" hidden="false" customHeight="false" outlineLevel="0" collapsed="false">
      <c r="A34" s="182" t="n">
        <v>37712</v>
      </c>
      <c r="C34" s="201" t="n">
        <f aca="false">'[4]Sithe Positions '!$I33</f>
        <v>-4869.42977593267</v>
      </c>
      <c r="D34" s="201" t="n">
        <f aca="false">'[4]Sithe Positions '!$U33</f>
        <v>194.926934799982</v>
      </c>
      <c r="E34" s="201" t="n">
        <f aca="false">'[4]Sithe Positions '!$V33</f>
        <v>80.2482027073703</v>
      </c>
      <c r="F34" s="202" t="n">
        <f aca="false">SUM(D34:E34)</f>
        <v>275.175137507352</v>
      </c>
      <c r="G34" s="203" t="n">
        <f aca="false">'[4]Sithe Positions '!$AC33</f>
        <v>2311.44841757494</v>
      </c>
      <c r="H34" s="203" t="n">
        <f aca="false">'[4]Sithe Positions '!$AO33</f>
        <v>-92.5290179176786</v>
      </c>
      <c r="I34" s="203" t="n">
        <f aca="false">'[4]Sithe Positions '!$AP33</f>
        <v>-38.092669921635</v>
      </c>
      <c r="J34" s="204" t="n">
        <f aca="false">SUM(H34:I34)</f>
        <v>-130.621687839314</v>
      </c>
      <c r="K34" s="203" t="n">
        <f aca="false">'[4]Sithe Positions '!$BB33</f>
        <v>4412.04115635741</v>
      </c>
      <c r="L34" s="203" t="n">
        <f aca="false">'[4]Sithe Positions '!$BD33</f>
        <v>2349.07324676029</v>
      </c>
      <c r="M34" s="203" t="n">
        <f aca="false">SUM(K34:L34)</f>
        <v>6761.1144031177</v>
      </c>
      <c r="O34" s="201"/>
    </row>
    <row r="35" customFormat="false" ht="11.25" hidden="false" customHeight="false" outlineLevel="0" collapsed="false">
      <c r="A35" s="182" t="n">
        <v>37742</v>
      </c>
      <c r="C35" s="201" t="n">
        <f aca="false">'[4]Sithe Positions '!$I34</f>
        <v>-5009.16843823702</v>
      </c>
      <c r="D35" s="201" t="n">
        <f aca="false">'[4]Sithe Positions '!$U34</f>
        <v>212.504974054373</v>
      </c>
      <c r="E35" s="201" t="n">
        <f aca="false">'[4]Sithe Positions '!$V34</f>
        <v>82.5510958621462</v>
      </c>
      <c r="F35" s="202" t="n">
        <f aca="false">SUM(D35:E35)</f>
        <v>295.05606991652</v>
      </c>
      <c r="G35" s="203" t="n">
        <f aca="false">'[4]Sithe Positions '!$AC34</f>
        <v>2388.49669816077</v>
      </c>
      <c r="H35" s="203" t="n">
        <f aca="false">'[4]Sithe Positions '!$AO34</f>
        <v>-101.327682454665</v>
      </c>
      <c r="I35" s="203" t="n">
        <f aca="false">'[4]Sithe Positions '!$AP34</f>
        <v>-39.3624255856895</v>
      </c>
      <c r="J35" s="204" t="n">
        <f aca="false">SUM(H35:I35)</f>
        <v>-140.690108040354</v>
      </c>
      <c r="K35" s="203" t="n">
        <f aca="false">'[4]Sithe Positions '!$BB34</f>
        <v>3831.67478512076</v>
      </c>
      <c r="L35" s="203" t="n">
        <f aca="false">'[4]Sithe Positions '!$BD34</f>
        <v>2400.04115836517</v>
      </c>
      <c r="M35" s="203" t="n">
        <f aca="false">SUM(K35:L35)</f>
        <v>6231.71594348594</v>
      </c>
      <c r="O35" s="201"/>
    </row>
    <row r="36" customFormat="false" ht="11.25" hidden="false" customHeight="false" outlineLevel="0" collapsed="false">
      <c r="A36" s="182" t="n">
        <v>37773</v>
      </c>
      <c r="C36" s="201" t="n">
        <f aca="false">'[4]Sithe Positions '!$I35</f>
        <v>-4826.23399351766</v>
      </c>
      <c r="D36" s="201" t="n">
        <f aca="false">'[4]Sithe Positions '!$U35</f>
        <v>174.774812203426</v>
      </c>
      <c r="E36" s="201" t="n">
        <f aca="false">'[4]Sithe Positions '!$V35</f>
        <v>79.536336213171</v>
      </c>
      <c r="F36" s="202" t="n">
        <f aca="false">SUM(D36:E36)</f>
        <v>254.311148416598</v>
      </c>
      <c r="G36" s="203" t="n">
        <f aca="false">'[4]Sithe Positions '!$AC35</f>
        <v>2311.44841757494</v>
      </c>
      <c r="H36" s="203" t="n">
        <f aca="false">'[4]Sithe Positions '!$AO35</f>
        <v>-83.7056312731989</v>
      </c>
      <c r="I36" s="203" t="n">
        <f aca="false">'[4]Sithe Positions '!$AP35</f>
        <v>-38.092669921635</v>
      </c>
      <c r="J36" s="204" t="n">
        <f aca="false">SUM(H36:I36)</f>
        <v>-121.798301194834</v>
      </c>
      <c r="K36" s="203" t="n">
        <f aca="false">'[4]Sithe Positions '!$BB35</f>
        <v>2862.99067435163</v>
      </c>
      <c r="L36" s="203" t="n">
        <f aca="false">'[4]Sithe Positions '!$BD35</f>
        <v>2444.61628305714</v>
      </c>
      <c r="M36" s="203" t="n">
        <f aca="false">SUM(K36:L36)</f>
        <v>5307.60695740877</v>
      </c>
      <c r="O36" s="201"/>
    </row>
    <row r="37" customFormat="false" ht="11.25" hidden="false" customHeight="false" outlineLevel="0" collapsed="false">
      <c r="A37" s="182" t="n">
        <v>37803</v>
      </c>
      <c r="C37" s="201" t="n">
        <f aca="false">'[4]Sithe Positions '!$I36</f>
        <v>-4964.46316858933</v>
      </c>
      <c r="D37" s="201" t="n">
        <f aca="false">'[4]Sithe Positions '!$U36</f>
        <v>166.571475886121</v>
      </c>
      <c r="E37" s="201" t="n">
        <f aca="false">'[4]Sithe Positions '!$V36</f>
        <v>81.8143530183521</v>
      </c>
      <c r="F37" s="202" t="n">
        <f aca="false">SUM(D37:E37)</f>
        <v>248.385828904473</v>
      </c>
      <c r="G37" s="203" t="n">
        <f aca="false">'[4]Sithe Positions '!$AC36</f>
        <v>2388.49669816077</v>
      </c>
      <c r="H37" s="203" t="n">
        <f aca="false">'[4]Sithe Positions '!$AO36</f>
        <v>-80.1406731505308</v>
      </c>
      <c r="I37" s="203" t="n">
        <f aca="false">'[4]Sithe Positions '!$AP36</f>
        <v>-39.3624255856895</v>
      </c>
      <c r="J37" s="204" t="n">
        <f aca="false">SUM(H37:I37)</f>
        <v>-119.50309873622</v>
      </c>
      <c r="K37" s="203" t="n">
        <f aca="false">'[4]Sithe Positions '!$BB36</f>
        <v>1194.60509478278</v>
      </c>
      <c r="L37" s="203" t="n">
        <f aca="false">'[4]Sithe Positions '!$BD36</f>
        <v>2477.00340063068</v>
      </c>
      <c r="M37" s="203" t="n">
        <f aca="false">SUM(K37:L37)</f>
        <v>3671.60849541346</v>
      </c>
      <c r="O37" s="201"/>
    </row>
    <row r="38" customFormat="false" ht="11.25" hidden="false" customHeight="false" outlineLevel="0" collapsed="false">
      <c r="A38" s="182" t="n">
        <v>37834</v>
      </c>
      <c r="C38" s="201" t="n">
        <f aca="false">'[4]Sithe Positions '!$I37</f>
        <v>-4941.77236899294</v>
      </c>
      <c r="D38" s="201" t="n">
        <f aca="false">'[4]Sithe Positions '!$U37</f>
        <v>166.12287635992</v>
      </c>
      <c r="E38" s="201" t="n">
        <f aca="false">'[4]Sithe Positions '!$V37</f>
        <v>81.4404086410037</v>
      </c>
      <c r="F38" s="202" t="n">
        <f aca="false">SUM(D38:E38)</f>
        <v>247.563285000923</v>
      </c>
      <c r="G38" s="203" t="n">
        <f aca="false">'[4]Sithe Positions '!$AC37</f>
        <v>2388.49669816077</v>
      </c>
      <c r="H38" s="203" t="n">
        <f aca="false">'[4]Sithe Positions '!$AO37</f>
        <v>-80.2918289325205</v>
      </c>
      <c r="I38" s="203" t="n">
        <f aca="false">'[4]Sithe Positions '!$AP37</f>
        <v>-39.3624255856895</v>
      </c>
      <c r="J38" s="204" t="n">
        <f aca="false">SUM(H38:I38)</f>
        <v>-119.65425451821</v>
      </c>
      <c r="K38" s="203" t="n">
        <f aca="false">'[4]Sithe Positions '!$BB37</f>
        <v>1272.54995900016</v>
      </c>
      <c r="L38" s="203" t="n">
        <f aca="false">'[4]Sithe Positions '!$BD37</f>
        <v>2510.30033368158</v>
      </c>
      <c r="M38" s="203" t="n">
        <f aca="false">SUM(K38:L38)</f>
        <v>3782.85029268174</v>
      </c>
      <c r="O38" s="201"/>
    </row>
    <row r="39" customFormat="false" ht="11.25" hidden="false" customHeight="false" outlineLevel="0" collapsed="false">
      <c r="A39" s="182" t="n">
        <v>37865</v>
      </c>
      <c r="C39" s="201" t="n">
        <f aca="false">'[4]Sithe Positions '!$I38</f>
        <v>-4760.98302632253</v>
      </c>
      <c r="D39" s="201" t="n">
        <f aca="false">'[4]Sithe Positions '!$U38</f>
        <v>188.163594675132</v>
      </c>
      <c r="E39" s="201" t="n">
        <f aca="false">'[4]Sithe Positions '!$V38</f>
        <v>78.4610002737953</v>
      </c>
      <c r="F39" s="202" t="n">
        <f aca="false">SUM(D39:E39)</f>
        <v>266.624594948927</v>
      </c>
      <c r="G39" s="203" t="n">
        <f aca="false">'[4]Sithe Positions '!$AC38</f>
        <v>2311.44841757494</v>
      </c>
      <c r="H39" s="203" t="n">
        <f aca="false">'[4]Sithe Positions '!$AO38</f>
        <v>-91.3530757728816</v>
      </c>
      <c r="I39" s="203" t="n">
        <f aca="false">'[4]Sithe Positions '!$AP38</f>
        <v>-38.092669921635</v>
      </c>
      <c r="J39" s="204" t="n">
        <f aca="false">SUM(H39:I39)</f>
        <v>-129.445745694517</v>
      </c>
      <c r="K39" s="203" t="n">
        <f aca="false">'[4]Sithe Positions '!$BB38</f>
        <v>4340.91047098771</v>
      </c>
      <c r="L39" s="203" t="n">
        <f aca="false">'[4]Sithe Positions '!$BD38</f>
        <v>2566.808396596</v>
      </c>
      <c r="M39" s="203" t="n">
        <f aca="false">SUM(K39:L39)</f>
        <v>6907.71886758371</v>
      </c>
      <c r="O39" s="201"/>
    </row>
    <row r="40" customFormat="false" ht="11.25" hidden="false" customHeight="false" outlineLevel="0" collapsed="false">
      <c r="A40" s="182" t="n">
        <v>37895</v>
      </c>
      <c r="C40" s="201" t="n">
        <f aca="false">'[4]Sithe Positions '!$I39</f>
        <v>-4897.04228774726</v>
      </c>
      <c r="D40" s="201" t="n">
        <f aca="false">'[4]Sithe Positions '!$U39</f>
        <v>218.321974261942</v>
      </c>
      <c r="E40" s="201" t="n">
        <f aca="false">'[4]Sithe Positions '!$V39</f>
        <v>80.7032569020748</v>
      </c>
      <c r="F40" s="202" t="n">
        <f aca="false">SUM(D40:E40)</f>
        <v>299.025231164017</v>
      </c>
      <c r="G40" s="203" t="n">
        <f aca="false">'[4]Sithe Positions '!$AC39</f>
        <v>2388.49669816077</v>
      </c>
      <c r="H40" s="203" t="n">
        <f aca="false">'[4]Sithe Positions '!$AO39</f>
        <v>-106.484952348752</v>
      </c>
      <c r="I40" s="203" t="n">
        <f aca="false">'[4]Sithe Positions '!$AP39</f>
        <v>-39.3624255856895</v>
      </c>
      <c r="J40" s="204" t="n">
        <f aca="false">SUM(H40:I40)</f>
        <v>-145.847377934441</v>
      </c>
      <c r="K40" s="203" t="n">
        <f aca="false">'[4]Sithe Positions '!$BB39</f>
        <v>4156.78821039102</v>
      </c>
      <c r="L40" s="203" t="n">
        <f aca="false">'[4]Sithe Positions '!$BD39</f>
        <v>2622.21974179508</v>
      </c>
      <c r="M40" s="203" t="n">
        <f aca="false">SUM(K40:L40)</f>
        <v>6779.0079521861</v>
      </c>
      <c r="O40" s="201"/>
    </row>
    <row r="41" customFormat="false" ht="11.25" hidden="false" customHeight="false" outlineLevel="0" collapsed="false">
      <c r="A41" s="182" t="n">
        <v>37926</v>
      </c>
      <c r="C41" s="201" t="n">
        <f aca="false">'[4]Sithe Positions '!$I40</f>
        <v>-4717.77747853497</v>
      </c>
      <c r="D41" s="201" t="n">
        <f aca="false">'[4]Sithe Positions '!$U40</f>
        <v>188.989919091805</v>
      </c>
      <c r="E41" s="201" t="n">
        <f aca="false">'[4]Sithe Positions '!$V40</f>
        <v>77.7489728462562</v>
      </c>
      <c r="F41" s="202" t="n">
        <f aca="false">SUM(D41:E41)</f>
        <v>266.738891938061</v>
      </c>
      <c r="G41" s="203" t="n">
        <f aca="false">'[4]Sithe Positions '!$AC40</f>
        <v>2311.44841757494</v>
      </c>
      <c r="H41" s="203" t="n">
        <f aca="false">'[4]Sithe Positions '!$AO40</f>
        <v>-92.5945429622132</v>
      </c>
      <c r="I41" s="203" t="n">
        <f aca="false">'[4]Sithe Positions '!$AP40</f>
        <v>-38.092669921635</v>
      </c>
      <c r="J41" s="204" t="n">
        <f aca="false">SUM(H41:I41)</f>
        <v>-130.687212883848</v>
      </c>
      <c r="K41" s="203" t="n">
        <f aca="false">'[4]Sithe Positions '!$BB40</f>
        <v>4745.60851470301</v>
      </c>
      <c r="L41" s="203" t="n">
        <f aca="false">'[4]Sithe Positions '!$BD40</f>
        <v>2682.59930501427</v>
      </c>
      <c r="M41" s="203" t="n">
        <f aca="false">SUM(K41:L41)</f>
        <v>7428.20781971728</v>
      </c>
      <c r="O41" s="201"/>
    </row>
    <row r="42" customFormat="false" ht="11.25" hidden="false" customHeight="false" outlineLevel="0" collapsed="false">
      <c r="A42" s="182" t="n">
        <v>37956</v>
      </c>
      <c r="C42" s="201" t="n">
        <f aca="false">'[4]Sithe Positions '!$I41</f>
        <v>-4852.41329131448</v>
      </c>
      <c r="D42" s="201" t="n">
        <f aca="false">'[4]Sithe Positions '!$U41</f>
        <v>188.594270154118</v>
      </c>
      <c r="E42" s="201" t="n">
        <f aca="false">'[4]Sithe Positions '!$V41</f>
        <v>79.9677710408627</v>
      </c>
      <c r="F42" s="202" t="n">
        <f aca="false">SUM(D42:E42)</f>
        <v>268.562041194981</v>
      </c>
      <c r="G42" s="203" t="n">
        <f aca="false">'[4]Sithe Positions '!$AC41</f>
        <v>2388.49669816077</v>
      </c>
      <c r="H42" s="203" t="n">
        <f aca="false">'[4]Sithe Positions '!$AO41</f>
        <v>-92.8314973420422</v>
      </c>
      <c r="I42" s="203" t="n">
        <f aca="false">'[4]Sithe Positions '!$AP41</f>
        <v>-39.3624255856895</v>
      </c>
      <c r="J42" s="204" t="n">
        <f aca="false">SUM(H42:I42)</f>
        <v>-132.193922927732</v>
      </c>
      <c r="K42" s="203" t="n">
        <f aca="false">'[4]Sithe Positions '!$BB41</f>
        <v>5323.1023725516</v>
      </c>
      <c r="L42" s="203" t="n">
        <f aca="false">'[4]Sithe Positions '!$BD41</f>
        <v>2747.80002956799</v>
      </c>
      <c r="M42" s="203" t="n">
        <f aca="false">SUM(K42:L42)</f>
        <v>8070.90240211959</v>
      </c>
      <c r="O42" s="201"/>
    </row>
    <row r="43" customFormat="false" ht="11.25" hidden="false" customHeight="false" outlineLevel="0" collapsed="false">
      <c r="A43" s="182" t="n">
        <v>37987</v>
      </c>
      <c r="C43" s="201" t="n">
        <f aca="false">'[4]Sithe Positions '!$I42</f>
        <v>-4829.62075345316</v>
      </c>
      <c r="D43" s="201" t="n">
        <f aca="false">'[4]Sithe Positions '!$U42</f>
        <v>174.620269122548</v>
      </c>
      <c r="E43" s="201" t="n">
        <f aca="false">'[4]Sithe Positions '!$V42</f>
        <v>79.5921500169081</v>
      </c>
      <c r="F43" s="202" t="n">
        <f aca="false">SUM(D43:E43)</f>
        <v>254.212419139456</v>
      </c>
      <c r="G43" s="203" t="n">
        <f aca="false">'[4]Sithe Positions '!$AC42</f>
        <v>2388.49669816077</v>
      </c>
      <c r="H43" s="203" t="n">
        <f aca="false">'[4]Sithe Positions '!$AO42</f>
        <v>-86.3587344685276</v>
      </c>
      <c r="I43" s="203" t="n">
        <f aca="false">'[4]Sithe Positions '!$AP42</f>
        <v>-39.3624255856895</v>
      </c>
      <c r="J43" s="204" t="n">
        <f aca="false">SUM(H43:I43)</f>
        <v>-125.721160054217</v>
      </c>
      <c r="K43" s="203" t="n">
        <f aca="false">'[4]Sithe Positions '!$BB42</f>
        <v>4256.10149262869</v>
      </c>
      <c r="L43" s="203" t="n">
        <f aca="false">'[4]Sithe Positions '!$BD42</f>
        <v>2806.02095230635</v>
      </c>
      <c r="M43" s="203" t="n">
        <f aca="false">SUM(K43:L43)</f>
        <v>7062.12244493504</v>
      </c>
      <c r="O43" s="201"/>
    </row>
    <row r="44" customFormat="false" ht="11.25" hidden="false" customHeight="false" outlineLevel="0" collapsed="false">
      <c r="A44" s="182" t="n">
        <v>38018</v>
      </c>
      <c r="C44" s="201" t="n">
        <f aca="false">'[4]Sithe Positions '!$I43</f>
        <v>-4497.84005140756</v>
      </c>
      <c r="D44" s="201" t="n">
        <f aca="false">'[4]Sithe Positions '!$U43</f>
        <v>165.519621828132</v>
      </c>
      <c r="E44" s="201" t="n">
        <f aca="false">'[4]Sithe Positions '!$V43</f>
        <v>74.1244040471967</v>
      </c>
      <c r="F44" s="202" t="n">
        <f aca="false">SUM(D44:E44)</f>
        <v>239.644025875329</v>
      </c>
      <c r="G44" s="203" t="n">
        <f aca="false">'[4]Sithe Positions '!$AC43</f>
        <v>2234.40013698911</v>
      </c>
      <c r="H44" s="203" t="n">
        <f aca="false">'[4]Sithe Positions '!$AO43</f>
        <v>-82.2254818891183</v>
      </c>
      <c r="I44" s="203" t="n">
        <f aca="false">'[4]Sithe Positions '!$AP43</f>
        <v>-36.8229142575805</v>
      </c>
      <c r="J44" s="204" t="n">
        <f aca="false">SUM(H44:I44)</f>
        <v>-119.048396146699</v>
      </c>
      <c r="K44" s="203" t="n">
        <f aca="false">'[4]Sithe Positions '!$BB43</f>
        <v>3461.15602575872</v>
      </c>
      <c r="L44" s="203" t="n">
        <f aca="false">'[4]Sithe Positions '!$BD43</f>
        <v>2859.04929259494</v>
      </c>
      <c r="M44" s="203" t="n">
        <f aca="false">SUM(K44:L44)</f>
        <v>6320.20531835367</v>
      </c>
      <c r="O44" s="201"/>
    </row>
    <row r="45" customFormat="false" ht="11.25" hidden="false" customHeight="false" outlineLevel="0" collapsed="false">
      <c r="A45" s="182" t="n">
        <v>38047</v>
      </c>
      <c r="C45" s="201" t="n">
        <f aca="false">'[4]Sithe Positions '!$I44</f>
        <v>-4785.27811998553</v>
      </c>
      <c r="D45" s="201" t="n">
        <f aca="false">'[4]Sithe Positions '!$U44</f>
        <v>187.260999751528</v>
      </c>
      <c r="E45" s="201" t="n">
        <f aca="false">'[4]Sithe Positions '!$V44</f>
        <v>78.8613834173616</v>
      </c>
      <c r="F45" s="202" t="n">
        <f aca="false">SUM(D45:E45)</f>
        <v>266.12238316889</v>
      </c>
      <c r="G45" s="203" t="n">
        <f aca="false">'[4]Sithe Positions '!$AC44</f>
        <v>2388.49669816077</v>
      </c>
      <c r="H45" s="203" t="n">
        <f aca="false">'[4]Sithe Positions '!$AO44</f>
        <v>-93.4683979459404</v>
      </c>
      <c r="I45" s="203" t="n">
        <f aca="false">'[4]Sithe Positions '!$AP44</f>
        <v>-39.3624255856895</v>
      </c>
      <c r="J45" s="204" t="n">
        <f aca="false">SUM(H45:I45)</f>
        <v>-132.83082353163</v>
      </c>
      <c r="K45" s="203" t="n">
        <f aca="false">'[4]Sithe Positions '!$BB44</f>
        <v>4851.45987297756</v>
      </c>
      <c r="L45" s="203" t="n">
        <f aca="false">'[4]Sithe Positions '!$BD44</f>
        <v>2922.75756998544</v>
      </c>
      <c r="M45" s="203" t="n">
        <f aca="false">SUM(K45:L45)</f>
        <v>7774.217442963</v>
      </c>
      <c r="O45" s="201"/>
    </row>
    <row r="46" customFormat="false" ht="11.25" hidden="false" customHeight="false" outlineLevel="0" collapsed="false">
      <c r="A46" s="182" t="n">
        <v>38078</v>
      </c>
      <c r="C46" s="201" t="n">
        <f aca="false">'[4]Sithe Positions '!$I45</f>
        <v>-4609.53672814427</v>
      </c>
      <c r="D46" s="201" t="n">
        <f aca="false">'[4]Sithe Positions '!$U45</f>
        <v>187.165840089082</v>
      </c>
      <c r="E46" s="201" t="n">
        <f aca="false">'[4]Sithe Positions '!$V45</f>
        <v>75.9651652798176</v>
      </c>
      <c r="F46" s="202" t="n">
        <f aca="false">SUM(D46:E46)</f>
        <v>263.1310053689</v>
      </c>
      <c r="G46" s="203" t="n">
        <f aca="false">'[4]Sithe Positions '!$AC45</f>
        <v>2311.44841757494</v>
      </c>
      <c r="H46" s="203" t="n">
        <f aca="false">'[4]Sithe Positions '!$AO45</f>
        <v>-93.8541572424264</v>
      </c>
      <c r="I46" s="203" t="n">
        <f aca="false">'[4]Sithe Positions '!$AP45</f>
        <v>-38.092669921635</v>
      </c>
      <c r="J46" s="204" t="n">
        <f aca="false">SUM(H46:I46)</f>
        <v>-131.946827164061</v>
      </c>
      <c r="K46" s="203" t="n">
        <f aca="false">'[4]Sithe Positions '!$BB45</f>
        <v>4274.63015062283</v>
      </c>
      <c r="L46" s="203" t="n">
        <f aca="false">'[4]Sithe Positions '!$BD45</f>
        <v>2982.71263487249</v>
      </c>
      <c r="M46" s="203" t="n">
        <f aca="false">SUM(K46:L46)</f>
        <v>7257.34278549532</v>
      </c>
      <c r="O46" s="201"/>
    </row>
    <row r="47" customFormat="false" ht="11.25" hidden="false" customHeight="false" outlineLevel="0" collapsed="false">
      <c r="A47" s="182" t="n">
        <v>38108</v>
      </c>
      <c r="C47" s="201" t="n">
        <f aca="false">'[4]Sithe Positions '!$I46</f>
        <v>-4740.74145844785</v>
      </c>
      <c r="D47" s="201" t="n">
        <f aca="false">'[4]Sithe Positions '!$U46</f>
        <v>204.273894399303</v>
      </c>
      <c r="E47" s="201" t="n">
        <f aca="false">'[4]Sithe Positions '!$V46</f>
        <v>78.1274192352205</v>
      </c>
      <c r="F47" s="202" t="n">
        <f aca="false">SUM(D47:E47)</f>
        <v>282.401313634524</v>
      </c>
      <c r="G47" s="203" t="n">
        <f aca="false">'[4]Sithe Positions '!$AC46</f>
        <v>2388.49669816077</v>
      </c>
      <c r="H47" s="203" t="n">
        <f aca="false">'[4]Sithe Positions '!$AO46</f>
        <v>-102.917977402826</v>
      </c>
      <c r="I47" s="203" t="n">
        <f aca="false">'[4]Sithe Positions '!$AP46</f>
        <v>-39.3624255856895</v>
      </c>
      <c r="J47" s="204" t="n">
        <f aca="false">SUM(H47:I47)</f>
        <v>-142.280402988516</v>
      </c>
      <c r="K47" s="203" t="n">
        <f aca="false">'[4]Sithe Positions '!$BB46</f>
        <v>3910.17736932476</v>
      </c>
      <c r="L47" s="203" t="n">
        <f aca="false">'[4]Sithe Positions '!$BD46</f>
        <v>3039.85072429804</v>
      </c>
      <c r="M47" s="203" t="n">
        <f aca="false">SUM(K47:L47)</f>
        <v>6950.0280936228</v>
      </c>
      <c r="O47" s="201"/>
    </row>
    <row r="48" customFormat="false" ht="11.25" hidden="false" customHeight="false" outlineLevel="0" collapsed="false">
      <c r="A48" s="182" t="n">
        <v>38139</v>
      </c>
      <c r="C48" s="201" t="n">
        <f aca="false">'[4]Sithe Positions '!$I47</f>
        <v>-4566.63233960778</v>
      </c>
      <c r="D48" s="201" t="n">
        <f aca="false">'[4]Sithe Positions '!$U47</f>
        <v>166.972527523703</v>
      </c>
      <c r="E48" s="201" t="n">
        <f aca="false">'[4]Sithe Positions '!$V47</f>
        <v>75.2581009567363</v>
      </c>
      <c r="F48" s="202" t="n">
        <f aca="false">SUM(D48:E48)</f>
        <v>242.230628480439</v>
      </c>
      <c r="G48" s="203" t="n">
        <f aca="false">'[4]Sithe Positions '!$AC47</f>
        <v>2311.44841757494</v>
      </c>
      <c r="H48" s="203" t="n">
        <f aca="false">'[4]Sithe Positions '!$AO47</f>
        <v>-84.5148800738136</v>
      </c>
      <c r="I48" s="203" t="n">
        <f aca="false">'[4]Sithe Positions '!$AP47</f>
        <v>-38.092669921635</v>
      </c>
      <c r="J48" s="204" t="n">
        <f aca="false">SUM(H48:I48)</f>
        <v>-122.607549995449</v>
      </c>
      <c r="K48" s="203" t="n">
        <f aca="false">'[4]Sithe Positions '!$BB47</f>
        <v>3021.65203200893</v>
      </c>
      <c r="L48" s="203" t="n">
        <f aca="false">'[4]Sithe Positions '!$BD47</f>
        <v>3091.03867748447</v>
      </c>
      <c r="M48" s="203" t="n">
        <f aca="false">SUM(K48:L48)</f>
        <v>6112.6907094934</v>
      </c>
      <c r="O48" s="201"/>
    </row>
    <row r="49" customFormat="false" ht="11.25" hidden="false" customHeight="false" outlineLevel="0" collapsed="false">
      <c r="A49" s="182" t="n">
        <v>38169</v>
      </c>
      <c r="C49" s="201" t="n">
        <f aca="false">'[4]Sithe Positions '!$I48</f>
        <v>-4696.43623490391</v>
      </c>
      <c r="D49" s="201" t="n">
        <f aca="false">'[4]Sithe Positions '!$U48</f>
        <v>158.34628892827</v>
      </c>
      <c r="E49" s="201" t="n">
        <f aca="false">'[4]Sithe Positions '!$V48</f>
        <v>77.3972691512164</v>
      </c>
      <c r="F49" s="202" t="n">
        <f aca="false">SUM(D49:E49)</f>
        <v>235.743558079487</v>
      </c>
      <c r="G49" s="203" t="n">
        <f aca="false">'[4]Sithe Positions '!$AC48</f>
        <v>2388.49669816077</v>
      </c>
      <c r="H49" s="203" t="n">
        <f aca="false">'[4]Sithe Positions '!$AO48</f>
        <v>-80.5311877675102</v>
      </c>
      <c r="I49" s="203" t="n">
        <f aca="false">'[4]Sithe Positions '!$AP48</f>
        <v>-39.3624255856895</v>
      </c>
      <c r="J49" s="204" t="n">
        <f aca="false">SUM(H49:I49)</f>
        <v>-119.8936133532</v>
      </c>
      <c r="K49" s="203" t="n">
        <f aca="false">'[4]Sithe Positions '!$BB48</f>
        <v>1460.88846601586</v>
      </c>
      <c r="L49" s="203" t="n">
        <f aca="false">'[4]Sithe Positions '!$BD48</f>
        <v>3130.63101809482</v>
      </c>
      <c r="M49" s="203" t="n">
        <f aca="false">SUM(K49:L49)</f>
        <v>4591.51948411068</v>
      </c>
      <c r="O49" s="201"/>
    </row>
    <row r="50" customFormat="false" ht="11.25" hidden="false" customHeight="false" outlineLevel="0" collapsed="false">
      <c r="A50" s="182" t="n">
        <v>38200</v>
      </c>
      <c r="C50" s="201" t="n">
        <f aca="false">'[4]Sithe Positions '!$I49</f>
        <v>-4673.99528895109</v>
      </c>
      <c r="D50" s="201" t="n">
        <f aca="false">'[4]Sithe Positions '!$U49</f>
        <v>157.893055124857</v>
      </c>
      <c r="E50" s="201" t="n">
        <f aca="false">'[4]Sithe Positions '!$V49</f>
        <v>77.0274423619139</v>
      </c>
      <c r="F50" s="202" t="n">
        <f aca="false">SUM(D50:E50)</f>
        <v>234.920497486771</v>
      </c>
      <c r="G50" s="203" t="n">
        <f aca="false">'[4]Sithe Positions '!$AC49</f>
        <v>2388.49669816077</v>
      </c>
      <c r="H50" s="203" t="n">
        <f aca="false">'[4]Sithe Positions '!$AO49</f>
        <v>-80.6862261328617</v>
      </c>
      <c r="I50" s="203" t="n">
        <f aca="false">'[4]Sithe Positions '!$AP49</f>
        <v>-39.3624255856895</v>
      </c>
      <c r="J50" s="204" t="n">
        <f aca="false">SUM(H50:I50)</f>
        <v>-120.048651718551</v>
      </c>
      <c r="K50" s="203" t="n">
        <f aca="false">'[4]Sithe Positions '!$BB49</f>
        <v>1562.6216116938</v>
      </c>
      <c r="L50" s="203" t="n">
        <f aca="false">'[4]Sithe Positions '!$BD49</f>
        <v>3171.44380867683</v>
      </c>
      <c r="M50" s="203" t="n">
        <f aca="false">SUM(K50:L50)</f>
        <v>4734.06542037063</v>
      </c>
      <c r="O50" s="201"/>
    </row>
    <row r="51" customFormat="false" ht="11.25" hidden="false" customHeight="false" outlineLevel="0" collapsed="false">
      <c r="A51" s="182" t="n">
        <v>38231</v>
      </c>
      <c r="C51" s="201" t="n">
        <f aca="false">'[4]Sithe Positions '!$I50</f>
        <v>-4502.12161295162</v>
      </c>
      <c r="D51" s="201" t="n">
        <f aca="false">'[4]Sithe Positions '!$U50</f>
        <v>180.383990532603</v>
      </c>
      <c r="E51" s="201" t="n">
        <f aca="false">'[4]Sithe Positions '!$V50</f>
        <v>74.1949641814426</v>
      </c>
      <c r="F51" s="202" t="n">
        <f aca="false">SUM(D51:E51)</f>
        <v>254.578954714045</v>
      </c>
      <c r="G51" s="203" t="n">
        <f aca="false">'[4]Sithe Positions '!$AC50</f>
        <v>2311.44841757494</v>
      </c>
      <c r="H51" s="203" t="n">
        <f aca="false">'[4]Sithe Positions '!$AO50</f>
        <v>-92.6115119309457</v>
      </c>
      <c r="I51" s="203" t="n">
        <f aca="false">'[4]Sithe Positions '!$AP50</f>
        <v>-38.092669921635</v>
      </c>
      <c r="J51" s="204" t="n">
        <f aca="false">SUM(H51:I51)</f>
        <v>-130.704181852581</v>
      </c>
      <c r="K51" s="203" t="n">
        <f aca="false">'[4]Sithe Positions '!$BB50</f>
        <v>4589.89228392245</v>
      </c>
      <c r="L51" s="203" t="n">
        <f aca="false">'[4]Sithe Positions '!$BD50</f>
        <v>3235.7296676916</v>
      </c>
      <c r="M51" s="203" t="n">
        <f aca="false">SUM(K51:L51)</f>
        <v>7825.62195161405</v>
      </c>
      <c r="O51" s="201"/>
    </row>
    <row r="52" customFormat="false" ht="11.25" hidden="false" customHeight="false" outlineLevel="0" collapsed="false">
      <c r="A52" s="182" t="n">
        <v>38261</v>
      </c>
      <c r="C52" s="201" t="n">
        <f aca="false">'[4]Sithe Positions '!$I51</f>
        <v>-4629.88299245752</v>
      </c>
      <c r="D52" s="201" t="n">
        <f aca="false">'[4]Sithe Positions '!$U51</f>
        <v>210.077276719888</v>
      </c>
      <c r="E52" s="201" t="n">
        <f aca="false">'[4]Sithe Positions '!$V51</f>
        <v>76.3004717157</v>
      </c>
      <c r="F52" s="202" t="n">
        <f aca="false">SUM(D52:E52)</f>
        <v>286.377748435588</v>
      </c>
      <c r="G52" s="203" t="n">
        <f aca="false">'[4]Sithe Positions '!$AC51</f>
        <v>2388.49669816077</v>
      </c>
      <c r="H52" s="203" t="n">
        <f aca="false">'[4]Sithe Positions '!$AO51</f>
        <v>-108.376147436443</v>
      </c>
      <c r="I52" s="203" t="n">
        <f aca="false">'[4]Sithe Positions '!$AP51</f>
        <v>-39.3624255856895</v>
      </c>
      <c r="J52" s="204" t="n">
        <f aca="false">SUM(H52:I52)</f>
        <v>-147.738573022133</v>
      </c>
      <c r="K52" s="203" t="n">
        <f aca="false">'[4]Sithe Positions '!$BB51</f>
        <v>4470.12135807341</v>
      </c>
      <c r="L52" s="203" t="n">
        <f aca="false">'[4]Sithe Positions '!$BD51</f>
        <v>3299.46550698902</v>
      </c>
      <c r="M52" s="203" t="n">
        <f aca="false">SUM(K52:L52)</f>
        <v>7769.58686506244</v>
      </c>
      <c r="O52" s="201"/>
    </row>
    <row r="53" customFormat="false" ht="11.25" hidden="false" customHeight="false" outlineLevel="0" collapsed="false">
      <c r="A53" s="182" t="n">
        <v>38292</v>
      </c>
      <c r="C53" s="201" t="n">
        <f aca="false">'[4]Sithe Positions '!$I52</f>
        <v>-4459.55167781248</v>
      </c>
      <c r="D53" s="201" t="n">
        <f aca="false">'[4]Sithe Positions '!$U52</f>
        <v>181.258467617392</v>
      </c>
      <c r="E53" s="201" t="n">
        <f aca="false">'[4]Sithe Positions '!$V52</f>
        <v>73.4934116503496</v>
      </c>
      <c r="F53" s="202" t="n">
        <f aca="false">SUM(D53:E53)</f>
        <v>254.751879267741</v>
      </c>
      <c r="G53" s="203" t="n">
        <f aca="false">'[4]Sithe Positions '!$AC52</f>
        <v>2311.44841757494</v>
      </c>
      <c r="H53" s="203" t="n">
        <f aca="false">'[4]Sithe Positions '!$AO52</f>
        <v>-93.9488155795503</v>
      </c>
      <c r="I53" s="203" t="n">
        <f aca="false">'[4]Sithe Positions '!$AP52</f>
        <v>-38.092669921635</v>
      </c>
      <c r="J53" s="204" t="n">
        <f aca="false">SUM(H53:I53)</f>
        <v>-132.041485501185</v>
      </c>
      <c r="K53" s="203" t="n">
        <f aca="false">'[4]Sithe Positions '!$BB52</f>
        <v>5069.64398886863</v>
      </c>
      <c r="L53" s="203" t="n">
        <f aca="false">'[4]Sithe Positions '!$BD52</f>
        <v>3368.47554440206</v>
      </c>
      <c r="M53" s="203" t="n">
        <f aca="false">SUM(K53:L53)</f>
        <v>8438.11953327068</v>
      </c>
      <c r="O53" s="201"/>
    </row>
    <row r="54" customFormat="false" ht="11.25" hidden="false" customHeight="false" outlineLevel="0" collapsed="false">
      <c r="A54" s="182" t="n">
        <v>38322</v>
      </c>
      <c r="C54" s="201" t="n">
        <f aca="false">'[4]Sithe Positions '!$I53</f>
        <v>-4585.95805255239</v>
      </c>
      <c r="D54" s="201" t="n">
        <f aca="false">'[4]Sithe Positions '!$U53</f>
        <v>180.676063710658</v>
      </c>
      <c r="E54" s="201" t="n">
        <f aca="false">'[4]Sithe Positions '!$V53</f>
        <v>75.5765887060634</v>
      </c>
      <c r="F54" s="202" t="n">
        <f aca="false">SUM(D54:E54)</f>
        <v>256.252652416722</v>
      </c>
      <c r="G54" s="203" t="n">
        <f aca="false">'[4]Sithe Positions '!$AC53</f>
        <v>2388.49669816077</v>
      </c>
      <c r="H54" s="203" t="n">
        <f aca="false">'[4]Sithe Positions '!$AO53</f>
        <v>-94.1012056072795</v>
      </c>
      <c r="I54" s="203" t="n">
        <f aca="false">'[4]Sithe Positions '!$AP53</f>
        <v>-39.3624255856895</v>
      </c>
      <c r="J54" s="204" t="n">
        <f aca="false">SUM(H54:I54)</f>
        <v>-133.463631192969</v>
      </c>
      <c r="K54" s="203" t="n">
        <f aca="false">'[4]Sithe Positions '!$BB53</f>
        <v>5658.88583307265</v>
      </c>
      <c r="L54" s="203" t="n">
        <f aca="false">'[4]Sithe Positions '!$BD53</f>
        <v>3442.54596644367</v>
      </c>
      <c r="M54" s="203" t="n">
        <f aca="false">SUM(K54:L54)</f>
        <v>9101.43179951631</v>
      </c>
      <c r="O54" s="201"/>
    </row>
    <row r="55" customFormat="false" ht="11.25" hidden="false" customHeight="false" outlineLevel="0" collapsed="false">
      <c r="A55" s="182" t="n">
        <v>38353</v>
      </c>
      <c r="C55" s="201" t="n">
        <f aca="false">'[4]Sithe Positions '!$I54</f>
        <v>-4563.57814925885</v>
      </c>
      <c r="D55" s="201" t="n">
        <f aca="false">'[4]Sithe Positions '!$U54</f>
        <v>166.297266501706</v>
      </c>
      <c r="E55" s="201" t="n">
        <f aca="false">'[4]Sithe Positions '!$V54</f>
        <v>75.2077678997859</v>
      </c>
      <c r="F55" s="202" t="n">
        <f aca="false">SUM(D55:E55)</f>
        <v>241.505034401492</v>
      </c>
      <c r="G55" s="203" t="n">
        <f aca="false">'[4]Sithe Positions '!$AC54</f>
        <v>2388.49669816077</v>
      </c>
      <c r="H55" s="203" t="n">
        <f aca="false">'[4]Sithe Positions '!$AO54</f>
        <v>-87.0370702465112</v>
      </c>
      <c r="I55" s="203" t="n">
        <f aca="false">'[4]Sithe Positions '!$AP54</f>
        <v>-39.3624255856895</v>
      </c>
      <c r="J55" s="204" t="n">
        <f aca="false">SUM(H55:I55)</f>
        <v>-126.399495832201</v>
      </c>
      <c r="K55" s="203" t="n">
        <f aca="false">'[4]Sithe Positions '!$BB54</f>
        <v>4459.65796167287</v>
      </c>
      <c r="L55" s="203" t="n">
        <f aca="false">'[4]Sithe Positions '!$BD54</f>
        <v>3508.50827265858</v>
      </c>
      <c r="M55" s="203" t="n">
        <f aca="false">SUM(K55:L55)</f>
        <v>7968.16623433145</v>
      </c>
      <c r="O55" s="201"/>
    </row>
    <row r="56" customFormat="false" ht="11.25" hidden="false" customHeight="false" outlineLevel="0" collapsed="false">
      <c r="A56" s="182" t="n">
        <v>38384</v>
      </c>
      <c r="C56" s="201" t="n">
        <f aca="false">'[4]Sithe Positions '!$I55</f>
        <v>-4103.41517811366</v>
      </c>
      <c r="D56" s="201" t="n">
        <f aca="false">'[4]Sithe Positions '!$U55</f>
        <v>152.253880983028</v>
      </c>
      <c r="E56" s="201" t="n">
        <f aca="false">'[4]Sithe Positions '!$V55</f>
        <v>67.6242821353132</v>
      </c>
      <c r="F56" s="202" t="n">
        <f aca="false">SUM(D56:E56)</f>
        <v>219.878163118341</v>
      </c>
      <c r="G56" s="203" t="n">
        <f aca="false">'[4]Sithe Positions '!$AC55</f>
        <v>2157.35185640328</v>
      </c>
      <c r="H56" s="203" t="n">
        <f aca="false">'[4]Sithe Positions '!$AO55</f>
        <v>-80.0467850621769</v>
      </c>
      <c r="I56" s="203" t="n">
        <f aca="false">'[4]Sithe Positions '!$AP55</f>
        <v>-35.553158593526</v>
      </c>
      <c r="J56" s="204" t="n">
        <f aca="false">SUM(H56:I56)</f>
        <v>-115.599943655703</v>
      </c>
      <c r="K56" s="203" t="n">
        <f aca="false">'[4]Sithe Positions '!$BB55</f>
        <v>3525.0644448925</v>
      </c>
      <c r="L56" s="203" t="n">
        <f aca="false">'[4]Sithe Positions '!$BD55</f>
        <v>3568.10552528886</v>
      </c>
      <c r="M56" s="203" t="n">
        <f aca="false">SUM(K56:L56)</f>
        <v>7093.16997018136</v>
      </c>
      <c r="O56" s="201"/>
    </row>
    <row r="57" customFormat="false" ht="11.25" hidden="false" customHeight="false" outlineLevel="0" collapsed="false">
      <c r="A57" s="182" t="n">
        <v>38412</v>
      </c>
      <c r="C57" s="201" t="n">
        <f aca="false">'[4]Sithe Positions '!$I56</f>
        <v>-4520.8910905386</v>
      </c>
      <c r="D57" s="201" t="n">
        <f aca="false">'[4]Sithe Positions '!$U56</f>
        <v>179.069838497363</v>
      </c>
      <c r="E57" s="201" t="n">
        <f aca="false">'[4]Sithe Positions '!$V56</f>
        <v>74.5042851720761</v>
      </c>
      <c r="F57" s="202" t="n">
        <f aca="false">SUM(D57:E57)</f>
        <v>253.574123669439</v>
      </c>
      <c r="G57" s="203" t="n">
        <f aca="false">'[4]Sithe Positions '!$AC56</f>
        <v>2388.49669816077</v>
      </c>
      <c r="H57" s="203" t="n">
        <f aca="false">'[4]Sithe Positions '!$AO56</f>
        <v>-94.6069501400396</v>
      </c>
      <c r="I57" s="203" t="n">
        <f aca="false">'[4]Sithe Positions '!$AP56</f>
        <v>-39.3624255856895</v>
      </c>
      <c r="J57" s="204" t="n">
        <f aca="false">SUM(H57:I57)</f>
        <v>-133.969375725729</v>
      </c>
      <c r="K57" s="203" t="n">
        <f aca="false">'[4]Sithe Positions '!$BB56</f>
        <v>5050.13172540964</v>
      </c>
      <c r="L57" s="203" t="n">
        <f aca="false">'[4]Sithe Positions '!$BD56</f>
        <v>3639.4886533357</v>
      </c>
      <c r="M57" s="203" t="n">
        <f aca="false">SUM(K57:L57)</f>
        <v>8689.62037874533</v>
      </c>
      <c r="O57" s="201"/>
    </row>
    <row r="58" customFormat="false" ht="11.25" hidden="false" customHeight="false" outlineLevel="0" collapsed="false">
      <c r="A58" s="182" t="n">
        <v>38443</v>
      </c>
      <c r="C58" s="201" t="n">
        <f aca="false">'[4]Sithe Positions '!$I57</f>
        <v>-4354.17313638634</v>
      </c>
      <c r="D58" s="201" t="n">
        <f aca="false">'[4]Sithe Positions '!$U57</f>
        <v>179.10968129232</v>
      </c>
      <c r="E58" s="201" t="n">
        <f aca="false">'[4]Sithe Positions '!$V57</f>
        <v>71.7567732876468</v>
      </c>
      <c r="F58" s="202" t="n">
        <f aca="false">SUM(D58:E58)</f>
        <v>250.866454579967</v>
      </c>
      <c r="G58" s="203" t="n">
        <f aca="false">'[4]Sithe Positions '!$AC57</f>
        <v>2311.44841757494</v>
      </c>
      <c r="H58" s="203" t="n">
        <f aca="false">'[4]Sithe Positions '!$AO57</f>
        <v>-95.0818390605107</v>
      </c>
      <c r="I58" s="203" t="n">
        <f aca="false">'[4]Sithe Positions '!$AP57</f>
        <v>-38.092669921635</v>
      </c>
      <c r="J58" s="204" t="n">
        <f aca="false">SUM(H58:I58)</f>
        <v>-133.174508982146</v>
      </c>
      <c r="K58" s="203" t="n">
        <f aca="false">'[4]Sithe Positions '!$BB57</f>
        <v>4454.18142097611</v>
      </c>
      <c r="L58" s="203" t="n">
        <f aca="false">'[4]Sithe Positions '!$BD57</f>
        <v>3707.13399554211</v>
      </c>
      <c r="M58" s="203" t="n">
        <f aca="false">SUM(K58:L58)</f>
        <v>8161.31541651821</v>
      </c>
      <c r="O58" s="201"/>
    </row>
    <row r="59" customFormat="false" ht="11.25" hidden="false" customHeight="false" outlineLevel="0" collapsed="false">
      <c r="A59" s="182" t="n">
        <v>38473</v>
      </c>
      <c r="C59" s="201" t="n">
        <f aca="false">'[4]Sithe Positions '!$I58</f>
        <v>-4477.3755790987</v>
      </c>
      <c r="D59" s="201" t="n">
        <f aca="false">'[4]Sithe Positions '!$U58</f>
        <v>195.723206783707</v>
      </c>
      <c r="E59" s="201" t="n">
        <f aca="false">'[4]Sithe Positions '!$V58</f>
        <v>73.7871495435466</v>
      </c>
      <c r="F59" s="202" t="n">
        <f aca="false">SUM(D59:E59)</f>
        <v>269.510356327253</v>
      </c>
      <c r="G59" s="203" t="n">
        <f aca="false">'[4]Sithe Positions '!$AC58</f>
        <v>2388.49669816077</v>
      </c>
      <c r="H59" s="203" t="n">
        <f aca="false">'[4]Sithe Positions '!$AO58</f>
        <v>-104.410323614269</v>
      </c>
      <c r="I59" s="203" t="n">
        <f aca="false">'[4]Sithe Positions '!$AP58</f>
        <v>-39.3624255856895</v>
      </c>
      <c r="J59" s="204" t="n">
        <f aca="false">SUM(H59:I59)</f>
        <v>-143.772749199959</v>
      </c>
      <c r="K59" s="203" t="n">
        <f aca="false">'[4]Sithe Positions '!$BB58</f>
        <v>4102.28593278074</v>
      </c>
      <c r="L59" s="203" t="n">
        <f aca="false">'[4]Sithe Positions '!$BD58</f>
        <v>3772.17550289944</v>
      </c>
      <c r="M59" s="203" t="n">
        <f aca="false">SUM(K59:L59)</f>
        <v>7874.46143568018</v>
      </c>
      <c r="O59" s="201"/>
    </row>
    <row r="60" customFormat="false" ht="11.25" hidden="false" customHeight="false" outlineLevel="0" collapsed="false">
      <c r="A60" s="182" t="n">
        <v>38504</v>
      </c>
      <c r="C60" s="201" t="n">
        <f aca="false">'[4]Sithe Positions '!$I59</f>
        <v>-4312.27110520198</v>
      </c>
      <c r="D60" s="201" t="n">
        <f aca="false">'[4]Sithe Positions '!$U59</f>
        <v>159.120856987411</v>
      </c>
      <c r="E60" s="201" t="n">
        <f aca="false">'[4]Sithe Positions '!$V59</f>
        <v>71.0662278137286</v>
      </c>
      <c r="F60" s="202" t="n">
        <f aca="false">SUM(D60:E60)</f>
        <v>230.18708480114</v>
      </c>
      <c r="G60" s="203" t="n">
        <f aca="false">'[4]Sithe Positions '!$AC59</f>
        <v>2311.44841757494</v>
      </c>
      <c r="H60" s="203" t="n">
        <f aca="false">'[4]Sithe Positions '!$AO59</f>
        <v>-85.2914030945399</v>
      </c>
      <c r="I60" s="203" t="n">
        <f aca="false">'[4]Sithe Positions '!$AP59</f>
        <v>-38.092669921635</v>
      </c>
      <c r="J60" s="204" t="n">
        <f aca="false">SUM(H60:I60)</f>
        <v>-123.384073016175</v>
      </c>
      <c r="K60" s="203" t="n">
        <f aca="false">'[4]Sithe Positions '!$BB59</f>
        <v>3236.52122755365</v>
      </c>
      <c r="L60" s="203" t="n">
        <f aca="false">'[4]Sithe Positions '!$BD59</f>
        <v>3831.36524709313</v>
      </c>
      <c r="M60" s="203" t="n">
        <f aca="false">SUM(K60:L60)</f>
        <v>7067.88647464678</v>
      </c>
      <c r="O60" s="201"/>
    </row>
    <row r="61" customFormat="false" ht="11.25" hidden="false" customHeight="false" outlineLevel="0" collapsed="false">
      <c r="A61" s="182" t="n">
        <v>38534</v>
      </c>
      <c r="C61" s="201" t="n">
        <f aca="false">'[4]Sithe Positions '!$I60</f>
        <v>-4434.23323309645</v>
      </c>
      <c r="D61" s="201" t="n">
        <f aca="false">'[4]Sithe Positions '!$U60</f>
        <v>150.166861838797</v>
      </c>
      <c r="E61" s="201" t="n">
        <f aca="false">'[4]Sithe Positions '!$V60</f>
        <v>73.0761636814295</v>
      </c>
      <c r="F61" s="202" t="n">
        <f aca="false">SUM(D61:E61)</f>
        <v>223.243025520226</v>
      </c>
      <c r="G61" s="203" t="n">
        <f aca="false">'[4]Sithe Positions '!$AC60</f>
        <v>2388.49669816077</v>
      </c>
      <c r="H61" s="203" t="n">
        <f aca="false">'[4]Sithe Positions '!$AO60</f>
        <v>-80.8872774210543</v>
      </c>
      <c r="I61" s="203" t="n">
        <f aca="false">'[4]Sithe Positions '!$AP60</f>
        <v>-39.3624255856895</v>
      </c>
      <c r="J61" s="204" t="n">
        <f aca="false">SUM(H61:I61)</f>
        <v>-120.249703006744</v>
      </c>
      <c r="K61" s="203" t="n">
        <f aca="false">'[4]Sithe Positions '!$BB60</f>
        <v>1680.94755921152</v>
      </c>
      <c r="L61" s="203" t="n">
        <f aca="false">'[4]Sithe Positions '!$BD60</f>
        <v>3878.70212533972</v>
      </c>
      <c r="M61" s="203" t="n">
        <f aca="false">SUM(K61:L61)</f>
        <v>5559.64968455124</v>
      </c>
      <c r="O61" s="201"/>
    </row>
    <row r="62" customFormat="false" ht="11.25" hidden="false" customHeight="false" outlineLevel="0" collapsed="false">
      <c r="A62" s="182" t="n">
        <v>38565</v>
      </c>
      <c r="C62" s="201" t="n">
        <f aca="false">'[4]Sithe Positions '!$I61</f>
        <v>-4412.53057481234</v>
      </c>
      <c r="D62" s="201" t="n">
        <f aca="false">'[4]Sithe Positions '!$U61</f>
        <v>149.72485342712</v>
      </c>
      <c r="E62" s="201" t="n">
        <f aca="false">'[4]Sithe Positions '!$V61</f>
        <v>72.7185038729074</v>
      </c>
      <c r="F62" s="202" t="n">
        <f aca="false">SUM(D62:E62)</f>
        <v>222.443357300027</v>
      </c>
      <c r="G62" s="203" t="n">
        <f aca="false">'[4]Sithe Positions '!$AC61</f>
        <v>2388.49669816077</v>
      </c>
      <c r="H62" s="203" t="n">
        <f aca="false">'[4]Sithe Positions '!$AO61</f>
        <v>-81.0458561091082</v>
      </c>
      <c r="I62" s="203" t="n">
        <f aca="false">'[4]Sithe Positions '!$AP61</f>
        <v>-39.3624255856895</v>
      </c>
      <c r="J62" s="204" t="n">
        <f aca="false">SUM(H62:I62)</f>
        <v>-120.408281694798</v>
      </c>
      <c r="K62" s="203" t="n">
        <f aca="false">'[4]Sithe Positions '!$BB61</f>
        <v>1782.58401936842</v>
      </c>
      <c r="L62" s="203" t="n">
        <f aca="false">'[4]Sithe Positions '!$BD61</f>
        <v>3927.17681310632</v>
      </c>
      <c r="M62" s="203" t="n">
        <f aca="false">SUM(K62:L62)</f>
        <v>5709.76083247474</v>
      </c>
      <c r="O62" s="201"/>
    </row>
    <row r="63" customFormat="false" ht="11.25" hidden="false" customHeight="false" outlineLevel="0" collapsed="false">
      <c r="A63" s="182" t="n">
        <v>38596</v>
      </c>
      <c r="C63" s="201" t="n">
        <f aca="false">'[4]Sithe Positions '!$I62</f>
        <v>-4249.82010238879</v>
      </c>
      <c r="D63" s="201" t="n">
        <f aca="false">'[4]Sithe Positions '!$U62</f>
        <v>172.428320509685</v>
      </c>
      <c r="E63" s="201" t="n">
        <f aca="false">'[4]Sithe Positions '!$V62</f>
        <v>70.0370352873673</v>
      </c>
      <c r="F63" s="202" t="n">
        <f aca="false">SUM(D63:E63)</f>
        <v>242.465355797053</v>
      </c>
      <c r="G63" s="203" t="n">
        <f aca="false">'[4]Sithe Positions '!$AC62</f>
        <v>2311.44841757494</v>
      </c>
      <c r="H63" s="203" t="n">
        <f aca="false">'[4]Sithe Positions '!$AO62</f>
        <v>-93.7825976123529</v>
      </c>
      <c r="I63" s="203" t="n">
        <f aca="false">'[4]Sithe Positions '!$AP62</f>
        <v>-38.092669921635</v>
      </c>
      <c r="J63" s="204" t="n">
        <f aca="false">SUM(H63:I63)</f>
        <v>-131.875267533988</v>
      </c>
      <c r="K63" s="203" t="n">
        <f aca="false">'[4]Sithe Positions '!$BB62</f>
        <v>4774.44738404518</v>
      </c>
      <c r="L63" s="203" t="n">
        <f aca="false">'[4]Sithe Positions '!$BD62</f>
        <v>3999.29916235442</v>
      </c>
      <c r="M63" s="203" t="n">
        <f aca="false">SUM(K63:L63)</f>
        <v>8773.74654639959</v>
      </c>
      <c r="O63" s="201"/>
    </row>
    <row r="64" customFormat="false" ht="11.25" hidden="false" customHeight="false" outlineLevel="0" collapsed="false">
      <c r="A64" s="182" t="n">
        <v>38626</v>
      </c>
      <c r="C64" s="201" t="n">
        <f aca="false">'[4]Sithe Positions '!$I63</f>
        <v>-4369.89877040398</v>
      </c>
      <c r="D64" s="201" t="n">
        <f aca="false">'[4]Sithe Positions '!$U63</f>
        <v>201.505684403468</v>
      </c>
      <c r="E64" s="201" t="n">
        <f aca="false">'[4]Sithe Positions '!$V63</f>
        <v>72.0159317362576</v>
      </c>
      <c r="F64" s="202" t="n">
        <f aca="false">SUM(D64:E64)</f>
        <v>273.521616139725</v>
      </c>
      <c r="G64" s="203" t="n">
        <f aca="false">'[4]Sithe Positions '!$AC63</f>
        <v>2388.49669816077</v>
      </c>
      <c r="H64" s="203" t="n">
        <f aca="false">'[4]Sithe Positions '!$AO63</f>
        <v>-110.138858391407</v>
      </c>
      <c r="I64" s="203" t="n">
        <f aca="false">'[4]Sithe Positions '!$AP63</f>
        <v>-39.3624255856895</v>
      </c>
      <c r="J64" s="204" t="n">
        <f aca="false">SUM(H64:I64)</f>
        <v>-149.501283977097</v>
      </c>
      <c r="K64" s="203" t="n">
        <f aca="false">'[4]Sithe Positions '!$BB63</f>
        <v>4657.16781839604</v>
      </c>
      <c r="L64" s="203" t="n">
        <f aca="false">'[4]Sithe Positions '!$BD63</f>
        <v>4071.07575457177</v>
      </c>
      <c r="M64" s="203" t="n">
        <f aca="false">SUM(K64:L64)</f>
        <v>8728.24357296781</v>
      </c>
      <c r="O64" s="201"/>
    </row>
    <row r="65" customFormat="false" ht="11.25" hidden="false" customHeight="false" outlineLevel="0" collapsed="false">
      <c r="A65" s="182" t="n">
        <v>38657</v>
      </c>
      <c r="C65" s="201" t="n">
        <f aca="false">'[4]Sithe Positions '!$I64</f>
        <v>-4208.60949764376</v>
      </c>
      <c r="D65" s="201" t="n">
        <f aca="false">'[4]Sithe Positions '!$U64</f>
        <v>173.357215757842</v>
      </c>
      <c r="E65" s="201" t="n">
        <f aca="false">'[4]Sithe Positions '!$V64</f>
        <v>69.3578845211691</v>
      </c>
      <c r="F65" s="202" t="n">
        <f aca="false">SUM(D65:E65)</f>
        <v>242.715100279011</v>
      </c>
      <c r="G65" s="203" t="n">
        <f aca="false">'[4]Sithe Positions '!$AC64</f>
        <v>2311.44841757494</v>
      </c>
      <c r="H65" s="203" t="n">
        <f aca="false">'[4]Sithe Positions '!$AO64</f>
        <v>-95.2110815372636</v>
      </c>
      <c r="I65" s="203" t="n">
        <f aca="false">'[4]Sithe Positions '!$AP64</f>
        <v>-38.092669921635</v>
      </c>
      <c r="J65" s="204" t="n">
        <f aca="false">SUM(H65:I65)</f>
        <v>-133.303751458899</v>
      </c>
      <c r="K65" s="203" t="n">
        <f aca="false">'[4]Sithe Positions '!$BB64</f>
        <v>5231.0161924753</v>
      </c>
      <c r="L65" s="203" t="n">
        <f aca="false">'[4]Sithe Positions '!$BD64</f>
        <v>4148.18081271616</v>
      </c>
      <c r="M65" s="203" t="n">
        <f aca="false">SUM(K65:L65)</f>
        <v>9379.19700519145</v>
      </c>
      <c r="O65" s="201"/>
    </row>
    <row r="66" customFormat="false" ht="11.25" hidden="false" customHeight="false" outlineLevel="0" collapsed="false">
      <c r="A66" s="182" t="n">
        <v>38687</v>
      </c>
      <c r="C66" s="201" t="n">
        <f aca="false">'[4]Sithe Positions '!$I65</f>
        <v>-4327.36867589127</v>
      </c>
      <c r="D66" s="201" t="n">
        <f aca="false">'[4]Sithe Positions '!$U65</f>
        <v>172.632359171985</v>
      </c>
      <c r="E66" s="201" t="n">
        <f aca="false">'[4]Sithe Positions '!$V65</f>
        <v>71.3150357786881</v>
      </c>
      <c r="F66" s="202" t="n">
        <f aca="false">SUM(D66:E66)</f>
        <v>243.947394950673</v>
      </c>
      <c r="G66" s="203" t="n">
        <f aca="false">'[4]Sithe Positions '!$AC65</f>
        <v>2388.49669816077</v>
      </c>
      <c r="H66" s="203" t="n">
        <f aca="false">'[4]Sithe Positions '!$AO65</f>
        <v>-95.2846523512502</v>
      </c>
      <c r="I66" s="203" t="n">
        <f aca="false">'[4]Sithe Positions '!$AP65</f>
        <v>-39.3624255856895</v>
      </c>
      <c r="J66" s="204" t="n">
        <f aca="false">SUM(H66:I66)</f>
        <v>-134.64707793694</v>
      </c>
      <c r="K66" s="203" t="n">
        <f aca="false">'[4]Sithe Positions '!$BB65</f>
        <v>5826.58391401611</v>
      </c>
      <c r="L66" s="203" t="n">
        <f aca="false">'[4]Sithe Positions '!$BD65</f>
        <v>4230.52288235483</v>
      </c>
      <c r="M66" s="203" t="n">
        <f aca="false">SUM(K66:L66)</f>
        <v>10057.1067963709</v>
      </c>
      <c r="O66" s="201"/>
    </row>
    <row r="67" customFormat="false" ht="11.25" hidden="false" customHeight="false" outlineLevel="0" collapsed="false">
      <c r="A67" s="182" t="n">
        <v>38718</v>
      </c>
      <c r="C67" s="201" t="n">
        <f aca="false">'[4]Sithe Positions '!$I66</f>
        <v>-4305.7956450731</v>
      </c>
      <c r="D67" s="201" t="n">
        <f aca="false">'[4]Sithe Positions '!$U66</f>
        <v>166.974782519927</v>
      </c>
      <c r="E67" s="201" t="n">
        <f aca="false">'[4]Sithe Positions '!$V66</f>
        <v>74.9017073547383</v>
      </c>
      <c r="F67" s="202" t="n">
        <f aca="false">SUM(D67:E67)</f>
        <v>241.876489874665</v>
      </c>
      <c r="G67" s="203" t="n">
        <f aca="false">'[4]Sithe Positions '!$AC66</f>
        <v>2388.49669816077</v>
      </c>
      <c r="H67" s="203" t="n">
        <f aca="false">'[4]Sithe Positions '!$AO66</f>
        <v>-92.6236982893756</v>
      </c>
      <c r="I67" s="203" t="n">
        <f aca="false">'[4]Sithe Positions '!$AP66</f>
        <v>-41.5492270071167</v>
      </c>
      <c r="J67" s="204" t="n">
        <f aca="false">SUM(H67:I67)</f>
        <v>-134.172925296492</v>
      </c>
      <c r="K67" s="203" t="n">
        <f aca="false">'[4]Sithe Positions '!$BB66</f>
        <v>4304.39107270213</v>
      </c>
      <c r="L67" s="203" t="n">
        <f aca="false">'[4]Sithe Positions '!$BD66</f>
        <v>4302.01044403704</v>
      </c>
      <c r="M67" s="203" t="n">
        <f aca="false">SUM(K67:L67)</f>
        <v>8606.40151673918</v>
      </c>
      <c r="O67" s="201"/>
    </row>
    <row r="68" customFormat="false" ht="11.25" hidden="false" customHeight="false" outlineLevel="0" collapsed="false">
      <c r="A68" s="182" t="n">
        <v>38749</v>
      </c>
      <c r="C68" s="201" t="n">
        <f aca="false">'[4]Sithe Positions '!$I67</f>
        <v>-3871.32350367242</v>
      </c>
      <c r="D68" s="201" t="n">
        <f aca="false">'[4]Sithe Positions '!$U67</f>
        <v>152.927444983703</v>
      </c>
      <c r="E68" s="201" t="n">
        <f aca="false">'[4]Sithe Positions '!$V67</f>
        <v>67.3438230816615</v>
      </c>
      <c r="F68" s="202" t="n">
        <f aca="false">SUM(D68:E68)</f>
        <v>220.271268065364</v>
      </c>
      <c r="G68" s="203" t="n">
        <f aca="false">'[4]Sithe Positions '!$AC67</f>
        <v>2157.35185640328</v>
      </c>
      <c r="H68" s="203" t="n">
        <f aca="false">'[4]Sithe Positions '!$AO67</f>
        <v>-85.2210638087035</v>
      </c>
      <c r="I68" s="203" t="n">
        <f aca="false">'[4]Sithe Positions '!$AP67</f>
        <v>-37.5283340709441</v>
      </c>
      <c r="J68" s="204" t="n">
        <f aca="false">SUM(H68:I68)</f>
        <v>-122.749397879648</v>
      </c>
      <c r="K68" s="203" t="n">
        <f aca="false">'[4]Sithe Positions '!$BB67</f>
        <v>3370.62842599093</v>
      </c>
      <c r="L68" s="203" t="n">
        <f aca="false">'[4]Sithe Positions '!$BD67</f>
        <v>4366.94097421108</v>
      </c>
      <c r="M68" s="203" t="n">
        <f aca="false">SUM(K68:L68)</f>
        <v>7737.56940020201</v>
      </c>
      <c r="O68" s="201"/>
    </row>
    <row r="69" customFormat="false" ht="11.25" hidden="false" customHeight="false" outlineLevel="0" collapsed="false">
      <c r="A69" s="182" t="n">
        <v>38777</v>
      </c>
      <c r="C69" s="201" t="n">
        <f aca="false">'[4]Sithe Positions '!$I68</f>
        <v>-4264.81591707571</v>
      </c>
      <c r="D69" s="201" t="n">
        <f aca="false">'[4]Sithe Positions '!$U68</f>
        <v>179.865310327837</v>
      </c>
      <c r="E69" s="201" t="n">
        <f aca="false">'[4]Sithe Positions '!$V68</f>
        <v>74.1888422197081</v>
      </c>
      <c r="F69" s="202" t="n">
        <f aca="false">SUM(D69:E69)</f>
        <v>254.054152547545</v>
      </c>
      <c r="G69" s="203" t="n">
        <f aca="false">'[4]Sithe Positions '!$AC68</f>
        <v>2388.49669816077</v>
      </c>
      <c r="H69" s="203" t="n">
        <f aca="false">'[4]Sithe Positions '!$AO68</f>
        <v>-100.732999544391</v>
      </c>
      <c r="I69" s="203" t="n">
        <f aca="false">'[4]Sithe Positions '!$AP68</f>
        <v>-41.5492270071167</v>
      </c>
      <c r="J69" s="204" t="n">
        <f aca="false">SUM(H69:I69)</f>
        <v>-142.282226551508</v>
      </c>
      <c r="K69" s="203" t="n">
        <f aca="false">'[4]Sithe Positions '!$BB68</f>
        <v>4922.74101848372</v>
      </c>
      <c r="L69" s="203" t="n">
        <f aca="false">'[4]Sithe Positions '!$BD68</f>
        <v>4444.11030863236</v>
      </c>
      <c r="M69" s="203" t="n">
        <f aca="false">SUM(K69:L69)</f>
        <v>9366.85132711607</v>
      </c>
      <c r="O69" s="201"/>
    </row>
    <row r="70" customFormat="false" ht="11.25" hidden="false" customHeight="false" outlineLevel="0" collapsed="false">
      <c r="A70" s="182" t="n">
        <v>38808</v>
      </c>
      <c r="C70" s="201" t="n">
        <f aca="false">'[4]Sithe Positions '!$I69</f>
        <v>-4107.18351536241</v>
      </c>
      <c r="D70" s="201" t="n">
        <f aca="false">'[4]Sithe Positions '!$U69</f>
        <v>180.003495501133</v>
      </c>
      <c r="E70" s="201" t="n">
        <f aca="false">'[4]Sithe Positions '!$V69</f>
        <v>71.4467390183488</v>
      </c>
      <c r="F70" s="202" t="n">
        <f aca="false">SUM(D70:E70)</f>
        <v>251.450234519482</v>
      </c>
      <c r="G70" s="203" t="n">
        <f aca="false">'[4]Sithe Positions '!$AC69</f>
        <v>2311.44841757494</v>
      </c>
      <c r="H70" s="203" t="n">
        <f aca="false">'[4]Sithe Positions '!$AO69</f>
        <v>-101.302703733057</v>
      </c>
      <c r="I70" s="203" t="n">
        <f aca="false">'[4]Sithe Positions '!$AP69</f>
        <v>-40.2089293617258</v>
      </c>
      <c r="J70" s="204" t="n">
        <f aca="false">SUM(H70:I70)</f>
        <v>-141.511633094782</v>
      </c>
      <c r="K70" s="203" t="n">
        <f aca="false">'[4]Sithe Positions '!$BB69</f>
        <v>4334.06710027504</v>
      </c>
      <c r="L70" s="203" t="n">
        <f aca="false">'[4]Sithe Positions '!$BD69</f>
        <v>4517.63391277302</v>
      </c>
      <c r="M70" s="203" t="n">
        <f aca="false">SUM(K70:L70)</f>
        <v>8851.70101304806</v>
      </c>
      <c r="O70" s="201"/>
    </row>
    <row r="71" customFormat="false" ht="11.25" hidden="false" customHeight="false" outlineLevel="0" collapsed="false">
      <c r="A71" s="182" t="n">
        <v>38838</v>
      </c>
      <c r="C71" s="201" t="n">
        <f aca="false">'[4]Sithe Positions '!$I70</f>
        <v>-4223.15565848382</v>
      </c>
      <c r="D71" s="201" t="n">
        <f aca="false">'[4]Sithe Positions '!$U70</f>
        <v>197.869204641657</v>
      </c>
      <c r="E71" s="201" t="n">
        <f aca="false">'[4]Sithe Positions '!$V70</f>
        <v>73.4641388769141</v>
      </c>
      <c r="F71" s="202" t="n">
        <f aca="false">SUM(D71:E71)</f>
        <v>271.333343518571</v>
      </c>
      <c r="G71" s="203" t="n">
        <f aca="false">'[4]Sithe Positions '!$AC70</f>
        <v>2388.49669816077</v>
      </c>
      <c r="H71" s="203" t="n">
        <f aca="false">'[4]Sithe Positions '!$AO70</f>
        <v>-111.909193071034</v>
      </c>
      <c r="I71" s="203" t="n">
        <f aca="false">'[4]Sithe Positions '!$AP70</f>
        <v>-41.5492270071167</v>
      </c>
      <c r="J71" s="204" t="n">
        <f aca="false">SUM(H71:I71)</f>
        <v>-153.45842007815</v>
      </c>
      <c r="K71" s="203" t="n">
        <f aca="false">'[4]Sithe Positions '!$BB70</f>
        <v>3987.94271797322</v>
      </c>
      <c r="L71" s="203" t="n">
        <f aca="false">'[4]Sithe Positions '!$BD70</f>
        <v>4588.32855204668</v>
      </c>
      <c r="M71" s="203" t="n">
        <f aca="false">SUM(K71:L71)</f>
        <v>8576.2712700199</v>
      </c>
      <c r="O71" s="201"/>
    </row>
    <row r="72" customFormat="false" ht="11.25" hidden="false" customHeight="false" outlineLevel="0" collapsed="false">
      <c r="A72" s="182" t="n">
        <v>38869</v>
      </c>
      <c r="C72" s="201" t="n">
        <f aca="false">'[4]Sithe Positions '!$I71</f>
        <v>-4067.23703978513</v>
      </c>
      <c r="D72" s="201" t="n">
        <f aca="false">'[4]Sithe Positions '!$U71</f>
        <v>159.226844854484</v>
      </c>
      <c r="E72" s="201" t="n">
        <f aca="false">'[4]Sithe Positions '!$V71</f>
        <v>70.7518478831955</v>
      </c>
      <c r="F72" s="202" t="n">
        <f aca="false">SUM(D72:E72)</f>
        <v>229.97869273768</v>
      </c>
      <c r="G72" s="203" t="n">
        <f aca="false">'[4]Sithe Positions '!$AC71</f>
        <v>2311.44841757494</v>
      </c>
      <c r="H72" s="203" t="n">
        <f aca="false">'[4]Sithe Positions '!$AO71</f>
        <v>-90.4900882280005</v>
      </c>
      <c r="I72" s="203" t="n">
        <f aca="false">'[4]Sithe Positions '!$AP71</f>
        <v>-40.2089293617258</v>
      </c>
      <c r="J72" s="204" t="n">
        <f aca="false">SUM(H72:I72)</f>
        <v>-130.699017589726</v>
      </c>
      <c r="K72" s="203" t="n">
        <f aca="false">'[4]Sithe Positions '!$BB71</f>
        <v>3036.68023055984</v>
      </c>
      <c r="L72" s="203" t="n">
        <f aca="false">'[4]Sithe Positions '!$BD71</f>
        <v>4652.4056659069</v>
      </c>
      <c r="M72" s="203" t="n">
        <f aca="false">SUM(K72:L72)</f>
        <v>7689.08589646674</v>
      </c>
      <c r="O72" s="201"/>
    </row>
    <row r="73" customFormat="false" ht="11.25" hidden="false" customHeight="false" outlineLevel="0" collapsed="false">
      <c r="A73" s="182" t="n">
        <v>38899</v>
      </c>
      <c r="C73" s="201" t="n">
        <f aca="false">'[4]Sithe Positions '!$I72</f>
        <v>-4181.95999377589</v>
      </c>
      <c r="D73" s="201" t="n">
        <f aca="false">'[4]Sithe Positions '!$U72</f>
        <v>150.547882883587</v>
      </c>
      <c r="E73" s="201" t="n">
        <f aca="false">'[4]Sithe Positions '!$V72</f>
        <v>72.7475174028392</v>
      </c>
      <c r="F73" s="202" t="n">
        <f aca="false">SUM(D73:E73)</f>
        <v>223.295400286426</v>
      </c>
      <c r="G73" s="203" t="n">
        <f aca="false">'[4]Sithe Positions '!$AC72</f>
        <v>2388.49669816077</v>
      </c>
      <c r="H73" s="203" t="n">
        <f aca="false">'[4]Sithe Positions '!$AO72</f>
        <v>-85.9843522457693</v>
      </c>
      <c r="I73" s="203" t="n">
        <f aca="false">'[4]Sithe Positions '!$AP72</f>
        <v>-41.5492270071167</v>
      </c>
      <c r="J73" s="204" t="n">
        <f aca="false">SUM(H73:I73)</f>
        <v>-127.533579252886</v>
      </c>
      <c r="K73" s="203" t="n">
        <f aca="false">'[4]Sithe Positions '!$BB72</f>
        <v>1496.93980829682</v>
      </c>
      <c r="L73" s="203" t="n">
        <f aca="false">'[4]Sithe Positions '!$BD72</f>
        <v>4704.89864510334</v>
      </c>
      <c r="M73" s="203" t="n">
        <f aca="false">SUM(K73:L73)</f>
        <v>6201.83845340016</v>
      </c>
      <c r="O73" s="201"/>
    </row>
    <row r="74" customFormat="false" ht="11.25" hidden="false" customHeight="false" outlineLevel="0" collapsed="false">
      <c r="A74" s="182" t="n">
        <v>38930</v>
      </c>
      <c r="C74" s="201" t="n">
        <f aca="false">'[4]Sithe Positions '!$I73</f>
        <v>-4161.08628567602</v>
      </c>
      <c r="D74" s="201" t="n">
        <f aca="false">'[4]Sithe Positions '!$U73</f>
        <v>150.098506725613</v>
      </c>
      <c r="E74" s="201" t="n">
        <f aca="false">'[4]Sithe Positions '!$V73</f>
        <v>72.3844076539375</v>
      </c>
      <c r="F74" s="202" t="n">
        <f aca="false">SUM(D74:E74)</f>
        <v>222.482914379551</v>
      </c>
      <c r="G74" s="203" t="n">
        <f aca="false">'[4]Sithe Positions '!$AC73</f>
        <v>2388.49669816077</v>
      </c>
      <c r="H74" s="203" t="n">
        <f aca="false">'[4]Sithe Positions '!$AO73</f>
        <v>-86.157739373757</v>
      </c>
      <c r="I74" s="203" t="n">
        <f aca="false">'[4]Sithe Positions '!$AP73</f>
        <v>-41.5492270071167</v>
      </c>
      <c r="J74" s="204" t="n">
        <f aca="false">SUM(H74:I74)</f>
        <v>-127.706966380874</v>
      </c>
      <c r="K74" s="203" t="n">
        <f aca="false">'[4]Sithe Positions '!$BB73</f>
        <v>1597.75135699511</v>
      </c>
      <c r="L74" s="203" t="n">
        <f aca="false">'[4]Sithe Positions '!$BD73</f>
        <v>4758.83098666237</v>
      </c>
      <c r="M74" s="203" t="n">
        <f aca="false">SUM(K74:L74)</f>
        <v>6356.58234365749</v>
      </c>
      <c r="O74" s="201"/>
    </row>
    <row r="75" customFormat="false" ht="11.25" hidden="false" customHeight="false" outlineLevel="0" collapsed="false">
      <c r="A75" s="182" t="n">
        <v>38961</v>
      </c>
      <c r="C75" s="201" t="n">
        <f aca="false">'[4]Sithe Positions '!$I74</f>
        <v>-4007.2840662215</v>
      </c>
      <c r="D75" s="201" t="n">
        <f aca="false">'[4]Sithe Positions '!$U74</f>
        <v>173.19980837286</v>
      </c>
      <c r="E75" s="201" t="n">
        <f aca="false">'[4]Sithe Positions '!$V74</f>
        <v>69.7089326008486</v>
      </c>
      <c r="F75" s="202" t="n">
        <f aca="false">SUM(D75:E75)</f>
        <v>242.908740973708</v>
      </c>
      <c r="G75" s="203" t="n">
        <f aca="false">'[4]Sithe Positions '!$AC74</f>
        <v>2311.44841757494</v>
      </c>
      <c r="H75" s="203" t="n">
        <f aca="false">'[4]Sithe Positions '!$AO74</f>
        <v>-99.9036794926334</v>
      </c>
      <c r="I75" s="203" t="n">
        <f aca="false">'[4]Sithe Positions '!$AP74</f>
        <v>-40.2089293617258</v>
      </c>
      <c r="J75" s="204" t="n">
        <f aca="false">SUM(H75:I75)</f>
        <v>-140.112608854359</v>
      </c>
      <c r="K75" s="203" t="n">
        <f aca="false">'[4]Sithe Positions '!$BB74</f>
        <v>4654.03612538244</v>
      </c>
      <c r="L75" s="203" t="n">
        <f aca="false">'[4]Sithe Positions '!$BD74</f>
        <v>4837.25455730724</v>
      </c>
      <c r="M75" s="203" t="n">
        <f aca="false">SUM(K75:L75)</f>
        <v>9491.29068268968</v>
      </c>
      <c r="O75" s="201"/>
    </row>
    <row r="76" customFormat="false" ht="11.25" hidden="false" customHeight="false" outlineLevel="0" collapsed="false">
      <c r="A76" s="182" t="n">
        <v>38991</v>
      </c>
      <c r="C76" s="201" t="n">
        <f aca="false">'[4]Sithe Positions '!$I75</f>
        <v>-4120.13582199738</v>
      </c>
      <c r="D76" s="201" t="n">
        <f aca="false">'[4]Sithe Positions '!$U75</f>
        <v>202.906088659136</v>
      </c>
      <c r="E76" s="201" t="n">
        <f aca="false">'[4]Sithe Positions '!$V75</f>
        <v>71.67205158799</v>
      </c>
      <c r="F76" s="202" t="n">
        <f aca="false">SUM(D76:E76)</f>
        <v>274.578140247126</v>
      </c>
      <c r="G76" s="203" t="n">
        <f aca="false">'[4]Sithe Positions '!$AC75</f>
        <v>2388.49669816077</v>
      </c>
      <c r="H76" s="203" t="n">
        <f aca="false">'[4]Sithe Positions '!$AO75</f>
        <v>-117.627317092696</v>
      </c>
      <c r="I76" s="203" t="n">
        <f aca="false">'[4]Sithe Positions '!$AP75</f>
        <v>-41.5492270071167</v>
      </c>
      <c r="J76" s="204" t="n">
        <f aca="false">SUM(H76:I76)</f>
        <v>-159.176544099813</v>
      </c>
      <c r="K76" s="203" t="n">
        <f aca="false">'[4]Sithe Positions '!$BB75</f>
        <v>4509.14300356846</v>
      </c>
      <c r="L76" s="203" t="n">
        <f aca="false">'[4]Sithe Positions '!$BD75</f>
        <v>4915.14590046915</v>
      </c>
      <c r="M76" s="203" t="n">
        <f aca="false">SUM(K76:L76)</f>
        <v>9424.28890403761</v>
      </c>
      <c r="O76" s="201"/>
    </row>
    <row r="77" customFormat="false" ht="11.25" hidden="false" customHeight="false" outlineLevel="0" collapsed="false">
      <c r="A77" s="182" t="n">
        <v>39022</v>
      </c>
      <c r="C77" s="201" t="n">
        <f aca="false">'[4]Sithe Positions '!$I76</f>
        <v>-3967.73221756913</v>
      </c>
      <c r="D77" s="201" t="n">
        <f aca="false">'[4]Sithe Positions '!$U76</f>
        <v>174.198526139599</v>
      </c>
      <c r="E77" s="201" t="n">
        <f aca="false">'[4]Sithe Positions '!$V76</f>
        <v>69.0209062202915</v>
      </c>
      <c r="F77" s="202" t="n">
        <f aca="false">SUM(D77:E77)</f>
        <v>243.219432359891</v>
      </c>
      <c r="G77" s="203" t="n">
        <f aca="false">'[4]Sithe Positions '!$AC76</f>
        <v>2311.44841757494</v>
      </c>
      <c r="H77" s="203" t="n">
        <f aca="false">'[4]Sithe Positions '!$AO76</f>
        <v>-101.481371602227</v>
      </c>
      <c r="I77" s="203" t="n">
        <f aca="false">'[4]Sithe Positions '!$AP76</f>
        <v>-40.2089293617258</v>
      </c>
      <c r="J77" s="204" t="n">
        <f aca="false">SUM(H77:I77)</f>
        <v>-141.690300963953</v>
      </c>
      <c r="K77" s="203" t="n">
        <f aca="false">'[4]Sithe Positions '!$BB76</f>
        <v>5128.96330933563</v>
      </c>
      <c r="L77" s="203" t="n">
        <f aca="false">'[4]Sithe Positions '!$BD76</f>
        <v>4998.81203647463</v>
      </c>
      <c r="M77" s="203" t="n">
        <f aca="false">SUM(K77:L77)</f>
        <v>10127.7753458103</v>
      </c>
      <c r="O77" s="201"/>
    </row>
    <row r="78" customFormat="false" ht="11.25" hidden="false" customHeight="false" outlineLevel="0" collapsed="false">
      <c r="A78" s="182" t="n">
        <v>39052</v>
      </c>
      <c r="C78" s="201" t="n">
        <f aca="false">'[4]Sithe Positions '!$I77</f>
        <v>-4079.35189719666</v>
      </c>
      <c r="D78" s="201" t="n">
        <f aca="false">'[4]Sithe Positions '!$U77</f>
        <v>173.349701368458</v>
      </c>
      <c r="E78" s="201" t="n">
        <f aca="false">'[4]Sithe Positions '!$V77</f>
        <v>70.9625925583455</v>
      </c>
      <c r="F78" s="202" t="n">
        <f aca="false">SUM(D78:E78)</f>
        <v>244.312293926803</v>
      </c>
      <c r="G78" s="203" t="n">
        <f aca="false">'[4]Sithe Positions '!$AC77</f>
        <v>2388.49669816077</v>
      </c>
      <c r="H78" s="203" t="n">
        <f aca="false">'[4]Sithe Positions '!$AO77</f>
        <v>-101.497786849487</v>
      </c>
      <c r="I78" s="203" t="n">
        <f aca="false">'[4]Sithe Positions '!$AP77</f>
        <v>-41.5492270071167</v>
      </c>
      <c r="J78" s="204" t="n">
        <f aca="false">SUM(H78:I78)</f>
        <v>-143.047013856603</v>
      </c>
      <c r="K78" s="203" t="n">
        <f aca="false">'[4]Sithe Positions '!$BB77</f>
        <v>5729.20730671806</v>
      </c>
      <c r="L78" s="203" t="n">
        <f aca="false">'[4]Sithe Positions '!$BD77</f>
        <v>5087.85210162722</v>
      </c>
      <c r="M78" s="203" t="n">
        <f aca="false">SUM(K78:L78)</f>
        <v>10817.0594083453</v>
      </c>
      <c r="O78" s="201"/>
    </row>
    <row r="79" customFormat="false" ht="11.25" hidden="false" customHeight="false" outlineLevel="0" collapsed="false">
      <c r="A79" s="182" t="n">
        <v>39083</v>
      </c>
      <c r="C79" s="201" t="n">
        <f aca="false">'[4]Sithe Positions '!$I78</f>
        <v>-4058.69045440924</v>
      </c>
      <c r="D79" s="201" t="n">
        <f aca="false">'[4]Sithe Positions '!$U78</f>
        <v>158.187928776397</v>
      </c>
      <c r="E79" s="201" t="n">
        <f aca="false">'[4]Sithe Positions '!$V78</f>
        <v>70.603175282479</v>
      </c>
      <c r="F79" s="202" t="n">
        <f aca="false">SUM(D79:E79)</f>
        <v>228.791104058876</v>
      </c>
      <c r="G79" s="203" t="n">
        <f aca="false">'[4]Sithe Positions '!$AC78</f>
        <v>2388.49669816077</v>
      </c>
      <c r="H79" s="203" t="n">
        <f aca="false">'[4]Sithe Positions '!$AO78</f>
        <v>-93.0919344097427</v>
      </c>
      <c r="I79" s="203" t="n">
        <f aca="false">'[4]Sithe Positions '!$AP78</f>
        <v>-41.5492270071167</v>
      </c>
      <c r="J79" s="204" t="n">
        <f aca="false">SUM(H79:I79)</f>
        <v>-134.641161416859</v>
      </c>
      <c r="K79" s="203" t="n">
        <f aca="false">'[4]Sithe Positions '!$BB78</f>
        <v>4514.96042363866</v>
      </c>
      <c r="L79" s="203" t="n">
        <f aca="false">'[4]Sithe Positions '!$BD78</f>
        <v>5168.35010539571</v>
      </c>
      <c r="M79" s="203" t="n">
        <f aca="false">SUM(K79:L79)</f>
        <v>9683.31052903437</v>
      </c>
      <c r="O79" s="201"/>
    </row>
    <row r="80" customFormat="false" ht="11.25" hidden="false" customHeight="false" outlineLevel="0" collapsed="false">
      <c r="A80" s="182" t="n">
        <v>39114</v>
      </c>
      <c r="C80" s="201" t="n">
        <f aca="false">'[4]Sithe Positions '!$I79</f>
        <v>-3648.90525694336</v>
      </c>
      <c r="D80" s="201" t="n">
        <f aca="false">'[4]Sithe Positions '!$U79</f>
        <v>144.908004736999</v>
      </c>
      <c r="E80" s="201" t="n">
        <f aca="false">'[4]Sithe Positions '!$V79</f>
        <v>63.4747341141169</v>
      </c>
      <c r="F80" s="202" t="n">
        <f aca="false">SUM(D80:E80)</f>
        <v>208.382738851116</v>
      </c>
      <c r="G80" s="203" t="n">
        <f aca="false">'[4]Sithe Positions '!$AC79</f>
        <v>2157.35185640328</v>
      </c>
      <c r="H80" s="203" t="n">
        <f aca="false">'[4]Sithe Positions '!$AO79</f>
        <v>-85.6743409361457</v>
      </c>
      <c r="I80" s="203" t="n">
        <f aca="false">'[4]Sithe Positions '!$AP79</f>
        <v>-37.5283340709441</v>
      </c>
      <c r="J80" s="204" t="n">
        <f aca="false">SUM(H80:I80)</f>
        <v>-123.20267500709</v>
      </c>
      <c r="K80" s="203" t="n">
        <f aca="false">'[4]Sithe Positions '!$BB79</f>
        <v>3560.18800053489</v>
      </c>
      <c r="L80" s="203" t="n">
        <f aca="false">'[4]Sithe Positions '!$BD79</f>
        <v>5242.1030397096</v>
      </c>
      <c r="M80" s="203" t="n">
        <f aca="false">SUM(K80:L80)</f>
        <v>8802.29104024449</v>
      </c>
      <c r="O80" s="201"/>
    </row>
    <row r="81" customFormat="false" ht="11.25" hidden="false" customHeight="false" outlineLevel="0" collapsed="false">
      <c r="A81" s="182" t="n">
        <v>39142</v>
      </c>
      <c r="C81" s="201" t="n">
        <f aca="false">'[4]Sithe Positions '!$I80</f>
        <v>-4019.48952791381</v>
      </c>
      <c r="D81" s="201" t="n">
        <f aca="false">'[4]Sithe Positions '!$U80</f>
        <v>170.757902693396</v>
      </c>
      <c r="E81" s="201" t="n">
        <f aca="false">'[4]Sithe Positions '!$V80</f>
        <v>69.9212533877984</v>
      </c>
      <c r="F81" s="202" t="n">
        <f aca="false">SUM(D81:E81)</f>
        <v>240.679156081194</v>
      </c>
      <c r="G81" s="203" t="n">
        <f aca="false">'[4]Sithe Positions '!$AC80</f>
        <v>2388.49669816077</v>
      </c>
      <c r="H81" s="203" t="n">
        <f aca="false">'[4]Sithe Positions '!$AO80</f>
        <v>-101.469274626949</v>
      </c>
      <c r="I81" s="203" t="n">
        <f aca="false">'[4]Sithe Positions '!$AP80</f>
        <v>-41.5492270071167</v>
      </c>
      <c r="J81" s="204" t="n">
        <f aca="false">SUM(H81:I81)</f>
        <v>-143.018501634066</v>
      </c>
      <c r="K81" s="203" t="n">
        <f aca="false">'[4]Sithe Positions '!$BB80</f>
        <v>5128.15438521857</v>
      </c>
      <c r="L81" s="203" t="n">
        <f aca="false">'[4]Sithe Positions '!$BD80</f>
        <v>5328.44473864638</v>
      </c>
      <c r="M81" s="203" t="n">
        <f aca="false">SUM(K81:L81)</f>
        <v>10456.599123865</v>
      </c>
      <c r="O81" s="201"/>
    </row>
    <row r="82" customFormat="false" ht="11.25" hidden="false" customHeight="false" outlineLevel="0" collapsed="false">
      <c r="A82" s="182" t="n">
        <v>39173</v>
      </c>
      <c r="C82" s="201" t="n">
        <f aca="false">'[4]Sithe Positions '!$I81</f>
        <v>-3870.53118960076</v>
      </c>
      <c r="D82" s="201" t="n">
        <f aca="false">'[4]Sithe Positions '!$U81</f>
        <v>170.962047847577</v>
      </c>
      <c r="E82" s="201" t="n">
        <f aca="false">'[4]Sithe Positions '!$V81</f>
        <v>67.3300403382105</v>
      </c>
      <c r="F82" s="202" t="n">
        <f aca="false">SUM(D82:E82)</f>
        <v>238.292088185788</v>
      </c>
      <c r="G82" s="203" t="n">
        <f aca="false">'[4]Sithe Positions '!$AC81</f>
        <v>2311.44841757494</v>
      </c>
      <c r="H82" s="203" t="n">
        <f aca="false">'[4]Sithe Positions '!$AO81</f>
        <v>-102.097085801656</v>
      </c>
      <c r="I82" s="203" t="n">
        <f aca="false">'[4]Sithe Positions '!$AP81</f>
        <v>-40.2089293617258</v>
      </c>
      <c r="J82" s="204" t="n">
        <f aca="false">SUM(H82:I82)</f>
        <v>-142.306015163382</v>
      </c>
      <c r="K82" s="203" t="n">
        <f aca="false">'[4]Sithe Positions '!$BB81</f>
        <v>4531.63551600689</v>
      </c>
      <c r="L82" s="203" t="n">
        <f aca="false">'[4]Sithe Positions '!$BD81</f>
        <v>5411.40173333179</v>
      </c>
      <c r="M82" s="203" t="n">
        <f aca="false">SUM(K82:L82)</f>
        <v>9943.03724933869</v>
      </c>
      <c r="O82" s="201"/>
    </row>
    <row r="83" customFormat="false" ht="11.25" hidden="false" customHeight="false" outlineLevel="0" collapsed="false">
      <c r="A83" s="182" t="n">
        <v>39203</v>
      </c>
      <c r="C83" s="201" t="n">
        <f aca="false">'[4]Sithe Positions '!$I82</f>
        <v>-3979.13100291074</v>
      </c>
      <c r="D83" s="201" t="n">
        <f aca="false">'[4]Sithe Positions '!$U82</f>
        <v>188.219251380747</v>
      </c>
      <c r="E83" s="201" t="n">
        <f aca="false">'[4]Sithe Positions '!$V82</f>
        <v>69.2191944239673</v>
      </c>
      <c r="F83" s="202" t="n">
        <f aca="false">SUM(D83:E83)</f>
        <v>257.438445804714</v>
      </c>
      <c r="G83" s="203" t="n">
        <f aca="false">'[4]Sithe Positions '!$AC82</f>
        <v>2388.49669816077</v>
      </c>
      <c r="H83" s="203" t="n">
        <f aca="false">'[4]Sithe Positions '!$AO82</f>
        <v>-112.979708414815</v>
      </c>
      <c r="I83" s="203" t="n">
        <f aca="false">'[4]Sithe Positions '!$AP82</f>
        <v>-41.5492270071167</v>
      </c>
      <c r="J83" s="204" t="n">
        <f aca="false">SUM(H83:I83)</f>
        <v>-154.528935421932</v>
      </c>
      <c r="K83" s="203" t="n">
        <f aca="false">'[4]Sithe Positions '!$BB82</f>
        <v>4202.33694654877</v>
      </c>
      <c r="L83" s="203" t="n">
        <f aca="false">'[4]Sithe Positions '!$BD82</f>
        <v>5492.39147217648</v>
      </c>
      <c r="M83" s="203" t="n">
        <f aca="false">SUM(K83:L83)</f>
        <v>9694.72841872525</v>
      </c>
      <c r="O83" s="201"/>
    </row>
    <row r="84" customFormat="false" ht="11.25" hidden="false" customHeight="false" outlineLevel="0" collapsed="false">
      <c r="A84" s="182" t="n">
        <v>39234</v>
      </c>
      <c r="C84" s="201" t="n">
        <f aca="false">'[4]Sithe Positions '!$I83</f>
        <v>-3831.55731175224</v>
      </c>
      <c r="D84" s="201" t="n">
        <f aca="false">'[4]Sithe Positions '!$U83</f>
        <v>150.675010476542</v>
      </c>
      <c r="E84" s="201" t="n">
        <f aca="false">'[4]Sithe Positions '!$V83</f>
        <v>66.6520680808813</v>
      </c>
      <c r="F84" s="202" t="n">
        <f aca="false">SUM(D84:E84)</f>
        <v>217.327078557424</v>
      </c>
      <c r="G84" s="203" t="n">
        <f aca="false">'[4]Sithe Positions '!$AC83</f>
        <v>2311.44841757494</v>
      </c>
      <c r="H84" s="203" t="n">
        <f aca="false">'[4]Sithe Positions '!$AO83</f>
        <v>-90.8971173329043</v>
      </c>
      <c r="I84" s="203" t="n">
        <f aca="false">'[4]Sithe Positions '!$AP83</f>
        <v>-40.2089293617258</v>
      </c>
      <c r="J84" s="204" t="n">
        <f aca="false">SUM(H84:I84)</f>
        <v>-131.10604669463</v>
      </c>
      <c r="K84" s="203" t="n">
        <f aca="false">'[4]Sithe Positions '!$BB83</f>
        <v>3247.95064291336</v>
      </c>
      <c r="L84" s="203" t="n">
        <f aca="false">'[4]Sithe Positions '!$BD83</f>
        <v>5566.78480342804</v>
      </c>
      <c r="M84" s="203" t="n">
        <f aca="false">SUM(K84:L84)</f>
        <v>8814.7354463414</v>
      </c>
      <c r="O84" s="201"/>
    </row>
    <row r="85" customFormat="false" ht="11.25" hidden="false" customHeight="false" outlineLevel="0" collapsed="false">
      <c r="A85" s="182" t="n">
        <v>39264</v>
      </c>
      <c r="C85" s="201" t="n">
        <f aca="false">'[4]Sithe Positions '!$I84</f>
        <v>-3938.94948147707</v>
      </c>
      <c r="D85" s="201" t="n">
        <f aca="false">'[4]Sithe Positions '!$U84</f>
        <v>142.9681570522</v>
      </c>
      <c r="E85" s="201" t="n">
        <f aca="false">'[4]Sithe Positions '!$V84</f>
        <v>68.5202145355612</v>
      </c>
      <c r="F85" s="202" t="n">
        <f aca="false">SUM(D85:E85)</f>
        <v>211.488371587761</v>
      </c>
      <c r="G85" s="203" t="n">
        <f aca="false">'[4]Sithe Positions '!$AC84</f>
        <v>2388.49669816077</v>
      </c>
      <c r="H85" s="203" t="n">
        <f aca="false">'[4]Sithe Positions '!$AO84</f>
        <v>-86.6929044576774</v>
      </c>
      <c r="I85" s="203" t="n">
        <f aca="false">'[4]Sithe Positions '!$AP84</f>
        <v>-41.5492270071167</v>
      </c>
      <c r="J85" s="204" t="n">
        <f aca="false">SUM(H85:I85)</f>
        <v>-128.242131464794</v>
      </c>
      <c r="K85" s="203" t="n">
        <f aca="false">'[4]Sithe Positions '!$BB84</f>
        <v>1905.78622929372</v>
      </c>
      <c r="L85" s="203" t="n">
        <f aca="false">'[4]Sithe Positions '!$BD84</f>
        <v>5631.09871468818</v>
      </c>
      <c r="M85" s="203" t="n">
        <f aca="false">SUM(K85:L85)</f>
        <v>7536.8849439819</v>
      </c>
      <c r="O85" s="201"/>
    </row>
    <row r="86" customFormat="false" ht="11.25" hidden="false" customHeight="false" outlineLevel="0" collapsed="false">
      <c r="A86" s="182" t="n">
        <v>39295</v>
      </c>
      <c r="C86" s="201" t="n">
        <f aca="false">'[4]Sithe Positions '!$I85</f>
        <v>-3918.59812057393</v>
      </c>
      <c r="D86" s="201" t="n">
        <f aca="false">'[4]Sithe Positions '!$U85</f>
        <v>142.525502381744</v>
      </c>
      <c r="E86" s="201" t="n">
        <f aca="false">'[4]Sithe Positions '!$V85</f>
        <v>68.1661913063393</v>
      </c>
      <c r="F86" s="202" t="n">
        <f aca="false">SUM(D86:E86)</f>
        <v>210.691693688083</v>
      </c>
      <c r="G86" s="203" t="n">
        <f aca="false">'[4]Sithe Positions '!$AC85</f>
        <v>2388.49669816077</v>
      </c>
      <c r="H86" s="203" t="n">
        <f aca="false">'[4]Sithe Positions '!$AO85</f>
        <v>-86.8733361696813</v>
      </c>
      <c r="I86" s="203" t="n">
        <f aca="false">'[4]Sithe Positions '!$AP85</f>
        <v>-41.5492270071167</v>
      </c>
      <c r="J86" s="204" t="n">
        <f aca="false">SUM(H86:I86)</f>
        <v>-128.422563176798</v>
      </c>
      <c r="K86" s="203" t="n">
        <f aca="false">'[4]Sithe Positions '!$BB85</f>
        <v>2006.49572105313</v>
      </c>
      <c r="L86" s="203" t="n">
        <f aca="false">'[4]Sithe Positions '!$BD85</f>
        <v>5697.00507152724</v>
      </c>
      <c r="M86" s="203" t="n">
        <f aca="false">SUM(K86:L86)</f>
        <v>7703.50079258037</v>
      </c>
      <c r="O86" s="201"/>
    </row>
    <row r="87" customFormat="false" ht="11.25" hidden="false" customHeight="false" outlineLevel="0" collapsed="false">
      <c r="A87" s="182" t="n">
        <v>39326</v>
      </c>
      <c r="C87" s="201" t="n">
        <f aca="false">'[4]Sithe Positions '!$I86</f>
        <v>-3773.10457691037</v>
      </c>
      <c r="D87" s="201" t="n">
        <f aca="false">'[4]Sithe Positions '!$U86</f>
        <v>164.353380240157</v>
      </c>
      <c r="E87" s="201" t="n">
        <f aca="false">'[4]Sithe Positions '!$V86</f>
        <v>65.6352502845652</v>
      </c>
      <c r="F87" s="202" t="n">
        <f aca="false">SUM(D87:E87)</f>
        <v>229.988630524722</v>
      </c>
      <c r="G87" s="203" t="n">
        <f aca="false">'[4]Sithe Positions '!$AC86</f>
        <v>2311.44841757494</v>
      </c>
      <c r="H87" s="203" t="n">
        <f aca="false">'[4]Sithe Positions '!$AO86</f>
        <v>-100.684821460815</v>
      </c>
      <c r="I87" s="203" t="n">
        <f aca="false">'[4]Sithe Positions '!$AP86</f>
        <v>-40.2089293617258</v>
      </c>
      <c r="J87" s="204" t="n">
        <f aca="false">SUM(H87:I87)</f>
        <v>-140.893750822541</v>
      </c>
      <c r="K87" s="203" t="n">
        <f aca="false">'[4]Sithe Positions '!$BB86</f>
        <v>4856.8863614265</v>
      </c>
      <c r="L87" s="203" t="n">
        <f aca="false">'[4]Sithe Positions '!$BD86</f>
        <v>5786.16134645972</v>
      </c>
      <c r="M87" s="203" t="n">
        <f aca="false">SUM(K87:L87)</f>
        <v>10643.0477078862</v>
      </c>
      <c r="O87" s="201"/>
    </row>
    <row r="88" customFormat="false" ht="11.25" hidden="false" customHeight="false" outlineLevel="0" collapsed="false">
      <c r="A88" s="182" t="n">
        <v>39356</v>
      </c>
      <c r="C88" s="201" t="n">
        <f aca="false">'[4]Sithe Positions '!$I87</f>
        <v>-3878.68897266607</v>
      </c>
      <c r="D88" s="201" t="n">
        <f aca="false">'[4]Sithe Positions '!$U87</f>
        <v>192.921302114314</v>
      </c>
      <c r="E88" s="201" t="n">
        <f aca="false">'[4]Sithe Positions '!$V87</f>
        <v>67.4719495067333</v>
      </c>
      <c r="F88" s="202" t="n">
        <f aca="false">SUM(D88:E88)</f>
        <v>260.393251621047</v>
      </c>
      <c r="G88" s="203" t="n">
        <f aca="false">'[4]Sithe Positions '!$AC87</f>
        <v>2388.49669816077</v>
      </c>
      <c r="H88" s="203" t="n">
        <f aca="false">'[4]Sithe Positions '!$AO87</f>
        <v>-118.800939274124</v>
      </c>
      <c r="I88" s="203" t="n">
        <f aca="false">'[4]Sithe Positions '!$AP87</f>
        <v>-41.5492270071167</v>
      </c>
      <c r="J88" s="204" t="n">
        <f aca="false">SUM(H88:I88)</f>
        <v>-160.35016628124</v>
      </c>
      <c r="K88" s="203" t="n">
        <f aca="false">'[4]Sithe Positions '!$BB87</f>
        <v>4714.89107787252</v>
      </c>
      <c r="L88" s="203" t="n">
        <f aca="false">'[4]Sithe Positions '!$BD87</f>
        <v>5874.87719642899</v>
      </c>
      <c r="M88" s="203" t="n">
        <f aca="false">SUM(K88:L88)</f>
        <v>10589.7682743015</v>
      </c>
      <c r="O88" s="201"/>
    </row>
    <row r="89" customFormat="false" ht="11.25" hidden="false" customHeight="false" outlineLevel="0" collapsed="false">
      <c r="A89" s="182" t="n">
        <v>39387</v>
      </c>
      <c r="C89" s="201" t="n">
        <f aca="false">'[4]Sithe Positions '!$I88</f>
        <v>-3734.56905994431</v>
      </c>
      <c r="D89" s="201" t="n">
        <f aca="false">'[4]Sithe Positions '!$U88</f>
        <v>165.319635268048</v>
      </c>
      <c r="E89" s="201" t="n">
        <f aca="false">'[4]Sithe Positions '!$V88</f>
        <v>64.9649035583202</v>
      </c>
      <c r="F89" s="202" t="n">
        <f aca="false">SUM(D89:E89)</f>
        <v>230.284538826368</v>
      </c>
      <c r="G89" s="203" t="n">
        <f aca="false">'[4]Sithe Positions '!$AC88</f>
        <v>2311.44841757494</v>
      </c>
      <c r="H89" s="203" t="n">
        <f aca="false">'[4]Sithe Positions '!$AO88</f>
        <v>-102.321794884707</v>
      </c>
      <c r="I89" s="203" t="n">
        <f aca="false">'[4]Sithe Positions '!$AP88</f>
        <v>-40.2089293617258</v>
      </c>
      <c r="J89" s="204" t="n">
        <f aca="false">SUM(H89:I89)</f>
        <v>-142.530724246433</v>
      </c>
      <c r="K89" s="203" t="n">
        <f aca="false">'[4]Sithe Positions '!$BB88</f>
        <v>5331.7413323538</v>
      </c>
      <c r="L89" s="203" t="n">
        <f aca="false">'[4]Sithe Positions '!$BD88</f>
        <v>5969.53730718339</v>
      </c>
      <c r="M89" s="203" t="n">
        <f aca="false">SUM(K89:L89)</f>
        <v>11301.2786395372</v>
      </c>
      <c r="O89" s="201"/>
    </row>
    <row r="90" customFormat="false" ht="11.25" hidden="false" customHeight="false" outlineLevel="0" collapsed="false">
      <c r="A90" s="182" t="n">
        <v>39417</v>
      </c>
      <c r="C90" s="201" t="n">
        <f aca="false">'[4]Sithe Positions '!$I89</f>
        <v>-3838.96392252564</v>
      </c>
      <c r="D90" s="201" t="n">
        <f aca="false">'[4]Sithe Positions '!$U89</f>
        <v>164.40099532275</v>
      </c>
      <c r="E90" s="201" t="n">
        <f aca="false">'[4]Sithe Positions '!$V89</f>
        <v>66.7809101900683</v>
      </c>
      <c r="F90" s="202" t="n">
        <f aca="false">SUM(D90:E90)</f>
        <v>231.181905512818</v>
      </c>
      <c r="G90" s="203" t="n">
        <f aca="false">'[4]Sithe Positions '!$AC89</f>
        <v>2388.49669816077</v>
      </c>
      <c r="H90" s="203" t="n">
        <f aca="false">'[4]Sithe Positions '!$AO89</f>
        <v>-102.285731886846</v>
      </c>
      <c r="I90" s="203" t="n">
        <f aca="false">'[4]Sithe Positions '!$AP89</f>
        <v>-41.5492270071167</v>
      </c>
      <c r="J90" s="204" t="n">
        <f aca="false">SUM(H90:I90)</f>
        <v>-143.834958893963</v>
      </c>
      <c r="K90" s="203" t="n">
        <f aca="false">'[4]Sithe Positions '!$BB89</f>
        <v>5939.74400126915</v>
      </c>
      <c r="L90" s="203" t="n">
        <f aca="false">'[4]Sithe Positions '!$BD89</f>
        <v>6069.77064390481</v>
      </c>
      <c r="M90" s="203" t="n">
        <f aca="false">SUM(K90:L90)</f>
        <v>12009.514645174</v>
      </c>
      <c r="O90" s="201"/>
    </row>
    <row r="91" customFormat="false" ht="11.25" hidden="false" customHeight="false" outlineLevel="0" collapsed="false">
      <c r="A91" s="182" t="n">
        <v>39448</v>
      </c>
      <c r="C91" s="201" t="n">
        <f aca="false">'[4]Sithe Positions '!$I90</f>
        <v>-3818.84720842164</v>
      </c>
      <c r="D91" s="201" t="n">
        <f aca="false">'[4]Sithe Positions '!$U90</f>
        <v>149.532293375806</v>
      </c>
      <c r="E91" s="201" t="n">
        <f aca="false">'[4]Sithe Positions '!$V90</f>
        <v>66.4309687722769</v>
      </c>
      <c r="F91" s="202" t="n">
        <f aca="false">SUM(D91:E91)</f>
        <v>215.963262148083</v>
      </c>
      <c r="G91" s="203" t="n">
        <f aca="false">'[4]Sithe Positions '!$AC90</f>
        <v>2388.49669816077</v>
      </c>
      <c r="H91" s="203" t="n">
        <f aca="false">'[4]Sithe Positions '!$AO90</f>
        <v>-93.5249224448902</v>
      </c>
      <c r="I91" s="203" t="n">
        <f aca="false">'[4]Sithe Positions '!$AP90</f>
        <v>-41.5492270071167</v>
      </c>
      <c r="J91" s="204" t="n">
        <f aca="false">SUM(H91:I91)</f>
        <v>-135.074149452007</v>
      </c>
      <c r="K91" s="203" t="n">
        <f aca="false">'[4]Sithe Positions '!$BB90</f>
        <v>4728.01802418406</v>
      </c>
      <c r="L91" s="203" t="n">
        <f aca="false">'[4]Sithe Positions '!$BD90</f>
        <v>6161.5168734228</v>
      </c>
      <c r="M91" s="203" t="n">
        <f aca="false">SUM(K91:L91)</f>
        <v>10889.5348976069</v>
      </c>
      <c r="O91" s="201"/>
    </row>
    <row r="92" customFormat="false" ht="11.25" hidden="false" customHeight="false" outlineLevel="0" collapsed="false">
      <c r="A92" s="182" t="n">
        <v>39479</v>
      </c>
      <c r="C92" s="201" t="n">
        <f aca="false">'[4]Sithe Positions '!$I91</f>
        <v>-3554.76467263572</v>
      </c>
      <c r="D92" s="201" t="n">
        <f aca="false">'[4]Sithe Positions '!$U91</f>
        <v>141.860085297625</v>
      </c>
      <c r="E92" s="201" t="n">
        <f aca="false">'[4]Sithe Positions '!$V91</f>
        <v>61.837106349761</v>
      </c>
      <c r="F92" s="202" t="n">
        <f aca="false">SUM(D92:E92)</f>
        <v>203.697191647386</v>
      </c>
      <c r="G92" s="203" t="n">
        <f aca="false">'[4]Sithe Positions '!$AC91</f>
        <v>2234.40013698911</v>
      </c>
      <c r="H92" s="203" t="n">
        <f aca="false">'[4]Sithe Positions '!$AO91</f>
        <v>-89.1682637847521</v>
      </c>
      <c r="I92" s="203" t="n">
        <f aca="false">'[4]Sithe Positions '!$AP91</f>
        <v>-38.868631716335</v>
      </c>
      <c r="J92" s="204" t="n">
        <f aca="false">SUM(H92:I92)</f>
        <v>-128.036895501087</v>
      </c>
      <c r="K92" s="203" t="n">
        <f aca="false">'[4]Sithe Positions '!$BB91</f>
        <v>3885.99484870772</v>
      </c>
      <c r="L92" s="203" t="n">
        <f aca="false">'[4]Sithe Positions '!$BD91</f>
        <v>6247.44655778953</v>
      </c>
      <c r="M92" s="203" t="n">
        <f aca="false">SUM(K92:L92)</f>
        <v>10133.4414064973</v>
      </c>
      <c r="O92" s="201"/>
    </row>
    <row r="93" customFormat="false" ht="11.25" hidden="false" customHeight="false" outlineLevel="0" collapsed="false">
      <c r="A93" s="182" t="n">
        <v>39508</v>
      </c>
      <c r="C93" s="201" t="n">
        <f aca="false">'[4]Sithe Positions '!$I92</f>
        <v>-3780.05000451808</v>
      </c>
      <c r="D93" s="201" t="n">
        <f aca="false">'[4]Sithe Positions '!$U92</f>
        <v>161.649101597053</v>
      </c>
      <c r="E93" s="201" t="n">
        <f aca="false">'[4]Sithe Positions '!$V92</f>
        <v>65.7560698563722</v>
      </c>
      <c r="F93" s="202" t="n">
        <f aca="false">SUM(D93:E93)</f>
        <v>227.405171453425</v>
      </c>
      <c r="G93" s="203" t="n">
        <f aca="false">'[4]Sithe Positions '!$AC92</f>
        <v>2388.49669816077</v>
      </c>
      <c r="H93" s="203" t="n">
        <f aca="false">'[4]Sithe Positions '!$AO92</f>
        <v>-102.141068230244</v>
      </c>
      <c r="I93" s="203" t="n">
        <f aca="false">'[4]Sithe Positions '!$AP92</f>
        <v>-41.5492270071167</v>
      </c>
      <c r="J93" s="204" t="n">
        <f aca="false">SUM(H93:I93)</f>
        <v>-143.690295237361</v>
      </c>
      <c r="K93" s="203" t="n">
        <f aca="false">'[4]Sithe Positions '!$BB92</f>
        <v>5336.0560015623</v>
      </c>
      <c r="L93" s="203" t="n">
        <f aca="false">'[4]Sithe Positions '!$BD92</f>
        <v>6345.39385093973</v>
      </c>
      <c r="M93" s="203" t="n">
        <f aca="false">SUM(K93:L93)</f>
        <v>11681.449852502</v>
      </c>
      <c r="O93" s="201"/>
    </row>
    <row r="94" customFormat="false" ht="11.25" hidden="false" customHeight="false" outlineLevel="0" collapsed="false">
      <c r="A94" s="182" t="n">
        <v>39539</v>
      </c>
      <c r="C94" s="201" t="n">
        <f aca="false">'[4]Sithe Positions '!$I93</f>
        <v>-3639.50812333638</v>
      </c>
      <c r="D94" s="201" t="n">
        <f aca="false">'[4]Sithe Positions '!$U93</f>
        <v>161.899128489203</v>
      </c>
      <c r="E94" s="201" t="n">
        <f aca="false">'[4]Sithe Positions '!$V93</f>
        <v>63.3112657543937</v>
      </c>
      <c r="F94" s="202" t="n">
        <f aca="false">SUM(D94:E94)</f>
        <v>225.210394243596</v>
      </c>
      <c r="G94" s="203" t="n">
        <f aca="false">'[4]Sithe Positions '!$AC93</f>
        <v>2311.44841757494</v>
      </c>
      <c r="H94" s="203" t="n">
        <f aca="false">'[4]Sithe Positions '!$AO93</f>
        <v>-102.821994530974</v>
      </c>
      <c r="I94" s="203" t="n">
        <f aca="false">'[4]Sithe Positions '!$AP93</f>
        <v>-40.2089293617258</v>
      </c>
      <c r="J94" s="204" t="n">
        <f aca="false">SUM(H94:I94)</f>
        <v>-143.0309238927</v>
      </c>
      <c r="K94" s="203" t="n">
        <f aca="false">'[4]Sithe Positions '!$BB93</f>
        <v>4731.6119152312</v>
      </c>
      <c r="L94" s="203" t="n">
        <f aca="false">'[4]Sithe Positions '!$BD93</f>
        <v>6439.38956909904</v>
      </c>
      <c r="M94" s="203" t="n">
        <f aca="false">SUM(K94:L94)</f>
        <v>11171.0014843302</v>
      </c>
      <c r="O94" s="201"/>
    </row>
    <row r="95" customFormat="false" ht="11.25" hidden="false" customHeight="false" outlineLevel="0" collapsed="false">
      <c r="A95" s="182" t="n">
        <v>39569</v>
      </c>
      <c r="C95" s="201" t="n">
        <f aca="false">'[4]Sithe Positions '!$I94</f>
        <v>-3741.76020812622</v>
      </c>
      <c r="D95" s="201" t="n">
        <f aca="false">'[4]Sithe Positions '!$U94</f>
        <v>178.588585425975</v>
      </c>
      <c r="E95" s="201" t="n">
        <f aca="false">'[4]Sithe Positions '!$V94</f>
        <v>65.0899975760268</v>
      </c>
      <c r="F95" s="202" t="n">
        <f aca="false">SUM(D95:E95)</f>
        <v>243.678583002002</v>
      </c>
      <c r="G95" s="203" t="n">
        <f aca="false">'[4]Sithe Positions '!$AC94</f>
        <v>2388.49669816077</v>
      </c>
      <c r="H95" s="203" t="n">
        <f aca="false">'[4]Sithe Positions '!$AO94</f>
        <v>-113.999354018668</v>
      </c>
      <c r="I95" s="203" t="n">
        <f aca="false">'[4]Sithe Positions '!$AP94</f>
        <v>-41.5492270071167</v>
      </c>
      <c r="J95" s="204" t="n">
        <f aca="false">SUM(H95:I95)</f>
        <v>-155.548581025784</v>
      </c>
      <c r="K95" s="203" t="n">
        <f aca="false">'[4]Sithe Positions '!$BB94</f>
        <v>4421.42130685739</v>
      </c>
      <c r="L95" s="203" t="n">
        <f aca="false">'[4]Sithe Positions '!$BD94</f>
        <v>6530.06538680193</v>
      </c>
      <c r="M95" s="203" t="n">
        <f aca="false">SUM(K95:L95)</f>
        <v>10951.4866936593</v>
      </c>
      <c r="O95" s="201"/>
    </row>
    <row r="96" customFormat="false" ht="11.25" hidden="false" customHeight="false" outlineLevel="0" collapsed="false">
      <c r="A96" s="182" t="n">
        <v>39600</v>
      </c>
      <c r="C96" s="201" t="n">
        <f aca="false">'[4]Sithe Positions '!$I95</f>
        <v>-3603.16164846926</v>
      </c>
      <c r="D96" s="201" t="n">
        <f aca="false">'[4]Sithe Positions '!$U95</f>
        <v>142.65044720855</v>
      </c>
      <c r="E96" s="201" t="n">
        <f aca="false">'[4]Sithe Positions '!$V95</f>
        <v>62.6789986315942</v>
      </c>
      <c r="F96" s="202" t="n">
        <f aca="false">SUM(D96:E96)</f>
        <v>205.329445840144</v>
      </c>
      <c r="G96" s="203" t="n">
        <f aca="false">'[4]Sithe Positions '!$AC95</f>
        <v>2311.44841757494</v>
      </c>
      <c r="H96" s="203" t="n">
        <f aca="false">'[4]Sithe Positions '!$AO95</f>
        <v>-91.5110624044965</v>
      </c>
      <c r="I96" s="203" t="n">
        <f aca="false">'[4]Sithe Positions '!$AP95</f>
        <v>-40.2089293617258</v>
      </c>
      <c r="J96" s="204" t="n">
        <f aca="false">SUM(H96:I96)</f>
        <v>-131.719991766222</v>
      </c>
      <c r="K96" s="203" t="n">
        <f aca="false">'[4]Sithe Positions '!$BB95</f>
        <v>3504.14394290038</v>
      </c>
      <c r="L96" s="203" t="n">
        <f aca="false">'[4]Sithe Positions '!$BD95</f>
        <v>6614.37238249247</v>
      </c>
      <c r="M96" s="203" t="n">
        <f aca="false">SUM(K96:L96)</f>
        <v>10118.5163253929</v>
      </c>
      <c r="O96" s="201"/>
    </row>
    <row r="97" customFormat="false" ht="11.25" hidden="false" customHeight="false" outlineLevel="0" collapsed="false">
      <c r="A97" s="182" t="n">
        <v>39630</v>
      </c>
      <c r="C97" s="201" t="n">
        <f aca="false">'[4]Sithe Positions '!$I96</f>
        <v>-3704.32150065055</v>
      </c>
      <c r="D97" s="201" t="n">
        <f aca="false">'[4]Sithe Positions '!$U96</f>
        <v>135.392393037157</v>
      </c>
      <c r="E97" s="201" t="n">
        <f aca="false">'[4]Sithe Positions '!$V96</f>
        <v>64.4387304602056</v>
      </c>
      <c r="F97" s="202" t="n">
        <f aca="false">SUM(D97:E97)</f>
        <v>199.831123497362</v>
      </c>
      <c r="G97" s="203" t="n">
        <f aca="false">'[4]Sithe Positions '!$AC96</f>
        <v>2388.49669816077</v>
      </c>
      <c r="H97" s="203" t="n">
        <f aca="false">'[4]Sithe Positions '!$AO96</f>
        <v>-87.2991946483429</v>
      </c>
      <c r="I97" s="203" t="n">
        <f aca="false">'[4]Sithe Positions '!$AP96</f>
        <v>-41.5492270071167</v>
      </c>
      <c r="J97" s="204" t="n">
        <f aca="false">SUM(H97:I97)</f>
        <v>-128.84842165546</v>
      </c>
      <c r="K97" s="203" t="n">
        <f aca="false">'[4]Sithe Positions '!$BB96</f>
        <v>2214.29223573653</v>
      </c>
      <c r="L97" s="203" t="n">
        <f aca="false">'[4]Sithe Positions '!$BD96</f>
        <v>6689.00158684322</v>
      </c>
      <c r="M97" s="203" t="n">
        <f aca="false">SUM(K97:L97)</f>
        <v>8903.29382257975</v>
      </c>
      <c r="O97" s="201"/>
    </row>
    <row r="98" customFormat="false" ht="11.25" hidden="false" customHeight="false" outlineLevel="0" collapsed="false">
      <c r="A98" s="182" t="n">
        <v>39661</v>
      </c>
      <c r="C98" s="201" t="n">
        <f aca="false">'[4]Sithe Positions '!$I97</f>
        <v>-3685.38487048733</v>
      </c>
      <c r="D98" s="201" t="n">
        <f aca="false">'[4]Sithe Positions '!$U97</f>
        <v>134.987964078669</v>
      </c>
      <c r="E98" s="201" t="n">
        <f aca="false">'[4]Sithe Positions '!$V97</f>
        <v>64.1093172581663</v>
      </c>
      <c r="F98" s="202" t="n">
        <f aca="false">SUM(D98:E98)</f>
        <v>199.097281336835</v>
      </c>
      <c r="G98" s="203" t="n">
        <f aca="false">'[4]Sithe Positions '!$AC97</f>
        <v>2388.49669816077</v>
      </c>
      <c r="H98" s="203" t="n">
        <f aca="false">'[4]Sithe Positions '!$AO97</f>
        <v>-87.4856542325552</v>
      </c>
      <c r="I98" s="203" t="n">
        <f aca="false">'[4]Sithe Positions '!$AP97</f>
        <v>-41.5492270071167</v>
      </c>
      <c r="J98" s="204" t="n">
        <f aca="false">SUM(H98:I98)</f>
        <v>-129.034881239672</v>
      </c>
      <c r="K98" s="203" t="n">
        <f aca="false">'[4]Sithe Positions '!$BB97</f>
        <v>2314.89967055706</v>
      </c>
      <c r="L98" s="203" t="n">
        <f aca="false">'[4]Sithe Positions '!$BD97</f>
        <v>6765.25544725686</v>
      </c>
      <c r="M98" s="203" t="n">
        <f aca="false">SUM(K98:L98)</f>
        <v>9080.15511781393</v>
      </c>
      <c r="O98" s="201"/>
    </row>
    <row r="99" customFormat="false" ht="11.25" hidden="false" customHeight="false" outlineLevel="0" collapsed="false">
      <c r="A99" s="182" t="n">
        <v>39692</v>
      </c>
      <c r="C99" s="201" t="n">
        <f aca="false">'[4]Sithe Positions '!$I98</f>
        <v>-3548.771823234</v>
      </c>
      <c r="D99" s="201" t="n">
        <f aca="false">'[4]Sithe Positions '!$U98</f>
        <v>155.686579576691</v>
      </c>
      <c r="E99" s="201" t="n">
        <f aca="false">'[4]Sithe Positions '!$V98</f>
        <v>61.7328574050572</v>
      </c>
      <c r="F99" s="202" t="n">
        <f aca="false">SUM(D99:E99)</f>
        <v>217.419436981749</v>
      </c>
      <c r="G99" s="203" t="n">
        <f aca="false">'[4]Sithe Positions '!$AC98</f>
        <v>2311.44841757494</v>
      </c>
      <c r="H99" s="203" t="n">
        <f aca="false">'[4]Sithe Positions '!$AO98</f>
        <v>-101.404518499658</v>
      </c>
      <c r="I99" s="203" t="n">
        <f aca="false">'[4]Sithe Positions '!$AP98</f>
        <v>-40.2089293617258</v>
      </c>
      <c r="J99" s="204" t="n">
        <f aca="false">SUM(H99:I99)</f>
        <v>-141.613447861384</v>
      </c>
      <c r="K99" s="203" t="n">
        <f aca="false">'[4]Sithe Positions '!$BB98</f>
        <v>5066.16547389918</v>
      </c>
      <c r="L99" s="203" t="n">
        <f aca="false">'[4]Sithe Positions '!$BD98</f>
        <v>6864.2447953566</v>
      </c>
      <c r="M99" s="203" t="n">
        <f aca="false">SUM(K99:L99)</f>
        <v>11930.4102692558</v>
      </c>
      <c r="O99" s="201"/>
    </row>
    <row r="100" customFormat="false" ht="11.25" hidden="false" customHeight="false" outlineLevel="0" collapsed="false">
      <c r="A100" s="182" t="n">
        <v>39722</v>
      </c>
      <c r="C100" s="201" t="n">
        <f aca="false">'[4]Sithe Positions '!$I99</f>
        <v>-3648.29909805034</v>
      </c>
      <c r="D100" s="201" t="n">
        <f aca="false">'[4]Sithe Positions '!$U99</f>
        <v>183.113142810792</v>
      </c>
      <c r="E100" s="201" t="n">
        <f aca="false">'[4]Sithe Positions '!$V99</f>
        <v>63.4641896434179</v>
      </c>
      <c r="F100" s="202" t="n">
        <f aca="false">SUM(D100:E100)</f>
        <v>246.57733245421</v>
      </c>
      <c r="G100" s="203" t="n">
        <f aca="false">'[4]Sithe Positions '!$AC99</f>
        <v>2388.49669816077</v>
      </c>
      <c r="H100" s="203" t="n">
        <f aca="false">'[4]Sithe Positions '!$AO99</f>
        <v>-119.881929973107</v>
      </c>
      <c r="I100" s="203" t="n">
        <f aca="false">'[4]Sithe Positions '!$AP99</f>
        <v>-41.5492270071167</v>
      </c>
      <c r="J100" s="204" t="n">
        <f aca="false">SUM(H100:I100)</f>
        <v>-161.431156980223</v>
      </c>
      <c r="K100" s="203" t="n">
        <f aca="false">'[4]Sithe Positions '!$BB99</f>
        <v>4927.28232448617</v>
      </c>
      <c r="L100" s="203" t="n">
        <f aca="false">'[4]Sithe Positions '!$BD99</f>
        <v>6962.89257892818</v>
      </c>
      <c r="M100" s="203" t="n">
        <f aca="false">SUM(K100:L100)</f>
        <v>11890.1749034144</v>
      </c>
      <c r="O100" s="201"/>
    </row>
    <row r="101" customFormat="false" ht="11.25" hidden="false" customHeight="false" outlineLevel="0" collapsed="false">
      <c r="A101" s="182" t="n">
        <v>39753</v>
      </c>
      <c r="C101" s="201" t="n">
        <f aca="false">'[4]Sithe Positions '!$I100</f>
        <v>-3512.99338670999</v>
      </c>
      <c r="D101" s="201" t="n">
        <f aca="false">'[4]Sithe Positions '!$U100</f>
        <v>156.687538735852</v>
      </c>
      <c r="E101" s="201" t="n">
        <f aca="false">'[4]Sithe Positions '!$V100</f>
        <v>61.1104716248129</v>
      </c>
      <c r="F101" s="202" t="n">
        <f aca="false">SUM(D101:E101)</f>
        <v>217.798010360665</v>
      </c>
      <c r="G101" s="203" t="n">
        <f aca="false">'[4]Sithe Positions '!$AC100</f>
        <v>2311.44841757494</v>
      </c>
      <c r="H101" s="203" t="n">
        <f aca="false">'[4]Sithe Positions '!$AO100</f>
        <v>-103.095885359432</v>
      </c>
      <c r="I101" s="203" t="n">
        <f aca="false">'[4]Sithe Positions '!$AP100</f>
        <v>-40.2089293617258</v>
      </c>
      <c r="J101" s="204" t="n">
        <f aca="false">SUM(H101:I101)</f>
        <v>-143.304814721158</v>
      </c>
      <c r="K101" s="203" t="n">
        <f aca="false">'[4]Sithe Positions '!$BB100</f>
        <v>5540.94823180061</v>
      </c>
      <c r="L101" s="203" t="n">
        <f aca="false">'[4]Sithe Positions '!$BD100</f>
        <v>7067.5087753077</v>
      </c>
      <c r="M101" s="203" t="n">
        <f aca="false">SUM(K101:L101)</f>
        <v>12608.4570071083</v>
      </c>
      <c r="O101" s="201"/>
    </row>
    <row r="102" customFormat="false" ht="11.25" hidden="false" customHeight="false" outlineLevel="0" collapsed="false">
      <c r="A102" s="182" t="n">
        <v>39783</v>
      </c>
      <c r="C102" s="201" t="n">
        <f aca="false">'[4]Sithe Positions '!$I101</f>
        <v>-3611.44795498662</v>
      </c>
      <c r="D102" s="201" t="n">
        <f aca="false">'[4]Sithe Positions '!$U101</f>
        <v>155.755132986006</v>
      </c>
      <c r="E102" s="201" t="n">
        <f aca="false">'[4]Sithe Positions '!$V101</f>
        <v>62.8231435369672</v>
      </c>
      <c r="F102" s="202" t="n">
        <f aca="false">SUM(D102:E102)</f>
        <v>218.578276522973</v>
      </c>
      <c r="G102" s="203" t="n">
        <f aca="false">'[4]Sithe Positions '!$AC101</f>
        <v>2388.49669816077</v>
      </c>
      <c r="H102" s="203" t="n">
        <f aca="false">'[4]Sithe Positions '!$AO101</f>
        <v>-103.011486111821</v>
      </c>
      <c r="I102" s="203" t="n">
        <f aca="false">'[4]Sithe Positions '!$AP101</f>
        <v>-41.5492270071167</v>
      </c>
      <c r="J102" s="204" t="n">
        <f aca="false">SUM(H102:I102)</f>
        <v>-144.560713118937</v>
      </c>
      <c r="K102" s="203" t="n">
        <f aca="false">'[4]Sithe Positions '!$BB101</f>
        <v>6156.92386812982</v>
      </c>
      <c r="L102" s="203" t="n">
        <f aca="false">'[4]Sithe Positions '!$BD101</f>
        <v>7177.88754460191</v>
      </c>
      <c r="M102" s="203" t="n">
        <f aca="false">SUM(K102:L102)</f>
        <v>13334.8114127317</v>
      </c>
      <c r="O102" s="201"/>
    </row>
    <row r="103" customFormat="false" ht="11.25" hidden="false" customHeight="false" outlineLevel="0" collapsed="false">
      <c r="A103" s="182" t="n">
        <v>39814</v>
      </c>
      <c r="C103" s="201" t="n">
        <f aca="false">'[4]Sithe Positions '!$I102</f>
        <v>-3592.81038911075</v>
      </c>
      <c r="D103" s="201" t="n">
        <f aca="false">'[4]Sithe Positions '!$U102</f>
        <v>141.672820951945</v>
      </c>
      <c r="E103" s="201" t="n">
        <f aca="false">'[4]Sithe Positions '!$V102</f>
        <v>62.4989327243533</v>
      </c>
      <c r="F103" s="202" t="n">
        <f aca="false">SUM(D103:E103)</f>
        <v>204.171753676298</v>
      </c>
      <c r="G103" s="203" t="n">
        <f aca="false">'[4]Sithe Positions '!$AC102</f>
        <v>2388.49669816077</v>
      </c>
      <c r="H103" s="203" t="n">
        <f aca="false">'[4]Sithe Positions '!$AO102</f>
        <v>-94.1839474992708</v>
      </c>
      <c r="I103" s="203" t="n">
        <f aca="false">'[4]Sithe Positions '!$AP102</f>
        <v>-41.5492270071167</v>
      </c>
      <c r="J103" s="204" t="n">
        <f aca="false">SUM(H103:I103)</f>
        <v>-135.733174506388</v>
      </c>
      <c r="K103" s="203" t="n">
        <f aca="false">'[4]Sithe Positions '!$BB102</f>
        <v>4983.86330386135</v>
      </c>
      <c r="L103" s="203" t="n">
        <f aca="false">'[4]Sithe Positions '!$BD102</f>
        <v>7280.00928670143</v>
      </c>
      <c r="M103" s="203" t="n">
        <f aca="false">SUM(K103:L103)</f>
        <v>12263.8725905628</v>
      </c>
      <c r="O103" s="201"/>
    </row>
    <row r="104" customFormat="false" ht="11.25" hidden="false" customHeight="false" outlineLevel="0" collapsed="false">
      <c r="A104" s="182" t="n">
        <v>39845</v>
      </c>
      <c r="C104" s="201" t="n">
        <f aca="false">'[4]Sithe Positions '!$I103</f>
        <v>-3229.8152553018</v>
      </c>
      <c r="D104" s="201" t="n">
        <f aca="false">'[4]Sithe Positions '!$U103</f>
        <v>129.847439605795</v>
      </c>
      <c r="E104" s="201" t="n">
        <f aca="false">'[4]Sithe Positions '!$V103</f>
        <v>56.1844307077832</v>
      </c>
      <c r="F104" s="202" t="n">
        <f aca="false">SUM(D104:E104)</f>
        <v>186.031870313578</v>
      </c>
      <c r="G104" s="203" t="n">
        <f aca="false">'[4]Sithe Positions '!$AC103</f>
        <v>2157.35185640328</v>
      </c>
      <c r="H104" s="203" t="n">
        <f aca="false">'[4]Sithe Positions '!$AO103</f>
        <v>-86.7314668920899</v>
      </c>
      <c r="I104" s="203" t="n">
        <f aca="false">'[4]Sithe Positions '!$AP103</f>
        <v>-37.5283340709441</v>
      </c>
      <c r="J104" s="204" t="n">
        <f aca="false">SUM(H104:I104)</f>
        <v>-124.259800963034</v>
      </c>
      <c r="K104" s="203" t="n">
        <f aca="false">'[4]Sithe Positions '!$BB103</f>
        <v>3982.44898813219</v>
      </c>
      <c r="L104" s="203" t="n">
        <f aca="false">'[4]Sithe Positions '!$BD103</f>
        <v>7375.02826670852</v>
      </c>
      <c r="M104" s="203" t="n">
        <f aca="false">SUM(K104:L104)</f>
        <v>11357.4772548407</v>
      </c>
      <c r="O104" s="201"/>
    </row>
    <row r="105" customFormat="false" ht="11.25" hidden="false" customHeight="false" outlineLevel="0" collapsed="false">
      <c r="A105" s="182" t="n">
        <v>39873</v>
      </c>
      <c r="C105" s="201" t="n">
        <f aca="false">'[4]Sithe Positions '!$I104</f>
        <v>-3557.50683291781</v>
      </c>
      <c r="D105" s="201" t="n">
        <f aca="false">'[4]Sithe Positions '!$U104</f>
        <v>153.771223504949</v>
      </c>
      <c r="E105" s="201" t="n">
        <f aca="false">'[4]Sithe Positions '!$V104</f>
        <v>61.8848077512903</v>
      </c>
      <c r="F105" s="202" t="n">
        <f aca="false">SUM(D105:E105)</f>
        <v>215.656031256239</v>
      </c>
      <c r="G105" s="203" t="n">
        <f aca="false">'[4]Sithe Positions '!$AC104</f>
        <v>2388.49669816077</v>
      </c>
      <c r="H105" s="203" t="n">
        <f aca="false">'[4]Sithe Positions '!$AO104</f>
        <v>-103.241420709366</v>
      </c>
      <c r="I105" s="203" t="n">
        <f aca="false">'[4]Sithe Positions '!$AP104</f>
        <v>-41.5492270071167</v>
      </c>
      <c r="J105" s="204" t="n">
        <f aca="false">SUM(H105:I105)</f>
        <v>-144.790647716482</v>
      </c>
      <c r="K105" s="203" t="n">
        <f aca="false">'[4]Sithe Positions '!$BB104</f>
        <v>5586.74529703792</v>
      </c>
      <c r="L105" s="203" t="n">
        <f aca="false">'[4]Sithe Positions '!$BD104</f>
        <v>7483.36902360301</v>
      </c>
      <c r="M105" s="203" t="n">
        <f aca="false">SUM(K105:L105)</f>
        <v>13070.1143206409</v>
      </c>
      <c r="O105" s="201"/>
    </row>
    <row r="106" customFormat="false" ht="11.25" hidden="false" customHeight="false" outlineLevel="0" collapsed="false">
      <c r="A106" s="182" t="n">
        <v>39904</v>
      </c>
      <c r="C106" s="201" t="n">
        <f aca="false">'[4]Sithe Positions '!$I105</f>
        <v>-3425.40572461289</v>
      </c>
      <c r="D106" s="201" t="n">
        <f aca="false">'[4]Sithe Positions '!$U105</f>
        <v>154.13153374093</v>
      </c>
      <c r="E106" s="201" t="n">
        <f aca="false">'[4]Sithe Positions '!$V105</f>
        <v>59.5868355828216</v>
      </c>
      <c r="F106" s="202" t="n">
        <f aca="false">SUM(D106:E106)</f>
        <v>213.718369323752</v>
      </c>
      <c r="G106" s="203" t="n">
        <f aca="false">'[4]Sithe Positions '!$AC105</f>
        <v>2311.44841757494</v>
      </c>
      <c r="H106" s="203" t="n">
        <f aca="false">'[4]Sithe Positions '!$AO105</f>
        <v>-104.007267578247</v>
      </c>
      <c r="I106" s="203" t="n">
        <f aca="false">'[4]Sithe Positions '!$AP105</f>
        <v>-40.2089293617258</v>
      </c>
      <c r="J106" s="204" t="n">
        <f aca="false">SUM(H106:I106)</f>
        <v>-144.216196939973</v>
      </c>
      <c r="K106" s="203" t="n">
        <f aca="false">'[4]Sithe Positions '!$BB105</f>
        <v>4972.99574587348</v>
      </c>
      <c r="L106" s="203" t="n">
        <f aca="false">'[4]Sithe Positions '!$BD105</f>
        <v>7588.21941046377</v>
      </c>
      <c r="M106" s="203" t="n">
        <f aca="false">SUM(K106:L106)</f>
        <v>12561.2151563372</v>
      </c>
      <c r="O106" s="201"/>
    </row>
    <row r="107" customFormat="false" ht="11.25" hidden="false" customHeight="false" outlineLevel="0" collapsed="false">
      <c r="A107" s="182" t="n">
        <v>39934</v>
      </c>
      <c r="C107" s="201" t="n">
        <f aca="false">'[4]Sithe Positions '!$I106</f>
        <v>-3521.23838449772</v>
      </c>
      <c r="D107" s="201" t="n">
        <f aca="false">'[4]Sithe Positions '!$U106</f>
        <v>170.416581656395</v>
      </c>
      <c r="E107" s="201" t="n">
        <f aca="false">'[4]Sithe Positions '!$V106</f>
        <v>61.2538979418847</v>
      </c>
      <c r="F107" s="202" t="n">
        <f aca="false">SUM(D107:E107)</f>
        <v>231.67047959828</v>
      </c>
      <c r="G107" s="203" t="n">
        <f aca="false">'[4]Sithe Positions '!$AC106</f>
        <v>2388.49669816077</v>
      </c>
      <c r="H107" s="203" t="n">
        <f aca="false">'[4]Sithe Positions '!$AO106</f>
        <v>-115.595537180936</v>
      </c>
      <c r="I107" s="203" t="n">
        <f aca="false">'[4]Sithe Positions '!$AP106</f>
        <v>-41.5492270071167</v>
      </c>
      <c r="J107" s="204" t="n">
        <f aca="false">SUM(H107:I107)</f>
        <v>-157.144764188053</v>
      </c>
      <c r="K107" s="203" t="n">
        <f aca="false">'[4]Sithe Positions '!$BB106</f>
        <v>4685.49522842209</v>
      </c>
      <c r="L107" s="203" t="n">
        <f aca="false">'[4]Sithe Positions '!$BD106</f>
        <v>7691.57017265871</v>
      </c>
      <c r="M107" s="203" t="n">
        <f aca="false">SUM(K107:L107)</f>
        <v>12377.0654010808</v>
      </c>
      <c r="O107" s="201"/>
    </row>
    <row r="108" customFormat="false" ht="11.25" hidden="false" customHeight="false" outlineLevel="0" collapsed="false">
      <c r="A108" s="182" t="n">
        <v>39965</v>
      </c>
      <c r="C108" s="201" t="n">
        <f aca="false">'[4]Sithe Positions '!$I107</f>
        <v>-3390.41901388042</v>
      </c>
      <c r="D108" s="201" t="n">
        <f aca="false">'[4]Sithe Positions '!$U107</f>
        <v>134.889361519661</v>
      </c>
      <c r="E108" s="201" t="n">
        <f aca="false">'[4]Sithe Positions '!$V107</f>
        <v>58.9782223125687</v>
      </c>
      <c r="F108" s="202" t="n">
        <f aca="false">SUM(D108:E108)</f>
        <v>193.86758383223</v>
      </c>
      <c r="G108" s="203" t="n">
        <f aca="false">'[4]Sithe Positions '!$AC107</f>
        <v>2311.44841757494</v>
      </c>
      <c r="H108" s="203" t="n">
        <f aca="false">'[4]Sithe Positions '!$AO107</f>
        <v>-91.9620259194637</v>
      </c>
      <c r="I108" s="203" t="n">
        <f aca="false">'[4]Sithe Positions '!$AP107</f>
        <v>-40.2089293617258</v>
      </c>
      <c r="J108" s="204" t="n">
        <f aca="false">SUM(H108:I108)</f>
        <v>-132.17095528119</v>
      </c>
      <c r="K108" s="203" t="n">
        <f aca="false">'[4]Sithe Positions '!$BB107</f>
        <v>3727.26696513575</v>
      </c>
      <c r="L108" s="203" t="n">
        <f aca="false">'[4]Sithe Positions '!$BD107</f>
        <v>7788.31193788141</v>
      </c>
      <c r="M108" s="203" t="n">
        <f aca="false">SUM(K108:L108)</f>
        <v>11515.5789030172</v>
      </c>
      <c r="O108" s="201"/>
    </row>
    <row r="109" customFormat="false" ht="11.25" hidden="false" customHeight="false" outlineLevel="0" collapsed="false">
      <c r="A109" s="182" t="n">
        <v>39995</v>
      </c>
      <c r="C109" s="201" t="n">
        <f aca="false">'[4]Sithe Positions '!$I108</f>
        <v>-3485.2060109428</v>
      </c>
      <c r="D109" s="201" t="n">
        <f aca="false">'[4]Sithe Positions '!$U108</f>
        <v>127.221405054953</v>
      </c>
      <c r="E109" s="201" t="n">
        <f aca="false">'[4]Sithe Positions '!$V108</f>
        <v>60.6270947859116</v>
      </c>
      <c r="F109" s="202" t="n">
        <f aca="false">SUM(D109:E109)</f>
        <v>187.848499840864</v>
      </c>
      <c r="G109" s="203" t="n">
        <f aca="false">'[4]Sithe Positions '!$AC108</f>
        <v>2388.49669816077</v>
      </c>
      <c r="H109" s="203" t="n">
        <f aca="false">'[4]Sithe Positions '!$AO108</f>
        <v>-87.1879323503541</v>
      </c>
      <c r="I109" s="203" t="n">
        <f aca="false">'[4]Sithe Positions '!$AP108</f>
        <v>-41.5492270071167</v>
      </c>
      <c r="J109" s="204" t="n">
        <f aca="false">SUM(H109:I109)</f>
        <v>-128.737159357471</v>
      </c>
      <c r="K109" s="203" t="n">
        <f aca="false">'[4]Sithe Positions '!$BB108</f>
        <v>2290.98410501588</v>
      </c>
      <c r="L109" s="203" t="n">
        <f aca="false">'[4]Sithe Positions '!$BD108</f>
        <v>7874.21618330452</v>
      </c>
      <c r="M109" s="203" t="n">
        <f aca="false">SUM(K109:L109)</f>
        <v>10165.2002883204</v>
      </c>
      <c r="O109" s="201"/>
    </row>
    <row r="110" customFormat="false" ht="11.25" hidden="false" customHeight="false" outlineLevel="0" collapsed="false">
      <c r="A110" s="182" t="n">
        <v>40026</v>
      </c>
      <c r="C110" s="201" t="n">
        <f aca="false">'[4]Sithe Positions '!$I109</f>
        <v>-3466.98505982197</v>
      </c>
      <c r="D110" s="201" t="n">
        <f aca="false">'[4]Sithe Positions '!$U109</f>
        <v>126.825327630305</v>
      </c>
      <c r="E110" s="201" t="n">
        <f aca="false">'[4]Sithe Positions '!$V109</f>
        <v>60.3101312184142</v>
      </c>
      <c r="F110" s="202" t="n">
        <f aca="false">SUM(D110:E110)</f>
        <v>187.135458848719</v>
      </c>
      <c r="G110" s="203" t="n">
        <f aca="false">'[4]Sithe Positions '!$AC109</f>
        <v>2388.49669816077</v>
      </c>
      <c r="H110" s="203" t="n">
        <f aca="false">'[4]Sithe Positions '!$AO109</f>
        <v>-87.3732857400012</v>
      </c>
      <c r="I110" s="203" t="n">
        <f aca="false">'[4]Sithe Positions '!$AP109</f>
        <v>-41.5492270071167</v>
      </c>
      <c r="J110" s="204" t="n">
        <f aca="false">SUM(H110:I110)</f>
        <v>-128.922512747118</v>
      </c>
      <c r="K110" s="203" t="n">
        <f aca="false">'[4]Sithe Positions '!$BB109</f>
        <v>2391.48948289753</v>
      </c>
      <c r="L110" s="203" t="n">
        <f aca="false">'[4]Sithe Positions '!$BD109</f>
        <v>7961.88059866593</v>
      </c>
      <c r="M110" s="203" t="n">
        <f aca="false">SUM(K110:L110)</f>
        <v>10353.3700815635</v>
      </c>
      <c r="O110" s="201"/>
    </row>
    <row r="111" customFormat="false" ht="11.25" hidden="false" customHeight="false" outlineLevel="0" collapsed="false">
      <c r="A111" s="182" t="n">
        <v>40057</v>
      </c>
      <c r="C111" s="201" t="n">
        <f aca="false">'[4]Sithe Positions '!$I110</f>
        <v>-3338.08474256317</v>
      </c>
      <c r="D111" s="201" t="n">
        <f aca="false">'[4]Sithe Positions '!$U110</f>
        <v>148.09841842241</v>
      </c>
      <c r="E111" s="201" t="n">
        <f aca="false">'[4]Sithe Positions '!$V110</f>
        <v>58.0678385884099</v>
      </c>
      <c r="F111" s="202" t="n">
        <f aca="false">SUM(D111:E111)</f>
        <v>206.16625701082</v>
      </c>
      <c r="G111" s="203" t="n">
        <f aca="false">'[4]Sithe Positions '!$AC110</f>
        <v>2311.44841757494</v>
      </c>
      <c r="H111" s="203" t="n">
        <f aca="false">'[4]Sithe Positions '!$AO110</f>
        <v>-102.550378827404</v>
      </c>
      <c r="I111" s="203" t="n">
        <f aca="false">'[4]Sithe Positions '!$AP110</f>
        <v>-40.2089293617258</v>
      </c>
      <c r="J111" s="204" t="n">
        <f aca="false">SUM(H111:I111)</f>
        <v>-142.75930818913</v>
      </c>
      <c r="K111" s="203" t="n">
        <f aca="false">'[4]Sithe Positions '!$BB110</f>
        <v>5312.83112485366</v>
      </c>
      <c r="L111" s="203" t="n">
        <f aca="false">'[4]Sithe Positions '!$BD110</f>
        <v>8073.92406042513</v>
      </c>
      <c r="M111" s="203" t="n">
        <f aca="false">SUM(K111:L111)</f>
        <v>13386.7551852788</v>
      </c>
      <c r="O111" s="201"/>
    </row>
    <row r="112" customFormat="false" ht="11.25" hidden="false" customHeight="false" outlineLevel="0" collapsed="false">
      <c r="A112" s="182" t="n">
        <v>40087</v>
      </c>
      <c r="C112" s="201" t="n">
        <f aca="false">'[4]Sithe Positions '!$I111</f>
        <v>-3431.30937723925</v>
      </c>
      <c r="D112" s="201" t="n">
        <f aca="false">'[4]Sithe Positions '!$U111</f>
        <v>174.710556299538</v>
      </c>
      <c r="E112" s="201" t="n">
        <f aca="false">'[4]Sithe Positions '!$V111</f>
        <v>59.6895329000641</v>
      </c>
      <c r="F112" s="202" t="n">
        <f aca="false">SUM(D112:E112)</f>
        <v>234.400089199602</v>
      </c>
      <c r="G112" s="203" t="n">
        <f aca="false">'[4]Sithe Positions '!$AC111</f>
        <v>2388.49669816077</v>
      </c>
      <c r="H112" s="203" t="n">
        <f aca="false">'[4]Sithe Positions '!$AO111</f>
        <v>-121.614095663686</v>
      </c>
      <c r="I112" s="203" t="n">
        <f aca="false">'[4]Sithe Positions '!$AP111</f>
        <v>-41.5492270071167</v>
      </c>
      <c r="J112" s="204" t="n">
        <f aca="false">SUM(H112:I112)</f>
        <v>-163.163322670803</v>
      </c>
      <c r="K112" s="203" t="n">
        <f aca="false">'[4]Sithe Positions '!$BB111</f>
        <v>5178.30632753101</v>
      </c>
      <c r="L112" s="203" t="n">
        <f aca="false">'[4]Sithe Positions '!$BD111</f>
        <v>8185.75518415742</v>
      </c>
      <c r="M112" s="203" t="n">
        <f aca="false">SUM(K112:L112)</f>
        <v>13364.0615116884</v>
      </c>
      <c r="O112" s="201"/>
    </row>
    <row r="113" customFormat="false" ht="11.25" hidden="false" customHeight="false" outlineLevel="0" collapsed="false">
      <c r="A113" s="182" t="n">
        <v>40118</v>
      </c>
      <c r="C113" s="201" t="n">
        <f aca="false">'[4]Sithe Positions '!$I112</f>
        <v>-3303.67211600815</v>
      </c>
      <c r="D113" s="201" t="n">
        <f aca="false">'[4]Sithe Positions '!$U112</f>
        <v>149.124181124448</v>
      </c>
      <c r="E113" s="201" t="n">
        <f aca="false">'[4]Sithe Positions '!$V112</f>
        <v>57.4692118313596</v>
      </c>
      <c r="F113" s="202" t="n">
        <f aca="false">SUM(D113:E113)</f>
        <v>206.593392955807</v>
      </c>
      <c r="G113" s="203" t="n">
        <f aca="false">'[4]Sithe Positions '!$AC112</f>
        <v>2311.44841757494</v>
      </c>
      <c r="H113" s="203" t="n">
        <f aca="false">'[4]Sithe Positions '!$AO112</f>
        <v>-104.336278050122</v>
      </c>
      <c r="I113" s="203" t="n">
        <f aca="false">'[4]Sithe Positions '!$AP112</f>
        <v>-40.2089293617258</v>
      </c>
      <c r="J113" s="204" t="n">
        <f aca="false">SUM(H113:I113)</f>
        <v>-144.545207411848</v>
      </c>
      <c r="K113" s="203" t="n">
        <f aca="false">'[4]Sithe Positions '!$BB112</f>
        <v>5788.69739393799</v>
      </c>
      <c r="L113" s="203" t="n">
        <f aca="false">'[4]Sithe Positions '!$BD112</f>
        <v>8303.71459633075</v>
      </c>
      <c r="M113" s="203" t="n">
        <f aca="false">SUM(K113:L113)</f>
        <v>14092.4119902687</v>
      </c>
      <c r="O113" s="201"/>
    </row>
    <row r="114" customFormat="false" ht="11.25" hidden="false" customHeight="false" outlineLevel="0" collapsed="false">
      <c r="A114" s="182" t="n">
        <v>40148</v>
      </c>
      <c r="C114" s="201" t="n">
        <f aca="false">'[4]Sithe Positions '!$I113</f>
        <v>-3395.87057773583</v>
      </c>
      <c r="D114" s="201" t="n">
        <f aca="false">'[4]Sithe Positions '!$U113</f>
        <v>148.111097028394</v>
      </c>
      <c r="E114" s="201" t="n">
        <f aca="false">'[4]Sithe Positions '!$V113</f>
        <v>59.0730552944801</v>
      </c>
      <c r="F114" s="202" t="n">
        <f aca="false">SUM(D114:E114)</f>
        <v>207.184152322874</v>
      </c>
      <c r="G114" s="203" t="n">
        <f aca="false">'[4]Sithe Positions '!$AC113</f>
        <v>2388.49669816077</v>
      </c>
      <c r="H114" s="203" t="n">
        <f aca="false">'[4]Sithe Positions '!$AO113</f>
        <v>-104.17442541322</v>
      </c>
      <c r="I114" s="203" t="n">
        <f aca="false">'[4]Sithe Positions '!$AP113</f>
        <v>-41.5492270071167</v>
      </c>
      <c r="J114" s="204" t="n">
        <f aca="false">SUM(H114:I114)</f>
        <v>-145.723652420336</v>
      </c>
      <c r="K114" s="203" t="n">
        <f aca="false">'[4]Sithe Positions '!$BB113</f>
        <v>6413.93073977075</v>
      </c>
      <c r="L114" s="203" t="n">
        <f aca="false">'[4]Sithe Positions '!$BD113</f>
        <v>8427.65255062242</v>
      </c>
      <c r="M114" s="203" t="n">
        <f aca="false">SUM(K114:L114)</f>
        <v>14841.5832903932</v>
      </c>
      <c r="O114" s="201"/>
    </row>
    <row r="115" customFormat="false" ht="11.25" hidden="false" customHeight="false" outlineLevel="0" collapsed="false">
      <c r="A115" s="182" t="n">
        <v>40179</v>
      </c>
      <c r="C115" s="201" t="n">
        <f aca="false">'[4]Sithe Positions '!$I114</f>
        <v>-3377.95156399315</v>
      </c>
      <c r="D115" s="201" t="n">
        <f aca="false">'[4]Sithe Positions '!$U114</f>
        <v>133.496791092276</v>
      </c>
      <c r="E115" s="201" t="n">
        <f aca="false">'[4]Sithe Positions '!$V114</f>
        <v>58.7613440954186</v>
      </c>
      <c r="F115" s="202" t="n">
        <f aca="false">SUM(D115:E115)</f>
        <v>192.258135187695</v>
      </c>
      <c r="G115" s="203" t="n">
        <f aca="false">'[4]Sithe Positions '!$AC114</f>
        <v>2388.49669816077</v>
      </c>
      <c r="H115" s="203" t="n">
        <f aca="false">'[4]Sithe Positions '!$AO114</f>
        <v>-94.3934922388385</v>
      </c>
      <c r="I115" s="203" t="n">
        <f aca="false">'[4]Sithe Positions '!$AP114</f>
        <v>-41.5492270071167</v>
      </c>
      <c r="J115" s="204" t="n">
        <f aca="false">SUM(H115:I115)</f>
        <v>-135.942719245955</v>
      </c>
      <c r="K115" s="203" t="n">
        <f aca="false">'[4]Sithe Positions '!$BB114</f>
        <v>5187.72768013622</v>
      </c>
      <c r="L115" s="203" t="n">
        <f aca="false">'[4]Sithe Positions '!$BD114</f>
        <v>8542.98932541772</v>
      </c>
      <c r="M115" s="203" t="n">
        <f aca="false">SUM(K115:L115)</f>
        <v>13730.7170055539</v>
      </c>
      <c r="O115" s="201"/>
    </row>
    <row r="116" customFormat="false" ht="11.25" hidden="false" customHeight="false" outlineLevel="0" collapsed="false">
      <c r="A116" s="182" t="n">
        <v>40210</v>
      </c>
      <c r="C116" s="201" t="n">
        <f aca="false">'[4]Sithe Positions '!$I115</f>
        <v>-3036.32746862917</v>
      </c>
      <c r="D116" s="201" t="n">
        <f aca="false">'[4]Sithe Positions '!$U115</f>
        <v>122.354197565997</v>
      </c>
      <c r="E116" s="201" t="n">
        <f aca="false">'[4]Sithe Positions '!$V115</f>
        <v>52.8186031653982</v>
      </c>
      <c r="F116" s="202" t="n">
        <f aca="false">SUM(D116:E116)</f>
        <v>175.172800731395</v>
      </c>
      <c r="G116" s="203" t="n">
        <f aca="false">'[4]Sithe Positions '!$AC115</f>
        <v>2157.35185640328</v>
      </c>
      <c r="H116" s="203" t="n">
        <f aca="false">'[4]Sithe Positions '!$AO115</f>
        <v>-86.9343171923773</v>
      </c>
      <c r="I116" s="203" t="n">
        <f aca="false">'[4]Sithe Positions '!$AP115</f>
        <v>-37.5283340709441</v>
      </c>
      <c r="J116" s="204" t="n">
        <f aca="false">SUM(H116:I116)</f>
        <v>-124.462651263321</v>
      </c>
      <c r="K116" s="203" t="n">
        <f aca="false">'[4]Sithe Positions '!$BB115</f>
        <v>4165.95245653015</v>
      </c>
      <c r="L116" s="203" t="n">
        <f aca="false">'[4]Sithe Positions '!$BD115</f>
        <v>8651.12704463279</v>
      </c>
      <c r="M116" s="203" t="n">
        <f aca="false">SUM(K116:L116)</f>
        <v>12817.0795011629</v>
      </c>
      <c r="O116" s="201"/>
    </row>
    <row r="117" customFormat="false" ht="11.25" hidden="false" customHeight="false" outlineLevel="0" collapsed="false">
      <c r="A117" s="182" t="n">
        <v>40238</v>
      </c>
      <c r="C117" s="201" t="n">
        <f aca="false">'[4]Sithe Positions '!$I116</f>
        <v>-3344.01696197849</v>
      </c>
      <c r="D117" s="201" t="n">
        <f aca="false">'[4]Sithe Positions '!$U116</f>
        <v>144.893792406495</v>
      </c>
      <c r="E117" s="201" t="n">
        <f aca="false">'[4]Sithe Positions '!$V116</f>
        <v>58.1710328408169</v>
      </c>
      <c r="F117" s="202" t="n">
        <f aca="false">SUM(D117:E117)</f>
        <v>203.064825247312</v>
      </c>
      <c r="G117" s="203" t="n">
        <f aca="false">'[4]Sithe Positions '!$AC116</f>
        <v>2388.49669816077</v>
      </c>
      <c r="H117" s="203" t="n">
        <f aca="false">'[4]Sithe Positions '!$AO116</f>
        <v>-103.491803026665</v>
      </c>
      <c r="I117" s="203" t="n">
        <f aca="false">'[4]Sithe Positions '!$AP116</f>
        <v>-41.5492270071167</v>
      </c>
      <c r="J117" s="204" t="n">
        <f aca="false">SUM(H117:I117)</f>
        <v>-145.041030033782</v>
      </c>
      <c r="K117" s="203" t="n">
        <f aca="false">'[4]Sithe Positions '!$BB116</f>
        <v>5785.45368911113</v>
      </c>
      <c r="L117" s="203" t="n">
        <f aca="false">'[4]Sithe Positions '!$BD116</f>
        <v>8772.85668395588</v>
      </c>
      <c r="M117" s="203" t="n">
        <f aca="false">SUM(K117:L117)</f>
        <v>14558.310373067</v>
      </c>
      <c r="O117" s="201"/>
    </row>
    <row r="118" customFormat="false" ht="11.25" hidden="false" customHeight="false" outlineLevel="0" collapsed="false">
      <c r="A118" s="182" t="n">
        <v>40269</v>
      </c>
      <c r="C118" s="201" t="n">
        <f aca="false">'[4]Sithe Positions '!$I117</f>
        <v>-3219.47400548221</v>
      </c>
      <c r="D118" s="201" t="n">
        <f aca="false">'[4]Sithe Positions '!$U117</f>
        <v>145.243975460195</v>
      </c>
      <c r="E118" s="201" t="n">
        <f aca="false">'[4]Sithe Positions '!$V117</f>
        <v>56.0045389220327</v>
      </c>
      <c r="F118" s="202" t="n">
        <f aca="false">SUM(D118:E118)</f>
        <v>201.248514382228</v>
      </c>
      <c r="G118" s="203" t="n">
        <f aca="false">'[4]Sithe Positions '!$AC117</f>
        <v>2311.44841757494</v>
      </c>
      <c r="H118" s="203" t="n">
        <f aca="false">'[4]Sithe Positions '!$AO117</f>
        <v>-104.279132761464</v>
      </c>
      <c r="I118" s="203" t="n">
        <f aca="false">'[4]Sithe Positions '!$AP117</f>
        <v>-40.2089293617258</v>
      </c>
      <c r="J118" s="204" t="n">
        <f aca="false">SUM(H118:I118)</f>
        <v>-144.48806212319</v>
      </c>
      <c r="K118" s="203" t="n">
        <f aca="false">'[4]Sithe Positions '!$BB117</f>
        <v>5164.0754764489</v>
      </c>
      <c r="L118" s="203" t="n">
        <f aca="false">'[4]Sithe Positions '!$BD117</f>
        <v>8891.20077086052</v>
      </c>
      <c r="M118" s="203" t="n">
        <f aca="false">SUM(K118:L118)</f>
        <v>14055.2762473094</v>
      </c>
      <c r="O118" s="201"/>
    </row>
    <row r="119" customFormat="false" ht="11.25" hidden="false" customHeight="false" outlineLevel="0" collapsed="false">
      <c r="A119" s="182" t="n">
        <v>40299</v>
      </c>
      <c r="C119" s="201" t="n">
        <f aca="false">'[4]Sithe Positions '!$I118</f>
        <v>-3309.16563579317</v>
      </c>
      <c r="D119" s="201" t="n">
        <f aca="false">'[4]Sithe Positions '!$U118</f>
        <v>160.590665420453</v>
      </c>
      <c r="E119" s="201" t="n">
        <f aca="false">'[4]Sithe Positions '!$V118</f>
        <v>57.5647746599754</v>
      </c>
      <c r="F119" s="202" t="n">
        <f aca="false">SUM(D119:E119)</f>
        <v>218.155440080428</v>
      </c>
      <c r="G119" s="203" t="n">
        <f aca="false">'[4]Sithe Positions '!$AC118</f>
        <v>2388.49669816077</v>
      </c>
      <c r="H119" s="203" t="n">
        <f aca="false">'[4]Sithe Positions '!$AO118</f>
        <v>-115.911476283736</v>
      </c>
      <c r="I119" s="203" t="n">
        <f aca="false">'[4]Sithe Positions '!$AP118</f>
        <v>-41.5492270071167</v>
      </c>
      <c r="J119" s="204" t="n">
        <f aca="false">SUM(H119:I119)</f>
        <v>-157.460703290852</v>
      </c>
      <c r="K119" s="203" t="n">
        <f aca="false">'[4]Sithe Positions '!$BB118</f>
        <v>4886.08115286808</v>
      </c>
      <c r="L119" s="203" t="n">
        <f aca="false">'[4]Sithe Positions '!$BD118</f>
        <v>9008.21064247223</v>
      </c>
      <c r="M119" s="203" t="n">
        <f aca="false">SUM(K119:L119)</f>
        <v>13894.2917953403</v>
      </c>
      <c r="O119" s="201"/>
    </row>
    <row r="120" customFormat="false" ht="11.25" hidden="false" customHeight="false" outlineLevel="0" collapsed="false">
      <c r="A120" s="182" t="n">
        <v>40330</v>
      </c>
      <c r="C120" s="201" t="n">
        <f aca="false">'[4]Sithe Positions '!$I119</f>
        <v>-3185.85959922612</v>
      </c>
      <c r="D120" s="201" t="n">
        <f aca="false">'[4]Sithe Positions '!$U119</f>
        <v>126.942177011615</v>
      </c>
      <c r="E120" s="201" t="n">
        <f aca="false">'[4]Sithe Positions '!$V119</f>
        <v>55.4197976505378</v>
      </c>
      <c r="F120" s="202" t="n">
        <f aca="false">SUM(D120:E120)</f>
        <v>182.361974662153</v>
      </c>
      <c r="G120" s="203" t="n">
        <f aca="false">'[4]Sithe Positions '!$AC119</f>
        <v>2311.44841757494</v>
      </c>
      <c r="H120" s="203" t="n">
        <f aca="false">'[4]Sithe Positions '!$AO119</f>
        <v>-92.1008239811604</v>
      </c>
      <c r="I120" s="203" t="n">
        <f aca="false">'[4]Sithe Positions '!$AP119</f>
        <v>-40.2089293617258</v>
      </c>
      <c r="J120" s="204" t="n">
        <f aca="false">SUM(H120:I120)</f>
        <v>-132.309753342886</v>
      </c>
      <c r="K120" s="203" t="n">
        <f aca="false">'[4]Sithe Positions '!$BB119</f>
        <v>3919.74519912335</v>
      </c>
      <c r="L120" s="203" t="n">
        <f aca="false">'[4]Sithe Positions '!$BD119</f>
        <v>9118.64607354069</v>
      </c>
      <c r="M120" s="203" t="n">
        <f aca="false">SUM(K120:L120)</f>
        <v>13038.391272664</v>
      </c>
      <c r="O120" s="201"/>
    </row>
    <row r="121" customFormat="false" ht="11.25" hidden="false" customHeight="false" outlineLevel="0" collapsed="false">
      <c r="A121" s="182" t="n">
        <v>40360</v>
      </c>
      <c r="C121" s="201" t="n">
        <f aca="false">'[4]Sithe Positions '!$I120</f>
        <v>-3274.55199592961</v>
      </c>
      <c r="D121" s="201" t="n">
        <f aca="false">'[4]Sithe Positions '!$U120</f>
        <v>119.139080350667</v>
      </c>
      <c r="E121" s="201" t="n">
        <f aca="false">'[4]Sithe Positions '!$V120</f>
        <v>56.9626511647488</v>
      </c>
      <c r="F121" s="202" t="n">
        <f aca="false">SUM(D121:E121)</f>
        <v>176.101731515416</v>
      </c>
      <c r="G121" s="203" t="n">
        <f aca="false">'[4]Sithe Positions '!$AC120</f>
        <v>2388.49669816077</v>
      </c>
      <c r="H121" s="203" t="n">
        <f aca="false">'[4]Sithe Positions '!$AO120</f>
        <v>-86.9014449589448</v>
      </c>
      <c r="I121" s="203" t="n">
        <f aca="false">'[4]Sithe Positions '!$AP120</f>
        <v>-41.5492270071167</v>
      </c>
      <c r="J121" s="204" t="n">
        <f aca="false">SUM(H121:I121)</f>
        <v>-128.450671966061</v>
      </c>
      <c r="K121" s="203" t="n">
        <f aca="false">'[4]Sithe Positions '!$BB120</f>
        <v>2329.40404673329</v>
      </c>
      <c r="L121" s="203" t="n">
        <f aca="false">'[4]Sithe Positions '!$BD120</f>
        <v>9217.01520571468</v>
      </c>
      <c r="M121" s="203" t="n">
        <f aca="false">SUM(K121:L121)</f>
        <v>11546.419252448</v>
      </c>
      <c r="O121" s="201"/>
    </row>
    <row r="122" customFormat="false" ht="11.25" hidden="false" customHeight="false" outlineLevel="0" collapsed="false">
      <c r="A122" s="182" t="n">
        <v>40391</v>
      </c>
      <c r="C122" s="201" t="n">
        <f aca="false">'[4]Sithe Positions '!$I121</f>
        <v>-3257.05260008794</v>
      </c>
      <c r="D122" s="201" t="n">
        <f aca="false">'[4]Sithe Positions '!$U121</f>
        <v>118.751265630839</v>
      </c>
      <c r="E122" s="201" t="n">
        <f aca="false">'[4]Sithe Positions '!$V121</f>
        <v>56.6582394521964</v>
      </c>
      <c r="F122" s="202" t="n">
        <f aca="false">SUM(D122:E122)</f>
        <v>175.409505083035</v>
      </c>
      <c r="G122" s="203" t="n">
        <f aca="false">'[4]Sithe Positions '!$AC121</f>
        <v>2388.49669816077</v>
      </c>
      <c r="H122" s="203" t="n">
        <f aca="false">'[4]Sithe Positions '!$AO121</f>
        <v>-87.0839500270928</v>
      </c>
      <c r="I122" s="203" t="n">
        <f aca="false">'[4]Sithe Positions '!$AP121</f>
        <v>-41.5492270071167</v>
      </c>
      <c r="J122" s="204" t="n">
        <f aca="false">SUM(H122:I122)</f>
        <v>-128.633177034209</v>
      </c>
      <c r="K122" s="203" t="n">
        <f aca="false">'[4]Sithe Positions '!$BB121</f>
        <v>2429.80736767605</v>
      </c>
      <c r="L122" s="203" t="n">
        <f aca="false">'[4]Sithe Positions '!$BD121</f>
        <v>9317.2949723074</v>
      </c>
      <c r="M122" s="203" t="n">
        <f aca="false">SUM(K122:L122)</f>
        <v>11747.1023399835</v>
      </c>
      <c r="O122" s="201"/>
    </row>
    <row r="123" customFormat="false" ht="11.25" hidden="false" customHeight="false" outlineLevel="0" collapsed="false">
      <c r="A123" s="182" t="n">
        <v>40422</v>
      </c>
      <c r="C123" s="201" t="n">
        <f aca="false">'[4]Sithe Positions '!$I122</f>
        <v>-3135.59776075331</v>
      </c>
      <c r="D123" s="201" t="n">
        <f aca="false">'[4]Sithe Positions '!$U122</f>
        <v>139.53184042564</v>
      </c>
      <c r="E123" s="201" t="n">
        <f aca="false">'[4]Sithe Positions '!$V122</f>
        <v>54.5454650470597</v>
      </c>
      <c r="F123" s="202" t="n">
        <f aca="false">SUM(D123:E123)</f>
        <v>194.077305472699</v>
      </c>
      <c r="G123" s="203" t="n">
        <f aca="false">'[4]Sithe Positions '!$AC122</f>
        <v>2311.44841757494</v>
      </c>
      <c r="H123" s="203" t="n">
        <f aca="false">'[4]Sithe Positions '!$AO122</f>
        <v>-102.857788645595</v>
      </c>
      <c r="I123" s="203" t="n">
        <f aca="false">'[4]Sithe Positions '!$AP122</f>
        <v>-40.2089293617258</v>
      </c>
      <c r="J123" s="204" t="n">
        <f aca="false">SUM(H123:I123)</f>
        <v>-143.06671800732</v>
      </c>
      <c r="K123" s="203" t="n">
        <f aca="false">'[4]Sithe Positions '!$BB122</f>
        <v>5509.19267574127</v>
      </c>
      <c r="L123" s="203" t="n">
        <f aca="false">'[4]Sithe Positions '!$BD122</f>
        <v>9443.53194833122</v>
      </c>
      <c r="M123" s="203" t="n">
        <f aca="false">SUM(K123:L123)</f>
        <v>14952.7246240725</v>
      </c>
      <c r="O123" s="201"/>
    </row>
    <row r="124" customFormat="false" ht="11.25" hidden="false" customHeight="false" outlineLevel="0" collapsed="false">
      <c r="A124" s="182" t="n">
        <v>40452</v>
      </c>
      <c r="C124" s="201" t="n">
        <f aca="false">'[4]Sithe Positions '!$I123</f>
        <v>-3222.79773960167</v>
      </c>
      <c r="D124" s="201" t="n">
        <f aca="false">'[4]Sithe Positions '!$U123</f>
        <v>164.70549022836</v>
      </c>
      <c r="E124" s="201" t="n">
        <f aca="false">'[4]Sithe Positions '!$V123</f>
        <v>56.0623571235598</v>
      </c>
      <c r="F124" s="202" t="n">
        <f aca="false">SUM(D124:E124)</f>
        <v>220.76784735192</v>
      </c>
      <c r="G124" s="203" t="n">
        <f aca="false">'[4]Sithe Positions '!$AC123</f>
        <v>2388.49669816077</v>
      </c>
      <c r="H124" s="203" t="n">
        <f aca="false">'[4]Sithe Positions '!$AO123</f>
        <v>-122.067393415763</v>
      </c>
      <c r="I124" s="203" t="n">
        <f aca="false">'[4]Sithe Positions '!$AP123</f>
        <v>-41.5492270071167</v>
      </c>
      <c r="J124" s="204" t="n">
        <f aca="false">SUM(H124:I124)</f>
        <v>-163.616620422879</v>
      </c>
      <c r="K124" s="203" t="n">
        <f aca="false">'[4]Sithe Positions '!$BB123</f>
        <v>5377.34942717341</v>
      </c>
      <c r="L124" s="203" t="n">
        <f aca="false">'[4]Sithe Positions '!$BD123</f>
        <v>9569.68172301052</v>
      </c>
      <c r="M124" s="203" t="n">
        <f aca="false">SUM(K124:L124)</f>
        <v>14947.0311501839</v>
      </c>
      <c r="O124" s="201"/>
    </row>
    <row r="125" customFormat="false" ht="11.25" hidden="false" customHeight="false" outlineLevel="0" collapsed="false">
      <c r="A125" s="182" t="n">
        <v>40483</v>
      </c>
      <c r="C125" s="201" t="n">
        <f aca="false">'[4]Sithe Positions '!$I124</f>
        <v>-3102.56080065626</v>
      </c>
      <c r="D125" s="201" t="n">
        <f aca="false">'[4]Sithe Positions '!$U124</f>
        <v>140.481936044863</v>
      </c>
      <c r="E125" s="201" t="n">
        <f aca="false">'[4]Sithe Positions '!$V124</f>
        <v>53.9707687723049</v>
      </c>
      <c r="F125" s="202" t="n">
        <f aca="false">SUM(D125:E125)</f>
        <v>194.452704817168</v>
      </c>
      <c r="G125" s="203" t="n">
        <f aca="false">'[4]Sithe Positions '!$AC124</f>
        <v>2311.44841757494</v>
      </c>
      <c r="H125" s="203" t="n">
        <f aca="false">'[4]Sithe Positions '!$AO124</f>
        <v>-104.66088164979</v>
      </c>
      <c r="I125" s="203" t="n">
        <f aca="false">'[4]Sithe Positions '!$AP124</f>
        <v>-40.2089293617258</v>
      </c>
      <c r="J125" s="204" t="n">
        <f aca="false">SUM(H125:I125)</f>
        <v>-144.869811011516</v>
      </c>
      <c r="K125" s="203" t="n">
        <f aca="false">'[4]Sithe Positions '!$BB124</f>
        <v>5984.98673179972</v>
      </c>
      <c r="L125" s="203" t="n">
        <f aca="false">'[4]Sithe Positions '!$BD124</f>
        <v>9702.13823104013</v>
      </c>
      <c r="M125" s="203" t="n">
        <f aca="false">SUM(K125:L125)</f>
        <v>15687.1249628399</v>
      </c>
      <c r="O125" s="201"/>
    </row>
    <row r="126" customFormat="false" ht="11.25" hidden="false" customHeight="false" outlineLevel="0" collapsed="false">
      <c r="A126" s="182" t="n">
        <v>40513</v>
      </c>
      <c r="C126" s="201" t="n">
        <f aca="false">'[4]Sithe Positions '!$I125</f>
        <v>-3188.7809226254</v>
      </c>
      <c r="D126" s="201" t="n">
        <f aca="false">'[4]Sithe Positions '!$U125</f>
        <v>139.485173528698</v>
      </c>
      <c r="E126" s="201" t="n">
        <f aca="false">'[4]Sithe Positions '!$V125</f>
        <v>55.4706156940258</v>
      </c>
      <c r="F126" s="202" t="n">
        <f aca="false">SUM(D126:E126)</f>
        <v>194.955789222723</v>
      </c>
      <c r="G126" s="203" t="n">
        <f aca="false">'[4]Sithe Positions '!$AC125</f>
        <v>2388.49669816077</v>
      </c>
      <c r="H126" s="203" t="n">
        <f aca="false">'[4]Sithe Positions '!$AO125</f>
        <v>-104.478759908466</v>
      </c>
      <c r="I126" s="203" t="n">
        <f aca="false">'[4]Sithe Positions '!$AP125</f>
        <v>-41.5492270071167</v>
      </c>
      <c r="J126" s="204" t="n">
        <f aca="false">SUM(H126:I126)</f>
        <v>-146.027986915583</v>
      </c>
      <c r="K126" s="203" t="n">
        <f aca="false">'[4]Sithe Positions '!$BB125</f>
        <v>6617.76245966019</v>
      </c>
      <c r="L126" s="203" t="n">
        <f aca="false">'[4]Sithe Positions '!$BD125</f>
        <v>9840.78554725017</v>
      </c>
      <c r="M126" s="203" t="n">
        <f aca="false">SUM(K126:L126)</f>
        <v>16458.5480069104</v>
      </c>
      <c r="O126" s="201"/>
    </row>
    <row r="127" customFormat="false" ht="11.25" hidden="false" customHeight="false" outlineLevel="0" collapsed="false">
      <c r="A127" s="182" t="n">
        <v>40544</v>
      </c>
      <c r="C127" s="201" t="n">
        <f aca="false">'[4]Sithe Positions '!$I126</f>
        <v>-3171.58494372707</v>
      </c>
      <c r="D127" s="201" t="n">
        <f aca="false">'[4]Sithe Positions '!$U126</f>
        <v>132.231524284352</v>
      </c>
      <c r="E127" s="201" t="n">
        <f aca="false">'[4]Sithe Positions '!$V126</f>
        <v>58.0752443029135</v>
      </c>
      <c r="F127" s="202" t="n">
        <f aca="false">SUM(D127:E127)</f>
        <v>190.306768587265</v>
      </c>
      <c r="G127" s="203" t="n">
        <f aca="false">'[4]Sithe Positions '!$AC126</f>
        <v>2388.49669816077</v>
      </c>
      <c r="H127" s="203" t="n">
        <f aca="false">'[4]Sithe Positions '!$AO126</f>
        <v>-99.5825635288798</v>
      </c>
      <c r="I127" s="203" t="n">
        <f aca="false">'[4]Sithe Positions '!$AP126</f>
        <v>-43.7360284285439</v>
      </c>
      <c r="J127" s="204" t="n">
        <f aca="false">SUM(H127:I127)</f>
        <v>-143.318591957424</v>
      </c>
      <c r="K127" s="203" t="n">
        <f aca="false">'[4]Sithe Positions '!$BB126</f>
        <v>5051.20815904493</v>
      </c>
      <c r="L127" s="203" t="n">
        <f aca="false">'[4]Sithe Positions '!$BD126</f>
        <v>9968.15644958569</v>
      </c>
      <c r="M127" s="203" t="n">
        <f aca="false">SUM(K127:L127)</f>
        <v>15019.3646086306</v>
      </c>
      <c r="O127" s="201"/>
    </row>
    <row r="128" customFormat="false" ht="11.25" hidden="false" customHeight="false" outlineLevel="0" collapsed="false">
      <c r="A128" s="182" t="n">
        <v>40575</v>
      </c>
      <c r="C128" s="201" t="n">
        <f aca="false">'[4]Sithe Positions '!$I127</f>
        <v>-2850.5152590626</v>
      </c>
      <c r="D128" s="201" t="n">
        <f aca="false">'[4]Sithe Positions '!$U127</f>
        <v>121.194843637208</v>
      </c>
      <c r="E128" s="201" t="n">
        <f aca="false">'[4]Sithe Positions '!$V127</f>
        <v>52.1961016326129</v>
      </c>
      <c r="F128" s="202" t="n">
        <f aca="false">SUM(D128:E128)</f>
        <v>173.390945269821</v>
      </c>
      <c r="G128" s="203" t="n">
        <f aca="false">'[4]Sithe Positions '!$AC127</f>
        <v>2157.35185640328</v>
      </c>
      <c r="H128" s="203" t="n">
        <f aca="false">'[4]Sithe Positions '!$AO127</f>
        <v>-91.723740146972</v>
      </c>
      <c r="I128" s="203" t="n">
        <f aca="false">'[4]Sithe Positions '!$AP127</f>
        <v>-39.5035095483622</v>
      </c>
      <c r="J128" s="204" t="n">
        <f aca="false">SUM(H128:I128)</f>
        <v>-131.227249695334</v>
      </c>
      <c r="K128" s="203" t="n">
        <f aca="false">'[4]Sithe Positions '!$BB127</f>
        <v>4028.24993443623</v>
      </c>
      <c r="L128" s="203" t="n">
        <f aca="false">'[4]Sithe Positions '!$BD127</f>
        <v>10088.376090477</v>
      </c>
      <c r="M128" s="203" t="n">
        <f aca="false">SUM(K128:L128)</f>
        <v>14116.6260249132</v>
      </c>
      <c r="O128" s="201"/>
    </row>
    <row r="129" customFormat="false" ht="11.25" hidden="false" customHeight="false" outlineLevel="0" collapsed="false">
      <c r="A129" s="182" t="n">
        <v>40603</v>
      </c>
      <c r="C129" s="201" t="n">
        <f aca="false">'[4]Sithe Positions '!$I128</f>
        <v>-3139.02705930764</v>
      </c>
      <c r="D129" s="201" t="n">
        <f aca="false">'[4]Sithe Positions '!$U128</f>
        <v>143.516621161391</v>
      </c>
      <c r="E129" s="201" t="n">
        <f aca="false">'[4]Sithe Positions '!$V128</f>
        <v>57.4790732637666</v>
      </c>
      <c r="F129" s="202" t="n">
        <f aca="false">SUM(D129:E129)</f>
        <v>200.995694425157</v>
      </c>
      <c r="G129" s="203" t="n">
        <f aca="false">'[4]Sithe Positions '!$AC128</f>
        <v>2388.49669816077</v>
      </c>
      <c r="H129" s="203" t="n">
        <f aca="false">'[4]Sithe Positions '!$AO128</f>
        <v>-109.202300362068</v>
      </c>
      <c r="I129" s="203" t="n">
        <f aca="false">'[4]Sithe Positions '!$AP128</f>
        <v>-43.7360284285439</v>
      </c>
      <c r="J129" s="204" t="n">
        <f aca="false">SUM(H129:I129)</f>
        <v>-152.938328790612</v>
      </c>
      <c r="K129" s="203" t="n">
        <f aca="false">'[4]Sithe Positions '!$BB128</f>
        <v>5707.65077151791</v>
      </c>
      <c r="L129" s="203" t="n">
        <f aca="false">'[4]Sithe Positions '!$BD128</f>
        <v>10222.8071732482</v>
      </c>
      <c r="M129" s="203" t="n">
        <f aca="false">SUM(K129:L129)</f>
        <v>15930.4579447661</v>
      </c>
      <c r="O129" s="201"/>
    </row>
    <row r="130" customFormat="false" ht="11.25" hidden="false" customHeight="false" outlineLevel="0" collapsed="false">
      <c r="A130" s="182" t="n">
        <v>40634</v>
      </c>
      <c r="C130" s="201" t="n">
        <f aca="false">'[4]Sithe Positions '!$I129</f>
        <v>-3022.00398646194</v>
      </c>
      <c r="D130" s="201" t="n">
        <f aca="false">'[4]Sithe Positions '!$U129</f>
        <v>143.884961196702</v>
      </c>
      <c r="E130" s="201" t="n">
        <f aca="false">'[4]Sithe Positions '!$V129</f>
        <v>55.3362507743253</v>
      </c>
      <c r="F130" s="202" t="n">
        <f aca="false">SUM(D130:E130)</f>
        <v>199.221211971027</v>
      </c>
      <c r="G130" s="203" t="n">
        <f aca="false">'[4]Sithe Positions '!$AC129</f>
        <v>2311.44841757494</v>
      </c>
      <c r="H130" s="203" t="n">
        <f aca="false">'[4]Sithe Positions '!$AO129</f>
        <v>-110.053682047033</v>
      </c>
      <c r="I130" s="203" t="n">
        <f aca="false">'[4]Sithe Positions '!$AP129</f>
        <v>-42.3251888018166</v>
      </c>
      <c r="J130" s="204" t="n">
        <f aca="false">SUM(H130:I130)</f>
        <v>-152.378870848849</v>
      </c>
      <c r="K130" s="203" t="n">
        <f aca="false">'[4]Sithe Positions '!$BB129</f>
        <v>5080.0072400326</v>
      </c>
      <c r="L130" s="203" t="n">
        <f aca="false">'[4]Sithe Positions '!$BD129</f>
        <v>10353.1500051629</v>
      </c>
      <c r="M130" s="203" t="n">
        <f aca="false">SUM(K130:L130)</f>
        <v>15433.1572451955</v>
      </c>
      <c r="O130" s="201"/>
    </row>
    <row r="131" customFormat="false" ht="11.25" hidden="false" customHeight="false" outlineLevel="0" collapsed="false">
      <c r="A131" s="182" t="n">
        <v>40664</v>
      </c>
      <c r="C131" s="201" t="n">
        <f aca="false">'[4]Sithe Positions '!$I130</f>
        <v>-3106.5610309808</v>
      </c>
      <c r="D131" s="201" t="n">
        <f aca="false">'[4]Sithe Positions '!$U130</f>
        <v>158.753763680372</v>
      </c>
      <c r="E131" s="201" t="n">
        <f aca="false">'[4]Sithe Positions '!$V130</f>
        <v>56.8845842117372</v>
      </c>
      <c r="F131" s="202" t="n">
        <f aca="false">SUM(D131:E131)</f>
        <v>215.63834789211</v>
      </c>
      <c r="G131" s="203" t="n">
        <f aca="false">'[4]Sithe Positions '!$AC130</f>
        <v>2388.49669816077</v>
      </c>
      <c r="H131" s="203" t="n">
        <f aca="false">'[4]Sithe Positions '!$AO130</f>
        <v>-122.058712701823</v>
      </c>
      <c r="I131" s="203" t="n">
        <f aca="false">'[4]Sithe Positions '!$AP130</f>
        <v>-43.7360284285439</v>
      </c>
      <c r="J131" s="204" t="n">
        <f aca="false">SUM(H131:I131)</f>
        <v>-165.794741130367</v>
      </c>
      <c r="K131" s="203" t="n">
        <f aca="false">'[4]Sithe Positions '!$BB130</f>
        <v>4746.6359300247</v>
      </c>
      <c r="L131" s="203" t="n">
        <f aca="false">'[4]Sithe Positions '!$BD130</f>
        <v>10480.0995267891</v>
      </c>
      <c r="M131" s="203" t="n">
        <f aca="false">SUM(K131:L131)</f>
        <v>15226.7354568138</v>
      </c>
      <c r="O131" s="201"/>
    </row>
    <row r="132" customFormat="false" ht="11.25" hidden="false" customHeight="false" outlineLevel="0" collapsed="false">
      <c r="A132" s="182" t="n">
        <v>40695</v>
      </c>
      <c r="C132" s="201" t="n">
        <f aca="false">'[4]Sithe Positions '!$I131</f>
        <v>-2991.19195778425</v>
      </c>
      <c r="D132" s="201" t="n">
        <f aca="false">'[4]Sithe Positions '!$U131</f>
        <v>125.242257723232</v>
      </c>
      <c r="E132" s="201" t="n">
        <f aca="false">'[4]Sithe Positions '!$V131</f>
        <v>54.7720482936494</v>
      </c>
      <c r="F132" s="202" t="n">
        <f aca="false">SUM(D132:E132)</f>
        <v>180.014306016881</v>
      </c>
      <c r="G132" s="203" t="n">
        <f aca="false">'[4]Sithe Positions '!$AC131</f>
        <v>2311.44841757494</v>
      </c>
      <c r="H132" s="203" t="n">
        <f aca="false">'[4]Sithe Positions '!$AO131</f>
        <v>-96.7811569814192</v>
      </c>
      <c r="I132" s="203" t="n">
        <f aca="false">'[4]Sithe Positions '!$AP131</f>
        <v>-42.3251888018166</v>
      </c>
      <c r="J132" s="204" t="n">
        <f aca="false">SUM(H132:I132)</f>
        <v>-139.106345783236</v>
      </c>
      <c r="K132" s="203" t="n">
        <f aca="false">'[4]Sithe Positions '!$BB131</f>
        <v>3688.90630926089</v>
      </c>
      <c r="L132" s="203" t="n">
        <f aca="false">'[4]Sithe Positions '!$BD131</f>
        <v>10599.6614756586</v>
      </c>
      <c r="M132" s="203" t="n">
        <f aca="false">SUM(K132:L132)</f>
        <v>14288.5677849195</v>
      </c>
      <c r="O132" s="201"/>
    </row>
    <row r="133" customFormat="false" ht="11.25" hidden="false" customHeight="false" outlineLevel="0" collapsed="false">
      <c r="A133" s="182" t="n">
        <v>40725</v>
      </c>
      <c r="C133" s="201" t="n">
        <f aca="false">'[4]Sithe Positions '!$I132</f>
        <v>-3074.85153466519</v>
      </c>
      <c r="D133" s="201" t="n">
        <f aca="false">'[4]Sithe Positions '!$U132</f>
        <v>117.390187482333</v>
      </c>
      <c r="E133" s="201" t="n">
        <f aca="false">'[4]Sithe Positions '!$V132</f>
        <v>56.3039481014248</v>
      </c>
      <c r="F133" s="202" t="n">
        <f aca="false">SUM(D133:E133)</f>
        <v>173.694135583758</v>
      </c>
      <c r="G133" s="203" t="n">
        <f aca="false">'[4]Sithe Positions '!$AC132</f>
        <v>2388.49669816077</v>
      </c>
      <c r="H133" s="203" t="n">
        <f aca="false">'[4]Sithe Positions '!$AO132</f>
        <v>-91.1868661094745</v>
      </c>
      <c r="I133" s="203" t="n">
        <f aca="false">'[4]Sithe Positions '!$AP132</f>
        <v>-43.7360284285439</v>
      </c>
      <c r="J133" s="204" t="n">
        <f aca="false">SUM(H133:I133)</f>
        <v>-134.922894538018</v>
      </c>
      <c r="K133" s="203" t="n">
        <f aca="false">'[4]Sithe Positions '!$BB132</f>
        <v>1901.67050189513</v>
      </c>
      <c r="L133" s="203" t="n">
        <f aca="false">'[4]Sithe Positions '!$BD132</f>
        <v>10705.5578283071</v>
      </c>
      <c r="M133" s="203" t="n">
        <f aca="false">SUM(K133:L133)</f>
        <v>12607.2283302022</v>
      </c>
      <c r="O133" s="201"/>
    </row>
    <row r="134" customFormat="false" ht="11.25" hidden="false" customHeight="false" outlineLevel="0" collapsed="false">
      <c r="A134" s="182" t="n">
        <v>40756</v>
      </c>
      <c r="C134" s="201" t="n">
        <f aca="false">'[4]Sithe Positions '!$I133</f>
        <v>-3058.83418104453</v>
      </c>
      <c r="D134" s="201" t="n">
        <f aca="false">'[4]Sithe Positions '!$U133</f>
        <v>117.021040364074</v>
      </c>
      <c r="E134" s="201" t="n">
        <f aca="false">'[4]Sithe Positions '!$V133</f>
        <v>56.0106525595709</v>
      </c>
      <c r="F134" s="202" t="n">
        <f aca="false">SUM(D134:E134)</f>
        <v>173.031692923645</v>
      </c>
      <c r="G134" s="203" t="n">
        <f aca="false">'[4]Sithe Positions '!$AC133</f>
        <v>2388.49669816077</v>
      </c>
      <c r="H134" s="203" t="n">
        <f aca="false">'[4]Sithe Positions '!$AO133</f>
        <v>-91.3761099758224</v>
      </c>
      <c r="I134" s="203" t="n">
        <f aca="false">'[4]Sithe Positions '!$AP133</f>
        <v>-43.7360284285439</v>
      </c>
      <c r="J134" s="204" t="n">
        <f aca="false">SUM(H134:I134)</f>
        <v>-135.112138404366</v>
      </c>
      <c r="K134" s="203" t="n">
        <f aca="false">'[4]Sithe Positions '!$BB133</f>
        <v>2001.21668287229</v>
      </c>
      <c r="L134" s="203" t="n">
        <f aca="false">'[4]Sithe Positions '!$BD133</f>
        <v>10813.3338191463</v>
      </c>
      <c r="M134" s="203" t="n">
        <f aca="false">SUM(K134:L134)</f>
        <v>12814.5505020186</v>
      </c>
      <c r="O134" s="201"/>
    </row>
    <row r="135" customFormat="false" ht="11.25" hidden="false" customHeight="false" outlineLevel="0" collapsed="false">
      <c r="A135" s="182" t="n">
        <v>40787</v>
      </c>
      <c r="C135" s="201" t="n">
        <f aca="false">'[4]Sithe Positions '!$I134</f>
        <v>-2945.18651245229</v>
      </c>
      <c r="D135" s="201" t="n">
        <f aca="false">'[4]Sithe Positions '!$U134</f>
        <v>138.369853638728</v>
      </c>
      <c r="E135" s="201" t="n">
        <f aca="false">'[4]Sithe Positions '!$V134</f>
        <v>53.9296374724597</v>
      </c>
      <c r="F135" s="202" t="n">
        <f aca="false">SUM(D135:E135)</f>
        <v>192.299491111188</v>
      </c>
      <c r="G135" s="203" t="n">
        <f aca="false">'[4]Sithe Positions '!$AC134</f>
        <v>2311.44841757494</v>
      </c>
      <c r="H135" s="203" t="n">
        <f aca="false">'[4]Sithe Positions '!$AO134</f>
        <v>-108.595763929058</v>
      </c>
      <c r="I135" s="203" t="n">
        <f aca="false">'[4]Sithe Positions '!$AP134</f>
        <v>-42.3251888018166</v>
      </c>
      <c r="J135" s="204" t="n">
        <f aca="false">SUM(H135:I135)</f>
        <v>-150.920952730875</v>
      </c>
      <c r="K135" s="203" t="n">
        <f aca="false">'[4]Sithe Positions '!$BB134</f>
        <v>5426.7070705638</v>
      </c>
      <c r="L135" s="203" t="n">
        <f aca="false">'[4]Sithe Positions '!$BD134</f>
        <v>10950.0713573117</v>
      </c>
      <c r="M135" s="203" t="n">
        <f aca="false">SUM(K135:L135)</f>
        <v>16376.7784278755</v>
      </c>
      <c r="O135" s="201"/>
    </row>
    <row r="136" customFormat="false" ht="11.25" hidden="false" customHeight="false" outlineLevel="0" collapsed="false">
      <c r="A136" s="182" t="n">
        <v>40817</v>
      </c>
      <c r="C136" s="201" t="n">
        <f aca="false">'[4]Sithe Positions '!$I135</f>
        <v>-3027.50691401183</v>
      </c>
      <c r="D136" s="201" t="n">
        <f aca="false">'[4]Sithe Positions '!$U135</f>
        <v>163.474706052617</v>
      </c>
      <c r="E136" s="201" t="n">
        <f aca="false">'[4]Sithe Positions '!$V135</f>
        <v>55.4370154921278</v>
      </c>
      <c r="F136" s="202" t="n">
        <f aca="false">SUM(D136:E136)</f>
        <v>218.911721544745</v>
      </c>
      <c r="G136" s="203" t="n">
        <f aca="false">'[4]Sithe Positions '!$AC135</f>
        <v>2388.49669816077</v>
      </c>
      <c r="H136" s="203" t="n">
        <f aca="false">'[4]Sithe Positions '!$AO135</f>
        <v>-128.970405924547</v>
      </c>
      <c r="I136" s="203" t="n">
        <f aca="false">'[4]Sithe Positions '!$AP135</f>
        <v>-43.7360284285439</v>
      </c>
      <c r="J136" s="204" t="n">
        <f aca="false">SUM(H136:I136)</f>
        <v>-172.706434353091</v>
      </c>
      <c r="K136" s="203" t="n">
        <f aca="false">'[4]Sithe Positions '!$BB135</f>
        <v>5267.29429545699</v>
      </c>
      <c r="L136" s="203" t="n">
        <f aca="false">'[4]Sithe Positions '!$BD135</f>
        <v>11086.5896854493</v>
      </c>
      <c r="M136" s="203" t="n">
        <f aca="false">SUM(K136:L136)</f>
        <v>16353.8839809063</v>
      </c>
      <c r="O136" s="201"/>
    </row>
    <row r="137" customFormat="false" ht="11.25" hidden="false" customHeight="false" outlineLevel="0" collapsed="false">
      <c r="A137" s="182" t="n">
        <v>40848</v>
      </c>
      <c r="C137" s="201" t="n">
        <f aca="false">'[4]Sithe Positions '!$I136</f>
        <v>-2914.98968462029</v>
      </c>
      <c r="D137" s="201" t="n">
        <f aca="false">'[4]Sithe Positions '!$U136</f>
        <v>139.367660250689</v>
      </c>
      <c r="E137" s="201" t="n">
        <f aca="false">'[4]Sithe Positions '!$V136</f>
        <v>53.3767000028248</v>
      </c>
      <c r="F137" s="202" t="n">
        <f aca="false">SUM(D137:E137)</f>
        <v>192.744360253514</v>
      </c>
      <c r="G137" s="203" t="n">
        <f aca="false">'[4]Sithe Positions '!$AC136</f>
        <v>2311.44841757494</v>
      </c>
      <c r="H137" s="203" t="n">
        <f aca="false">'[4]Sithe Positions '!$AO136</f>
        <v>-110.511937468327</v>
      </c>
      <c r="I137" s="203" t="n">
        <f aca="false">'[4]Sithe Positions '!$AP136</f>
        <v>-42.3251888018166</v>
      </c>
      <c r="J137" s="204" t="n">
        <f aca="false">SUM(H137:I137)</f>
        <v>-152.837126270144</v>
      </c>
      <c r="K137" s="203" t="n">
        <f aca="false">'[4]Sithe Positions '!$BB136</f>
        <v>5909.27945594401</v>
      </c>
      <c r="L137" s="203" t="n">
        <f aca="false">'[4]Sithe Positions '!$BD136</f>
        <v>11229.7040921216</v>
      </c>
      <c r="M137" s="203" t="n">
        <f aca="false">SUM(K137:L137)</f>
        <v>17138.9835480656</v>
      </c>
      <c r="O137" s="201"/>
    </row>
    <row r="138" customFormat="false" ht="11.25" hidden="false" customHeight="false" outlineLevel="0" collapsed="false">
      <c r="A138" s="182" t="n">
        <v>40878</v>
      </c>
      <c r="C138" s="201" t="n">
        <f aca="false">'[4]Sithe Positions '!$I137</f>
        <v>-2996.43163231673</v>
      </c>
      <c r="D138" s="201" t="n">
        <f aca="false">'[4]Sithe Positions '!$U137</f>
        <v>138.37277991624</v>
      </c>
      <c r="E138" s="201" t="n">
        <f aca="false">'[4]Sithe Positions '!$V137</f>
        <v>54.8679925561998</v>
      </c>
      <c r="F138" s="202" t="n">
        <f aca="false">SUM(D138:E138)</f>
        <v>193.240772472439</v>
      </c>
      <c r="G138" s="203" t="n">
        <f aca="false">'[4]Sithe Positions '!$AC137</f>
        <v>2388.49669816077</v>
      </c>
      <c r="H138" s="203" t="n">
        <f aca="false">'[4]Sithe Positions '!$AO137</f>
        <v>-110.298838251728</v>
      </c>
      <c r="I138" s="203" t="n">
        <f aca="false">'[4]Sithe Positions '!$AP137</f>
        <v>-43.7360284285439</v>
      </c>
      <c r="J138" s="204" t="n">
        <f aca="false">SUM(H138:I138)</f>
        <v>-154.034866680272</v>
      </c>
      <c r="K138" s="203" t="n">
        <f aca="false">'[4]Sithe Positions '!$BB137</f>
        <v>6547.92524784997</v>
      </c>
      <c r="L138" s="203" t="n">
        <f aca="false">'[4]Sithe Positions '!$BD137</f>
        <v>11379.1839364907</v>
      </c>
      <c r="M138" s="203" t="n">
        <f aca="false">SUM(K138:L138)</f>
        <v>17927.1091843407</v>
      </c>
      <c r="O138" s="201"/>
    </row>
    <row r="139" customFormat="false" ht="11.25" hidden="false" customHeight="false" outlineLevel="0" collapsed="false">
      <c r="A139" s="182" t="n">
        <v>40909</v>
      </c>
      <c r="C139" s="201" t="n">
        <f aca="false">'[4]Sithe Positions '!$I138</f>
        <v>-2980.73547232177</v>
      </c>
      <c r="D139" s="201" t="n">
        <f aca="false">'[4]Sithe Positions '!$U138</f>
        <v>124.583697808842</v>
      </c>
      <c r="E139" s="201" t="n">
        <f aca="false">'[4]Sithe Positions '!$V138</f>
        <v>54.5805784265143</v>
      </c>
      <c r="F139" s="202" t="n">
        <f aca="false">SUM(D139:E139)</f>
        <v>179.164276235356</v>
      </c>
      <c r="G139" s="203" t="n">
        <f aca="false">'[4]Sithe Positions '!$AC138</f>
        <v>2388.49669816077</v>
      </c>
      <c r="H139" s="203" t="n">
        <f aca="false">'[4]Sithe Positions '!$AO138</f>
        <v>-99.8303115537099</v>
      </c>
      <c r="I139" s="203" t="n">
        <f aca="false">'[4]Sithe Positions '!$AP138</f>
        <v>-43.7360284285439</v>
      </c>
      <c r="J139" s="204" t="n">
        <f aca="false">SUM(H139:I139)</f>
        <v>-143.566339982254</v>
      </c>
      <c r="K139" s="203" t="n">
        <f aca="false">'[4]Sithe Positions '!$BB138</f>
        <v>5282.23232051399</v>
      </c>
      <c r="L139" s="203" t="n">
        <f aca="false">'[4]Sithe Positions '!$BD138</f>
        <v>11519.7649121799</v>
      </c>
      <c r="M139" s="203" t="n">
        <f aca="false">SUM(K139:L139)</f>
        <v>16801.9972326939</v>
      </c>
      <c r="O139" s="201"/>
    </row>
    <row r="140" customFormat="false" ht="11.25" hidden="false" customHeight="false" outlineLevel="0" collapsed="false">
      <c r="A140" s="182" t="n">
        <v>40940</v>
      </c>
      <c r="C140" s="201" t="n">
        <f aca="false">'[4]Sithe Positions '!$I139</f>
        <v>-2774.67959092794</v>
      </c>
      <c r="D140" s="201" t="n">
        <f aca="false">'[4]Sithe Positions '!$U139</f>
        <v>118.279013688386</v>
      </c>
      <c r="E140" s="201" t="n">
        <f aca="false">'[4]Sithe Positions '!$V139</f>
        <v>50.8074662872138</v>
      </c>
      <c r="F140" s="202" t="n">
        <f aca="false">SUM(D140:E140)</f>
        <v>169.0864799756</v>
      </c>
      <c r="G140" s="203" t="n">
        <f aca="false">'[4]Sithe Positions '!$AC139</f>
        <v>2234.40013698911</v>
      </c>
      <c r="H140" s="203" t="n">
        <f aca="false">'[4]Sithe Positions '!$AO139</f>
        <v>-95.247986561173</v>
      </c>
      <c r="I140" s="203" t="n">
        <f aca="false">'[4]Sithe Positions '!$AP139</f>
        <v>-40.9143491750894</v>
      </c>
      <c r="J140" s="204" t="n">
        <f aca="false">SUM(H140:I140)</f>
        <v>-136.162335736262</v>
      </c>
      <c r="K140" s="203" t="n">
        <f aca="false">'[4]Sithe Positions '!$BB139</f>
        <v>4387.54625177912</v>
      </c>
      <c r="L140" s="203" t="n">
        <f aca="false">'[4]Sithe Positions '!$BD139</f>
        <v>11654.2697498509</v>
      </c>
      <c r="M140" s="203" t="n">
        <f aca="false">SUM(K140:L140)</f>
        <v>16041.81600163</v>
      </c>
      <c r="O140" s="201"/>
    </row>
    <row r="141" customFormat="false" ht="11.25" hidden="false" customHeight="false" outlineLevel="0" collapsed="false">
      <c r="A141" s="182" t="n">
        <v>40969</v>
      </c>
      <c r="C141" s="201" t="n">
        <f aca="false">'[4]Sithe Positions '!$I140</f>
        <v>-2950.53925972586</v>
      </c>
      <c r="D141" s="201" t="n">
        <f aca="false">'[4]Sithe Positions '!$U140</f>
        <v>135.285978217614</v>
      </c>
      <c r="E141" s="201" t="n">
        <f aca="false">'[4]Sithe Positions '!$V140</f>
        <v>54.0276522225358</v>
      </c>
      <c r="F141" s="202" t="n">
        <f aca="false">SUM(D141:E141)</f>
        <v>189.31363044015</v>
      </c>
      <c r="G141" s="203" t="n">
        <f aca="false">'[4]Sithe Positions '!$AC140</f>
        <v>2388.49669816077</v>
      </c>
      <c r="H141" s="203" t="n">
        <f aca="false">'[4]Sithe Positions '!$AO140</f>
        <v>-109.515611837764</v>
      </c>
      <c r="I141" s="203" t="n">
        <f aca="false">'[4]Sithe Positions '!$AP140</f>
        <v>-43.7360284285439</v>
      </c>
      <c r="J141" s="204" t="n">
        <f aca="false">SUM(H141:I141)</f>
        <v>-153.251640266308</v>
      </c>
      <c r="K141" s="203" t="n">
        <f aca="false">'[4]Sithe Positions '!$BB140</f>
        <v>5933.24758119574</v>
      </c>
      <c r="L141" s="203" t="n">
        <f aca="false">'[4]Sithe Positions '!$BD140</f>
        <v>11802.3571308547</v>
      </c>
      <c r="M141" s="203" t="n">
        <f aca="false">SUM(K141:L141)</f>
        <v>17735.6047120504</v>
      </c>
      <c r="O141" s="201"/>
    </row>
    <row r="142" customFormat="false" ht="11.25" hidden="false" customHeight="false" outlineLevel="0" collapsed="false">
      <c r="A142" s="182" t="n">
        <v>41000</v>
      </c>
      <c r="C142" s="201" t="n">
        <f aca="false">'[4]Sithe Positions '!$I141</f>
        <v>-2840.80120807771</v>
      </c>
      <c r="D142" s="201" t="n">
        <f aca="false">'[4]Sithe Positions '!$U141</f>
        <v>135.674858031712</v>
      </c>
      <c r="E142" s="201" t="n">
        <f aca="false">'[4]Sithe Positions '!$V141</f>
        <v>52.0182265656896</v>
      </c>
      <c r="F142" s="202" t="n">
        <f aca="false">SUM(D142:E142)</f>
        <v>187.693084597401</v>
      </c>
      <c r="G142" s="203" t="n">
        <f aca="false">'[4]Sithe Positions '!$AC141</f>
        <v>2311.44841757494</v>
      </c>
      <c r="H142" s="203" t="n">
        <f aca="false">'[4]Sithe Positions '!$AO141</f>
        <v>-110.393305596456</v>
      </c>
      <c r="I142" s="203" t="n">
        <f aca="false">'[4]Sithe Positions '!$AP141</f>
        <v>-42.3251888018166</v>
      </c>
      <c r="J142" s="204" t="n">
        <f aca="false">SUM(H142:I142)</f>
        <v>-152.718494398273</v>
      </c>
      <c r="K142" s="203" t="n">
        <f aca="false">'[4]Sithe Positions '!$BB141</f>
        <v>5297.04387709406</v>
      </c>
      <c r="L142" s="203" t="n">
        <f aca="false">'[4]Sithe Positions '!$BD141</f>
        <v>11946.8251052363</v>
      </c>
      <c r="M142" s="203" t="n">
        <f aca="false">SUM(K142:L142)</f>
        <v>17243.8689823304</v>
      </c>
      <c r="O142" s="201"/>
    </row>
    <row r="143" customFormat="false" ht="11.25" hidden="false" customHeight="false" outlineLevel="0" collapsed="false">
      <c r="A143" s="182" t="n">
        <v>41030</v>
      </c>
      <c r="C143" s="201" t="n">
        <f aca="false">'[4]Sithe Positions '!$I142</f>
        <v>-2920.08680851215</v>
      </c>
      <c r="D143" s="201" t="n">
        <f aca="false">'[4]Sithe Positions '!$U142</f>
        <v>149.355903180229</v>
      </c>
      <c r="E143" s="201" t="n">
        <f aca="false">'[4]Sithe Positions '!$V142</f>
        <v>53.4700340047559</v>
      </c>
      <c r="F143" s="202" t="n">
        <f aca="false">SUM(D143:E143)</f>
        <v>202.825937184985</v>
      </c>
      <c r="G143" s="203" t="n">
        <f aca="false">'[4]Sithe Positions '!$AC142</f>
        <v>2388.49669816077</v>
      </c>
      <c r="H143" s="203" t="n">
        <f aca="false">'[4]Sithe Positions '!$AO142</f>
        <v>-122.166259084113</v>
      </c>
      <c r="I143" s="203" t="n">
        <f aca="false">'[4]Sithe Positions '!$AP142</f>
        <v>-43.7360284285439</v>
      </c>
      <c r="J143" s="204" t="n">
        <f aca="false">SUM(H143:I143)</f>
        <v>-165.902287512657</v>
      </c>
      <c r="K143" s="203" t="n">
        <f aca="false">'[4]Sithe Positions '!$BB142</f>
        <v>4947.55472701262</v>
      </c>
      <c r="L143" s="203" t="n">
        <f aca="false">'[4]Sithe Positions '!$BD142</f>
        <v>12089.5720183288</v>
      </c>
      <c r="M143" s="203" t="n">
        <f aca="false">SUM(K143:L143)</f>
        <v>17037.1267453414</v>
      </c>
      <c r="O143" s="201"/>
    </row>
    <row r="144" customFormat="false" ht="11.25" hidden="false" customHeight="false" outlineLevel="0" collapsed="false">
      <c r="A144" s="182" t="n">
        <v>41061</v>
      </c>
      <c r="C144" s="201" t="n">
        <f aca="false">'[4]Sithe Positions '!$I143</f>
        <v>-2811.44906491504</v>
      </c>
      <c r="D144" s="201" t="n">
        <f aca="false">'[4]Sithe Positions '!$U143</f>
        <v>117.546839002714</v>
      </c>
      <c r="E144" s="201" t="n">
        <f aca="false">'[4]Sithe Positions '!$V143</f>
        <v>51.4807562108888</v>
      </c>
      <c r="F144" s="202" t="n">
        <f aca="false">SUM(D144:E144)</f>
        <v>169.027595213603</v>
      </c>
      <c r="G144" s="203" t="n">
        <f aca="false">'[4]Sithe Positions '!$AC143</f>
        <v>2311.44841757494</v>
      </c>
      <c r="H144" s="203" t="n">
        <f aca="false">'[4]Sithe Positions '!$AO143</f>
        <v>-96.641784620761</v>
      </c>
      <c r="I144" s="203" t="n">
        <f aca="false">'[4]Sithe Positions '!$AP143</f>
        <v>-42.3251888018166</v>
      </c>
      <c r="J144" s="204" t="n">
        <f aca="false">SUM(H144:I144)</f>
        <v>-138.966973422578</v>
      </c>
      <c r="K144" s="203" t="n">
        <f aca="false">'[4]Sithe Positions '!$BB143</f>
        <v>3834.51742967351</v>
      </c>
      <c r="L144" s="203" t="n">
        <f aca="false">'[4]Sithe Positions '!$BD143</f>
        <v>12224.6033896583</v>
      </c>
      <c r="M144" s="203" t="n">
        <f aca="false">SUM(K144:L144)</f>
        <v>16059.1208193318</v>
      </c>
      <c r="O144" s="201"/>
    </row>
    <row r="145" customFormat="false" ht="11.25" hidden="false" customHeight="false" outlineLevel="0" collapsed="false">
      <c r="A145" s="182" t="n">
        <v>41091</v>
      </c>
      <c r="C145" s="201" t="n">
        <f aca="false">'[4]Sithe Positions '!$I144</f>
        <v>-2889.882261658</v>
      </c>
      <c r="D145" s="201" t="n">
        <f aca="false">'[4]Sithe Positions '!$U144</f>
        <v>110.008550934771</v>
      </c>
      <c r="E145" s="201" t="n">
        <f aca="false">'[4]Sithe Positions '!$V144</f>
        <v>52.9169551912487</v>
      </c>
      <c r="F145" s="202" t="n">
        <f aca="false">SUM(D145:E145)</f>
        <v>162.92550612602</v>
      </c>
      <c r="G145" s="203" t="n">
        <f aca="false">'[4]Sithe Positions '!$AC144</f>
        <v>2388.49669816077</v>
      </c>
      <c r="H145" s="203" t="n">
        <f aca="false">'[4]Sithe Positions '!$AO144</f>
        <v>-90.9224102875397</v>
      </c>
      <c r="I145" s="203" t="n">
        <f aca="false">'[4]Sithe Positions '!$AP144</f>
        <v>-43.7360284285439</v>
      </c>
      <c r="J145" s="204" t="n">
        <f aca="false">SUM(H145:I145)</f>
        <v>-134.658438716084</v>
      </c>
      <c r="K145" s="203" t="n">
        <f aca="false">'[4]Sithe Positions '!$BB144</f>
        <v>1958.54262698792</v>
      </c>
      <c r="L145" s="203" t="n">
        <f aca="false">'[4]Sithe Positions '!$BD144</f>
        <v>12345.3006425646</v>
      </c>
      <c r="M145" s="203" t="n">
        <f aca="false">SUM(K145:L145)</f>
        <v>14303.8432695526</v>
      </c>
      <c r="O145" s="201"/>
    </row>
    <row r="146" customFormat="false" ht="11.25" hidden="false" customHeight="false" outlineLevel="0" collapsed="false">
      <c r="A146" s="182" t="n">
        <v>41122</v>
      </c>
      <c r="C146" s="201" t="n">
        <f aca="false">'[4]Sithe Positions '!$I145</f>
        <v>-2874.62703649842</v>
      </c>
      <c r="D146" s="201" t="n">
        <f aca="false">'[4]Sithe Positions '!$U145</f>
        <v>109.65242965453</v>
      </c>
      <c r="E146" s="201" t="n">
        <f aca="false">'[4]Sithe Positions '!$V145</f>
        <v>52.6376150683266</v>
      </c>
      <c r="F146" s="202" t="n">
        <f aca="false">SUM(D146:E146)</f>
        <v>162.290044722856</v>
      </c>
      <c r="G146" s="203" t="n">
        <f aca="false">'[4]Sithe Positions '!$AC145</f>
        <v>2388.49669816077</v>
      </c>
      <c r="H146" s="203" t="n">
        <f aca="false">'[4]Sithe Positions '!$AO145</f>
        <v>-91.1090248751628</v>
      </c>
      <c r="I146" s="203" t="n">
        <f aca="false">'[4]Sithe Positions '!$AP145</f>
        <v>-43.7360284285439</v>
      </c>
      <c r="J146" s="204" t="n">
        <f aca="false">SUM(H146:I146)</f>
        <v>-134.845053303707</v>
      </c>
      <c r="K146" s="203" t="n">
        <f aca="false">'[4]Sithe Positions '!$BB145</f>
        <v>2057.98137960835</v>
      </c>
      <c r="L146" s="203" t="n">
        <f aca="false">'[4]Sithe Positions '!$BD145</f>
        <v>12468.0341479275</v>
      </c>
      <c r="M146" s="203" t="n">
        <f aca="false">SUM(K146:L146)</f>
        <v>14526.0155275359</v>
      </c>
      <c r="O146" s="201"/>
    </row>
    <row r="147" customFormat="false" ht="11.25" hidden="false" customHeight="false" outlineLevel="0" collapsed="false">
      <c r="A147" s="182" t="n">
        <v>41153</v>
      </c>
      <c r="C147" s="201" t="n">
        <f aca="false">'[4]Sithe Positions '!$I146</f>
        <v>-2767.63261351765</v>
      </c>
      <c r="D147" s="201" t="n">
        <f aca="false">'[4]Sithe Positions '!$U146</f>
        <v>130.476816686017</v>
      </c>
      <c r="E147" s="201" t="n">
        <f aca="false">'[4]Sithe Positions '!$V146</f>
        <v>50.6784283008565</v>
      </c>
      <c r="F147" s="202" t="n">
        <f aca="false">SUM(D147:E147)</f>
        <v>181.155244986874</v>
      </c>
      <c r="G147" s="203" t="n">
        <f aca="false">'[4]Sithe Positions '!$AC146</f>
        <v>2311.44841757494</v>
      </c>
      <c r="H147" s="203" t="n">
        <f aca="false">'[4]Sithe Positions '!$AO146</f>
        <v>-108.970543989865</v>
      </c>
      <c r="I147" s="203" t="n">
        <f aca="false">'[4]Sithe Positions '!$AP146</f>
        <v>-42.3251888018166</v>
      </c>
      <c r="J147" s="204" t="n">
        <f aca="false">SUM(H147:I147)</f>
        <v>-151.295732791682</v>
      </c>
      <c r="K147" s="203" t="n">
        <f aca="false">'[4]Sithe Positions '!$BB146</f>
        <v>5649.30351848021</v>
      </c>
      <c r="L147" s="203" t="n">
        <f aca="false">'[4]Sithe Positions '!$BD146</f>
        <v>12621.3489912671</v>
      </c>
      <c r="M147" s="203" t="n">
        <f aca="false">SUM(K147:L147)</f>
        <v>18270.6525097473</v>
      </c>
      <c r="O147" s="201"/>
    </row>
    <row r="148" customFormat="false" ht="11.25" hidden="false" customHeight="false" outlineLevel="0" collapsed="false">
      <c r="A148" s="182" t="n">
        <v>41183</v>
      </c>
      <c r="C148" s="201" t="n">
        <f aca="false">'[4]Sithe Positions '!$I147</f>
        <v>-2844.79414441755</v>
      </c>
      <c r="D148" s="201" t="n">
        <f aca="false">'[4]Sithe Positions '!$U147</f>
        <v>154.270322558342</v>
      </c>
      <c r="E148" s="201" t="n">
        <f aca="false">'[4]Sithe Positions '!$V147</f>
        <v>52.0913416666681</v>
      </c>
      <c r="F148" s="202" t="n">
        <f aca="false">SUM(D148:E148)</f>
        <v>206.36166422501</v>
      </c>
      <c r="G148" s="203" t="n">
        <f aca="false">'[4]Sithe Positions '!$AC147</f>
        <v>2388.49669816077</v>
      </c>
      <c r="H148" s="203" t="n">
        <f aca="false">'[4]Sithe Positions '!$AO147</f>
        <v>-129.525771408756</v>
      </c>
      <c r="I148" s="203" t="n">
        <f aca="false">'[4]Sithe Positions '!$AP147</f>
        <v>-43.7360284285439</v>
      </c>
      <c r="J148" s="204" t="n">
        <f aca="false">SUM(H148:I148)</f>
        <v>-173.2617998373</v>
      </c>
      <c r="K148" s="203" t="n">
        <f aca="false">'[4]Sithe Positions '!$BB147</f>
        <v>5493.24342889188</v>
      </c>
      <c r="L148" s="203" t="n">
        <f aca="false">'[4]Sithe Positions '!$BD147</f>
        <v>12774.5994567992</v>
      </c>
      <c r="M148" s="203" t="n">
        <f aca="false">SUM(K148:L148)</f>
        <v>18267.8428856911</v>
      </c>
      <c r="O148" s="201"/>
    </row>
    <row r="149" customFormat="false" ht="11.25" hidden="false" customHeight="false" outlineLevel="0" collapsed="false">
      <c r="A149" s="182" t="n">
        <v>41214</v>
      </c>
      <c r="C149" s="201" t="n">
        <f aca="false">'[4]Sithe Positions '!$I148</f>
        <v>-2738.87865178126</v>
      </c>
      <c r="D149" s="201" t="n">
        <f aca="false">'[4]Sithe Positions '!$U148</f>
        <v>131.418905403044</v>
      </c>
      <c r="E149" s="201" t="n">
        <f aca="false">'[4]Sithe Positions '!$V148</f>
        <v>50.1519113126168</v>
      </c>
      <c r="F149" s="202" t="n">
        <f aca="false">SUM(D149:E149)</f>
        <v>181.570816715661</v>
      </c>
      <c r="G149" s="203" t="n">
        <f aca="false">'[4]Sithe Positions '!$AC148</f>
        <v>2311.44841757494</v>
      </c>
      <c r="H149" s="203" t="n">
        <f aca="false">'[4]Sithe Positions '!$AO148</f>
        <v>-110.909631113353</v>
      </c>
      <c r="I149" s="203" t="n">
        <f aca="false">'[4]Sithe Positions '!$AP148</f>
        <v>-42.3251888018166</v>
      </c>
      <c r="J149" s="204" t="n">
        <f aca="false">SUM(H149:I149)</f>
        <v>-153.23481991517</v>
      </c>
      <c r="K149" s="203" t="n">
        <f aca="false">'[4]Sithe Positions '!$BB148</f>
        <v>6131.79989014897</v>
      </c>
      <c r="L149" s="203" t="n">
        <f aca="false">'[4]Sithe Positions '!$BD148</f>
        <v>12934.6134338513</v>
      </c>
      <c r="M149" s="203" t="n">
        <f aca="false">SUM(K149:L149)</f>
        <v>19066.4133240003</v>
      </c>
      <c r="O149" s="201"/>
    </row>
    <row r="150" customFormat="false" ht="11.25" hidden="false" customHeight="false" outlineLevel="0" collapsed="false">
      <c r="A150" s="182" t="n">
        <v>41244</v>
      </c>
      <c r="C150" s="201" t="n">
        <f aca="false">'[4]Sithe Positions '!$I149</f>
        <v>-2815.20618754185</v>
      </c>
      <c r="D150" s="201" t="n">
        <f aca="false">'[4]Sithe Positions '!$U149</f>
        <v>130.443408880812</v>
      </c>
      <c r="E150" s="201" t="n">
        <f aca="false">'[4]Sithe Positions '!$V149</f>
        <v>51.5495533007663</v>
      </c>
      <c r="F150" s="202" t="n">
        <f aca="false">SUM(D150:E150)</f>
        <v>181.992962181579</v>
      </c>
      <c r="G150" s="203" t="n">
        <f aca="false">'[4]Sithe Positions '!$AC149</f>
        <v>2388.49669816077</v>
      </c>
      <c r="H150" s="203" t="n">
        <f aca="false">'[4]Sithe Positions '!$AO149</f>
        <v>-110.671698857235</v>
      </c>
      <c r="I150" s="203" t="n">
        <f aca="false">'[4]Sithe Positions '!$AP149</f>
        <v>-43.7360284285439</v>
      </c>
      <c r="J150" s="204" t="n">
        <f aca="false">SUM(H150:I150)</f>
        <v>-154.407727285779</v>
      </c>
      <c r="K150" s="203" t="n">
        <f aca="false">'[4]Sithe Positions '!$BB149</f>
        <v>6778.91503417647</v>
      </c>
      <c r="L150" s="203" t="n">
        <f aca="false">'[4]Sithe Positions '!$BD149</f>
        <v>13101.220837588</v>
      </c>
      <c r="M150" s="203" t="n">
        <f aca="false">SUM(K150:L150)</f>
        <v>19880.1358717645</v>
      </c>
      <c r="O150" s="201"/>
    </row>
    <row r="151" customFormat="false" ht="11.25" hidden="false" customHeight="false" outlineLevel="0" collapsed="false">
      <c r="A151" s="182" t="n">
        <v>41275</v>
      </c>
      <c r="C151" s="201" t="n">
        <f aca="false">'[4]Sithe Positions '!$I150</f>
        <v>-2800.26316973979</v>
      </c>
      <c r="D151" s="201" t="n">
        <f aca="false">'[4]Sithe Positions '!$U150</f>
        <v>117.145810738345</v>
      </c>
      <c r="E151" s="201" t="n">
        <f aca="false">'[4]Sithe Positions '!$V150</f>
        <v>51.2759300414576</v>
      </c>
      <c r="F151" s="202" t="n">
        <f aca="false">SUM(D151:E151)</f>
        <v>168.421740779802</v>
      </c>
      <c r="G151" s="203" t="n">
        <f aca="false">'[4]Sithe Positions '!$AC150</f>
        <v>2388.49669816077</v>
      </c>
      <c r="H151" s="203" t="n">
        <f aca="false">'[4]Sithe Positions '!$AO150</f>
        <v>-99.920030794071</v>
      </c>
      <c r="I151" s="203" t="n">
        <f aca="false">'[4]Sithe Positions '!$AP150</f>
        <v>-43.7360284285439</v>
      </c>
      <c r="J151" s="204" t="n">
        <f aca="false">SUM(H151:I151)</f>
        <v>-143.656059222615</v>
      </c>
      <c r="K151" s="203" t="n">
        <f aca="false">'[4]Sithe Positions '!$BB150</f>
        <v>5503.55321414678</v>
      </c>
      <c r="L151" s="203" t="n">
        <f aca="false">'[4]Sithe Positions '!$BD150</f>
        <v>13258.9822846342</v>
      </c>
      <c r="M151" s="203" t="n">
        <f aca="false">SUM(K151:L151)</f>
        <v>18762.535498781</v>
      </c>
      <c r="O151" s="201"/>
    </row>
    <row r="152" customFormat="false" ht="11.25" hidden="false" customHeight="false" outlineLevel="0" collapsed="false">
      <c r="A152" s="182" t="n">
        <v>41306</v>
      </c>
      <c r="C152" s="201" t="n">
        <f aca="false">'[4]Sithe Positions '!$I151</f>
        <v>-2517.02566841327</v>
      </c>
      <c r="D152" s="201" t="n">
        <f aca="false">'[4]Sithe Positions '!$U151</f>
        <v>107.397077927805</v>
      </c>
      <c r="E152" s="201" t="n">
        <f aca="false">'[4]Sithe Positions '!$V151</f>
        <v>46.0895366838341</v>
      </c>
      <c r="F152" s="202" t="n">
        <f aca="false">SUM(D152:E152)</f>
        <v>153.486614611639</v>
      </c>
      <c r="G152" s="203" t="n">
        <f aca="false">'[4]Sithe Positions '!$AC151</f>
        <v>2157.35185640328</v>
      </c>
      <c r="H152" s="203" t="n">
        <f aca="false">'[4]Sithe Positions '!$AO151</f>
        <v>-92.0504261626765</v>
      </c>
      <c r="I152" s="203" t="n">
        <f aca="false">'[4]Sithe Positions '!$AP151</f>
        <v>-39.5035095483622</v>
      </c>
      <c r="J152" s="204" t="n">
        <f aca="false">SUM(H152:I152)</f>
        <v>-131.553935711039</v>
      </c>
      <c r="K152" s="203" t="n">
        <f aca="false">'[4]Sithe Positions '!$BB151</f>
        <v>4435.48893053096</v>
      </c>
      <c r="L152" s="203" t="n">
        <f aca="false">'[4]Sithe Positions '!$BD151</f>
        <v>13409.367735074</v>
      </c>
      <c r="M152" s="203" t="n">
        <f aca="false">SUM(K152:L152)</f>
        <v>17844.8566656049</v>
      </c>
      <c r="O152" s="201"/>
    </row>
    <row r="153" customFormat="false" ht="11.25" hidden="false" customHeight="false" outlineLevel="0" collapsed="false">
      <c r="A153" s="182" t="n">
        <v>41334</v>
      </c>
      <c r="C153" s="201" t="n">
        <f aca="false">'[4]Sithe Positions '!$I152</f>
        <v>-2771.99658387683</v>
      </c>
      <c r="D153" s="201" t="n">
        <f aca="false">'[4]Sithe Positions '!$U152</f>
        <v>127.116660064374</v>
      </c>
      <c r="E153" s="201" t="n">
        <f aca="false">'[4]Sithe Positions '!$V152</f>
        <v>50.758337446989</v>
      </c>
      <c r="F153" s="202" t="n">
        <f aca="false">SUM(D153:E153)</f>
        <v>177.874997511363</v>
      </c>
      <c r="G153" s="203" t="n">
        <f aca="false">'[4]Sithe Positions '!$AC152</f>
        <v>2388.49669816077</v>
      </c>
      <c r="H153" s="203" t="n">
        <f aca="false">'[4]Sithe Positions '!$AO152</f>
        <v>-109.530338028178</v>
      </c>
      <c r="I153" s="203" t="n">
        <f aca="false">'[4]Sithe Positions '!$AP152</f>
        <v>-43.7360284285439</v>
      </c>
      <c r="J153" s="204" t="n">
        <f aca="false">SUM(H153:I153)</f>
        <v>-153.266366456722</v>
      </c>
      <c r="K153" s="203" t="n">
        <f aca="false">'[4]Sithe Positions '!$BB152</f>
        <v>6149.1411230373</v>
      </c>
      <c r="L153" s="203" t="n">
        <f aca="false">'[4]Sithe Positions '!$BD152</f>
        <v>13574.7184060382</v>
      </c>
      <c r="M153" s="203" t="n">
        <f aca="false">SUM(K153:L153)</f>
        <v>19723.8595290755</v>
      </c>
      <c r="O153" s="201"/>
    </row>
    <row r="154" customFormat="false" ht="11.25" hidden="false" customHeight="false" outlineLevel="0" collapsed="false">
      <c r="A154" s="182" t="n">
        <v>41365</v>
      </c>
      <c r="C154" s="201" t="n">
        <f aca="false">'[4]Sithe Positions '!$I153</f>
        <v>-2668.71557084858</v>
      </c>
      <c r="D154" s="201" t="n">
        <f aca="false">'[4]Sithe Positions '!$U153</f>
        <v>127.477893670268</v>
      </c>
      <c r="E154" s="201" t="n">
        <f aca="false">'[4]Sithe Positions '!$V153</f>
        <v>48.8671473417607</v>
      </c>
      <c r="F154" s="202" t="n">
        <f aca="false">SUM(D154:E154)</f>
        <v>176.345041012029</v>
      </c>
      <c r="G154" s="203" t="n">
        <f aca="false">'[4]Sithe Positions '!$AC153</f>
        <v>2311.44841757494</v>
      </c>
      <c r="H154" s="203" t="n">
        <f aca="false">'[4]Sithe Positions '!$AO153</f>
        <v>-110.412131895432</v>
      </c>
      <c r="I154" s="203" t="n">
        <f aca="false">'[4]Sithe Positions '!$AP153</f>
        <v>-42.3251888018166</v>
      </c>
      <c r="J154" s="204" t="n">
        <f aca="false">SUM(H154:I154)</f>
        <v>-152.737320697249</v>
      </c>
      <c r="K154" s="203" t="n">
        <f aca="false">'[4]Sithe Positions '!$BB153</f>
        <v>5504.69025495913</v>
      </c>
      <c r="L154" s="203" t="n">
        <f aca="false">'[4]Sithe Positions '!$BD153</f>
        <v>13736.7164358283</v>
      </c>
      <c r="M154" s="203" t="n">
        <f aca="false">SUM(K154:L154)</f>
        <v>19241.4066907874</v>
      </c>
      <c r="O154" s="201"/>
    </row>
    <row r="155" customFormat="false" ht="11.25" hidden="false" customHeight="false" outlineLevel="0" collapsed="false">
      <c r="A155" s="182" t="n">
        <v>41395</v>
      </c>
      <c r="C155" s="201" t="n">
        <f aca="false">'[4]Sithe Positions '!$I154</f>
        <v>-2743.00980565236</v>
      </c>
      <c r="D155" s="201" t="n">
        <f aca="false">'[4]Sithe Positions '!$U154</f>
        <v>140.001172666785</v>
      </c>
      <c r="E155" s="201" t="n">
        <f aca="false">'[4]Sithe Positions '!$V154</f>
        <v>50.2275573301677</v>
      </c>
      <c r="F155" s="202" t="n">
        <f aca="false">SUM(D155:E155)</f>
        <v>190.228729996952</v>
      </c>
      <c r="G155" s="203" t="n">
        <f aca="false">'[4]Sithe Positions '!$AC154</f>
        <v>2388.49669816077</v>
      </c>
      <c r="H155" s="203" t="n">
        <f aca="false">'[4]Sithe Positions '!$AO154</f>
        <v>-121.907088324726</v>
      </c>
      <c r="I155" s="203" t="n">
        <f aca="false">'[4]Sithe Positions '!$AP154</f>
        <v>-43.7360284285439</v>
      </c>
      <c r="J155" s="204" t="n">
        <f aca="false">SUM(H155:I155)</f>
        <v>-165.643116753269</v>
      </c>
      <c r="K155" s="203" t="n">
        <f aca="false">'[4]Sithe Positions '!$BB154</f>
        <v>5138.77025616427</v>
      </c>
      <c r="L155" s="203" t="n">
        <f aca="false">'[4]Sithe Positions '!$BD154</f>
        <v>13896.9864560595</v>
      </c>
      <c r="M155" s="203" t="n">
        <f aca="false">SUM(K155:L155)</f>
        <v>19035.7567122238</v>
      </c>
      <c r="O155" s="201"/>
    </row>
    <row r="156" customFormat="false" ht="11.25" hidden="false" customHeight="false" outlineLevel="0" collapsed="false">
      <c r="A156" s="182" t="n">
        <v>41426</v>
      </c>
      <c r="C156" s="201" t="n">
        <f aca="false">'[4]Sithe Positions '!$I155</f>
        <v>-2640.77847652538</v>
      </c>
      <c r="D156" s="201" t="n">
        <f aca="false">'[4]Sithe Positions '!$U155</f>
        <v>110.099086698316</v>
      </c>
      <c r="E156" s="201" t="n">
        <f aca="false">'[4]Sithe Positions '!$V155</f>
        <v>48.355588103487</v>
      </c>
      <c r="F156" s="202" t="n">
        <f aca="false">SUM(D156:E156)</f>
        <v>158.454674801803</v>
      </c>
      <c r="G156" s="203" t="n">
        <f aca="false">'[4]Sithe Positions '!$AC155</f>
        <v>2311.44841757494</v>
      </c>
      <c r="H156" s="203" t="n">
        <f aca="false">'[4]Sithe Positions '!$AO155</f>
        <v>-96.3686890011741</v>
      </c>
      <c r="I156" s="203" t="n">
        <f aca="false">'[4]Sithe Positions '!$AP155</f>
        <v>-42.3251888018166</v>
      </c>
      <c r="J156" s="204" t="n">
        <f aca="false">SUM(H156:I156)</f>
        <v>-138.693877802991</v>
      </c>
      <c r="K156" s="203" t="n">
        <f aca="false">'[4]Sithe Positions '!$BB155</f>
        <v>3970.73829088973</v>
      </c>
      <c r="L156" s="203" t="n">
        <f aca="false">'[4]Sithe Positions '!$BD155</f>
        <v>14049.2303282532</v>
      </c>
      <c r="M156" s="203" t="n">
        <f aca="false">SUM(K156:L156)</f>
        <v>18019.9686191429</v>
      </c>
      <c r="O156" s="201"/>
    </row>
    <row r="157" customFormat="false" ht="11.25" hidden="false" customHeight="false" outlineLevel="0" collapsed="false">
      <c r="A157" s="182" t="n">
        <v>41456</v>
      </c>
      <c r="C157" s="201" t="n">
        <f aca="false">'[4]Sithe Positions '!$I156</f>
        <v>-2714.26380160822</v>
      </c>
      <c r="D157" s="201" t="n">
        <f aca="false">'[4]Sithe Positions '!$U156</f>
        <v>102.959476529912</v>
      </c>
      <c r="E157" s="201" t="n">
        <f aca="false">'[4]Sithe Positions '!$V156</f>
        <v>49.701186056115</v>
      </c>
      <c r="F157" s="202" t="n">
        <f aca="false">SUM(D157:E157)</f>
        <v>152.660662586027</v>
      </c>
      <c r="G157" s="203" t="n">
        <f aca="false">'[4]Sithe Positions '!$AC156</f>
        <v>2388.49669816077</v>
      </c>
      <c r="H157" s="203" t="n">
        <f aca="false">'[4]Sithe Positions '!$AO156</f>
        <v>-90.6022360797604</v>
      </c>
      <c r="I157" s="203" t="n">
        <f aca="false">'[4]Sithe Positions '!$AP156</f>
        <v>-43.7360284285439</v>
      </c>
      <c r="J157" s="204" t="n">
        <f aca="false">SUM(H157:I157)</f>
        <v>-134.338264508304</v>
      </c>
      <c r="K157" s="203" t="n">
        <f aca="false">'[4]Sithe Positions '!$BB156</f>
        <v>2005.71148424443</v>
      </c>
      <c r="L157" s="203" t="n">
        <f aca="false">'[4]Sithe Positions '!$BD156</f>
        <v>14186.4772513459</v>
      </c>
      <c r="M157" s="203" t="n">
        <f aca="false">SUM(K157:L157)</f>
        <v>16192.1887355904</v>
      </c>
      <c r="O157" s="201"/>
    </row>
    <row r="158" customFormat="false" ht="11.25" hidden="false" customHeight="false" outlineLevel="0" collapsed="false">
      <c r="A158" s="182" t="n">
        <v>41487</v>
      </c>
      <c r="C158" s="201" t="n">
        <f aca="false">'[4]Sithe Positions '!$I157</f>
        <v>-2699.74706213506</v>
      </c>
      <c r="D158" s="201" t="n">
        <f aca="false">'[4]Sithe Positions '!$U157</f>
        <v>102.616151448222</v>
      </c>
      <c r="E158" s="201" t="n">
        <f aca="false">'[4]Sithe Positions '!$V157</f>
        <v>49.4353684266509</v>
      </c>
      <c r="F158" s="202" t="n">
        <f aca="false">SUM(D158:E158)</f>
        <v>152.051519874873</v>
      </c>
      <c r="G158" s="203" t="n">
        <f aca="false">'[4]Sithe Positions '!$AC157</f>
        <v>2388.49669816077</v>
      </c>
      <c r="H158" s="203" t="n">
        <f aca="false">'[4]Sithe Positions '!$AO157</f>
        <v>-90.7856674240478</v>
      </c>
      <c r="I158" s="203" t="n">
        <f aca="false">'[4]Sithe Positions '!$AP157</f>
        <v>-43.7360284285439</v>
      </c>
      <c r="J158" s="204" t="n">
        <f aca="false">SUM(H158:I158)</f>
        <v>-134.521695852592</v>
      </c>
      <c r="K158" s="203" t="n">
        <f aca="false">'[4]Sithe Positions '!$BB157</f>
        <v>2105.04280850815</v>
      </c>
      <c r="L158" s="203" t="n">
        <f aca="false">'[4]Sithe Positions '!$BD157</f>
        <v>14325.9358040432</v>
      </c>
      <c r="M158" s="203" t="n">
        <f aca="false">SUM(K158:L158)</f>
        <v>16430.9786125513</v>
      </c>
      <c r="O158" s="201"/>
    </row>
    <row r="159" customFormat="false" ht="11.25" hidden="false" customHeight="false" outlineLevel="0" collapsed="false">
      <c r="A159" s="182" t="n">
        <v>41518</v>
      </c>
      <c r="C159" s="201" t="n">
        <f aca="false">'[4]Sithe Positions '!$I158</f>
        <v>-2599.08311260658</v>
      </c>
      <c r="D159" s="201" t="n">
        <f aca="false">'[4]Sithe Positions '!$U158</f>
        <v>122.618061340103</v>
      </c>
      <c r="E159" s="201" t="n">
        <f aca="false">'[4]Sithe Positions '!$V158</f>
        <v>47.5920996619516</v>
      </c>
      <c r="F159" s="202" t="n">
        <f aca="false">SUM(D159:E159)</f>
        <v>170.210161002055</v>
      </c>
      <c r="G159" s="203" t="n">
        <f aca="false">'[4]Sithe Positions '!$AC158</f>
        <v>2311.44841757494</v>
      </c>
      <c r="H159" s="203" t="n">
        <f aca="false">'[4]Sithe Positions '!$AO158</f>
        <v>-109.048195679455</v>
      </c>
      <c r="I159" s="203" t="n">
        <f aca="false">'[4]Sithe Positions '!$AP158</f>
        <v>-42.3251888018166</v>
      </c>
      <c r="J159" s="204" t="n">
        <f aca="false">SUM(H159:I159)</f>
        <v>-151.373384481271</v>
      </c>
      <c r="K159" s="203" t="n">
        <f aca="false">'[4]Sithe Positions '!$BB158</f>
        <v>5862.50970720022</v>
      </c>
      <c r="L159" s="203" t="n">
        <f aca="false">'[4]Sithe Positions '!$BD158</f>
        <v>14497.6262284133</v>
      </c>
      <c r="M159" s="203" t="n">
        <f aca="false">SUM(K159:L159)</f>
        <v>20360.1359356135</v>
      </c>
      <c r="O159" s="201"/>
    </row>
    <row r="160" customFormat="false" ht="11.25" hidden="false" customHeight="false" outlineLevel="0" collapsed="false">
      <c r="A160" s="182" t="n">
        <v>41548</v>
      </c>
      <c r="C160" s="201" t="n">
        <f aca="false">'[4]Sithe Positions '!$I159</f>
        <v>-2671.36190957268</v>
      </c>
      <c r="D160" s="201" t="n">
        <f aca="false">'[4]Sithe Positions '!$U159</f>
        <v>144.978848213871</v>
      </c>
      <c r="E160" s="201" t="n">
        <f aca="false">'[4]Sithe Positions '!$V159</f>
        <v>48.9156047441753</v>
      </c>
      <c r="F160" s="202" t="n">
        <f aca="false">SUM(D160:E160)</f>
        <v>193.894452958046</v>
      </c>
      <c r="G160" s="203" t="n">
        <f aca="false">'[4]Sithe Positions '!$AC159</f>
        <v>2388.49669816077</v>
      </c>
      <c r="H160" s="203" t="n">
        <f aca="false">'[4]Sithe Positions '!$AO159</f>
        <v>-129.627325680246</v>
      </c>
      <c r="I160" s="203" t="n">
        <f aca="false">'[4]Sithe Positions '!$AP159</f>
        <v>-43.7360284285439</v>
      </c>
      <c r="J160" s="204" t="n">
        <f aca="false">SUM(H160:I160)</f>
        <v>-173.36335410879</v>
      </c>
      <c r="K160" s="203" t="n">
        <f aca="false">'[4]Sithe Positions '!$BB159</f>
        <v>5709.4892944905</v>
      </c>
      <c r="L160" s="203" t="n">
        <f aca="false">'[4]Sithe Positions '!$BD159</f>
        <v>14669.4196701168</v>
      </c>
      <c r="M160" s="203" t="n">
        <f aca="false">SUM(K160:L160)</f>
        <v>20378.9089646073</v>
      </c>
      <c r="O160" s="201"/>
    </row>
    <row r="161" customFormat="false" ht="11.25" hidden="false" customHeight="false" outlineLevel="0" collapsed="false">
      <c r="A161" s="182" t="n">
        <v>41579</v>
      </c>
      <c r="C161" s="201" t="n">
        <f aca="false">'[4]Sithe Positions '!$I160</f>
        <v>-2571.7268120454</v>
      </c>
      <c r="D161" s="201" t="n">
        <f aca="false">'[4]Sithe Positions '!$U160</f>
        <v>123.479413133295</v>
      </c>
      <c r="E161" s="201" t="n">
        <f aca="false">'[4]Sithe Positions '!$V160</f>
        <v>47.0911754027869</v>
      </c>
      <c r="F161" s="202" t="n">
        <f aca="false">SUM(D161:E161)</f>
        <v>170.570588536082</v>
      </c>
      <c r="G161" s="203" t="n">
        <f aca="false">'[4]Sithe Positions '!$AC160</f>
        <v>2311.44841757494</v>
      </c>
      <c r="H161" s="203" t="n">
        <f aca="false">'[4]Sithe Positions '!$AO160</f>
        <v>-110.982353472853</v>
      </c>
      <c r="I161" s="203" t="n">
        <f aca="false">'[4]Sithe Positions '!$AP160</f>
        <v>-42.3251888018166</v>
      </c>
      <c r="J161" s="204" t="n">
        <f aca="false">SUM(H161:I161)</f>
        <v>-153.30754227467</v>
      </c>
      <c r="K161" s="203" t="n">
        <f aca="false">'[4]Sithe Positions '!$BB160</f>
        <v>6344.93006515753</v>
      </c>
      <c r="L161" s="203" t="n">
        <f aca="false">'[4]Sithe Positions '!$BD160</f>
        <v>14848.1658637901</v>
      </c>
      <c r="M161" s="203" t="n">
        <f aca="false">SUM(K161:L161)</f>
        <v>21193.0959289476</v>
      </c>
      <c r="O161" s="201"/>
    </row>
    <row r="162" customFormat="false" ht="11.25" hidden="false" customHeight="false" outlineLevel="0" collapsed="false">
      <c r="A162" s="182" t="n">
        <v>41609</v>
      </c>
      <c r="C162" s="201" t="n">
        <f aca="false">'[4]Sithe Positions '!$I161</f>
        <v>-2643.21449766563</v>
      </c>
      <c r="D162" s="201" t="n">
        <f aca="false">'[4]Sithe Positions '!$U161</f>
        <v>122.54957570087</v>
      </c>
      <c r="E162" s="201" t="n">
        <f aca="false">'[4]Sithe Positions '!$V161</f>
        <v>48.4001943572551</v>
      </c>
      <c r="F162" s="202" t="n">
        <f aca="false">SUM(D162:E162)</f>
        <v>170.949770058126</v>
      </c>
      <c r="G162" s="203" t="n">
        <f aca="false">'[4]Sithe Positions '!$AC161</f>
        <v>2388.49669816077</v>
      </c>
      <c r="H162" s="203" t="n">
        <f aca="false">'[4]Sithe Positions '!$AO161</f>
        <v>-110.739880240911</v>
      </c>
      <c r="I162" s="203" t="n">
        <f aca="false">'[4]Sithe Positions '!$AP161</f>
        <v>-43.7360284285439</v>
      </c>
      <c r="J162" s="204" t="n">
        <f aca="false">SUM(H162:I162)</f>
        <v>-154.475908669455</v>
      </c>
      <c r="K162" s="203" t="n">
        <f aca="false">'[4]Sithe Positions '!$BB161</f>
        <v>7000.20155266669</v>
      </c>
      <c r="L162" s="203" t="n">
        <f aca="false">'[4]Sithe Positions '!$BD161</f>
        <v>15033.7466183786</v>
      </c>
      <c r="M162" s="203" t="n">
        <f aca="false">SUM(K162:L162)</f>
        <v>22033.9481710453</v>
      </c>
      <c r="O162" s="201"/>
    </row>
    <row r="163" customFormat="false" ht="11.25" hidden="false" customHeight="false" outlineLevel="0" collapsed="false">
      <c r="A163" s="182" t="n">
        <v>41640</v>
      </c>
      <c r="C163" s="201" t="n">
        <f aca="false">'[4]Sithe Positions '!$I162</f>
        <v>-2629.00079518859</v>
      </c>
      <c r="D163" s="201" t="n">
        <f aca="false">'[4]Sithe Positions '!$U162</f>
        <v>110.07925153874</v>
      </c>
      <c r="E163" s="201" t="n">
        <f aca="false">'[4]Sithe Positions '!$V162</f>
        <v>48.1399256718978</v>
      </c>
      <c r="F163" s="202" t="n">
        <f aca="false">SUM(D163:E163)</f>
        <v>158.219177210638</v>
      </c>
      <c r="G163" s="203" t="n">
        <f aca="false">'[4]Sithe Positions '!$AC162</f>
        <v>2388.49669816077</v>
      </c>
      <c r="H163" s="203" t="n">
        <f aca="false">'[4]Sithe Positions '!$AO162</f>
        <v>-100.009071628078</v>
      </c>
      <c r="I163" s="203" t="n">
        <f aca="false">'[4]Sithe Positions '!$AP162</f>
        <v>-43.7360284285439</v>
      </c>
      <c r="J163" s="204" t="n">
        <f aca="false">SUM(H163:I163)</f>
        <v>-143.745100056622</v>
      </c>
      <c r="K163" s="203" t="n">
        <f aca="false">'[4]Sithe Positions '!$BB162</f>
        <v>5724.87410777957</v>
      </c>
      <c r="L163" s="203" t="n">
        <f aca="false">'[4]Sithe Positions '!$BD162</f>
        <v>15210.6338102019</v>
      </c>
      <c r="M163" s="203" t="n">
        <f aca="false">SUM(K163:L163)</f>
        <v>20935.5079179814</v>
      </c>
      <c r="O163" s="201"/>
    </row>
    <row r="164" customFormat="false" ht="11.25" hidden="false" customHeight="false" outlineLevel="0" collapsed="false">
      <c r="A164" s="182" t="n">
        <v>41671</v>
      </c>
      <c r="C164" s="201" t="n">
        <f aca="false">'[4]Sithe Positions '!$I163</f>
        <v>-2362.92889711098</v>
      </c>
      <c r="D164" s="201" t="n">
        <f aca="false">'[4]Sithe Positions '!$U163</f>
        <v>100.916448474857</v>
      </c>
      <c r="E164" s="201" t="n">
        <f aca="false">'[4]Sithe Positions '!$V163</f>
        <v>43.2678535826544</v>
      </c>
      <c r="F164" s="202" t="n">
        <f aca="false">SUM(D164:E164)</f>
        <v>144.184302057511</v>
      </c>
      <c r="G164" s="203" t="n">
        <f aca="false">'[4]Sithe Positions '!$AC163</f>
        <v>2157.35185640328</v>
      </c>
      <c r="H164" s="203" t="n">
        <f aca="false">'[4]Sithe Positions '!$AO163</f>
        <v>-92.1366223609364</v>
      </c>
      <c r="I164" s="203" t="n">
        <f aca="false">'[4]Sithe Positions '!$AP163</f>
        <v>-39.5035095483622</v>
      </c>
      <c r="J164" s="204" t="n">
        <f aca="false">SUM(H164:I164)</f>
        <v>-131.640131909299</v>
      </c>
      <c r="K164" s="203" t="n">
        <f aca="false">'[4]Sithe Positions '!$BB163</f>
        <v>4634.72630762001</v>
      </c>
      <c r="L164" s="203" t="n">
        <f aca="false">'[4]Sithe Positions '!$BD163</f>
        <v>15380.1013314164</v>
      </c>
      <c r="M164" s="203" t="n">
        <f aca="false">SUM(K164:L164)</f>
        <v>20014.8276390364</v>
      </c>
      <c r="O164" s="201"/>
    </row>
    <row r="165" customFormat="false" ht="11.25" hidden="false" customHeight="false" outlineLevel="0" collapsed="false">
      <c r="A165" s="182" t="n">
        <v>41699</v>
      </c>
      <c r="C165" s="201" t="n">
        <f aca="false">'[4]Sithe Positions '!$I164</f>
        <v>-2602.11709948959</v>
      </c>
      <c r="D165" s="201" t="n">
        <f aca="false">'[4]Sithe Positions '!$U164</f>
        <v>119.342254392244</v>
      </c>
      <c r="E165" s="201" t="n">
        <f aca="false">'[4]Sithe Positions '!$V164</f>
        <v>47.6476553328761</v>
      </c>
      <c r="F165" s="202" t="n">
        <f aca="false">SUM(D165:E165)</f>
        <v>166.98990972512</v>
      </c>
      <c r="G165" s="203" t="n">
        <f aca="false">'[4]Sithe Positions '!$AC164</f>
        <v>2388.49669816077</v>
      </c>
      <c r="H165" s="203" t="n">
        <f aca="false">'[4]Sithe Positions '!$AO164</f>
        <v>-109.544870452929</v>
      </c>
      <c r="I165" s="203" t="n">
        <f aca="false">'[4]Sithe Positions '!$AP164</f>
        <v>-43.7360284285439</v>
      </c>
      <c r="J165" s="204" t="n">
        <f aca="false">SUM(H165:I165)</f>
        <v>-153.280898881472</v>
      </c>
      <c r="K165" s="203" t="n">
        <f aca="false">'[4]Sithe Positions '!$BB164</f>
        <v>6365.03466487886</v>
      </c>
      <c r="L165" s="203" t="n">
        <f aca="false">'[4]Sithe Positions '!$BD164</f>
        <v>15564.8402901225</v>
      </c>
      <c r="M165" s="203" t="n">
        <f aca="false">SUM(K165:L165)</f>
        <v>21929.8749550014</v>
      </c>
      <c r="O165" s="201"/>
    </row>
    <row r="166" customFormat="false" ht="11.25" hidden="false" customHeight="false" outlineLevel="0" collapsed="false">
      <c r="A166" s="182" t="n">
        <v>41730</v>
      </c>
      <c r="C166" s="201" t="n">
        <f aca="false">'[4]Sithe Positions '!$I165</f>
        <v>-2504.99346535889</v>
      </c>
      <c r="D166" s="201" t="n">
        <f aca="false">'[4]Sithe Positions '!$U165</f>
        <v>119.677433633244</v>
      </c>
      <c r="E166" s="201" t="n">
        <f aca="false">'[4]Sithe Positions '!$V165</f>
        <v>45.8692136767938</v>
      </c>
      <c r="F166" s="202" t="n">
        <f aca="false">SUM(D166:E166)</f>
        <v>165.546647310038</v>
      </c>
      <c r="G166" s="203" t="n">
        <f aca="false">'[4]Sithe Positions '!$AC165</f>
        <v>2311.44841757494</v>
      </c>
      <c r="H166" s="203" t="n">
        <f aca="false">'[4]Sithe Positions '!$AO165</f>
        <v>-110.430713060307</v>
      </c>
      <c r="I166" s="203" t="n">
        <f aca="false">'[4]Sithe Positions '!$AP165</f>
        <v>-42.3251888018166</v>
      </c>
      <c r="J166" s="204" t="n">
        <f aca="false">SUM(H166:I166)</f>
        <v>-152.755901862124</v>
      </c>
      <c r="K166" s="203" t="n">
        <f aca="false">'[4]Sithe Positions '!$BB165</f>
        <v>5712.3366328242</v>
      </c>
      <c r="L166" s="203" t="n">
        <f aca="false">'[4]Sithe Positions '!$BD165</f>
        <v>15746.3821691664</v>
      </c>
      <c r="M166" s="203" t="n">
        <f aca="false">SUM(K166:L166)</f>
        <v>21458.7188019906</v>
      </c>
      <c r="O166" s="201"/>
    </row>
    <row r="167" customFormat="false" ht="11.25" hidden="false" customHeight="false" outlineLevel="0" collapsed="false">
      <c r="A167" s="182" t="n">
        <v>41760</v>
      </c>
      <c r="C167" s="201" t="n">
        <f aca="false">'[4]Sithe Positions '!$I166</f>
        <v>-2574.55295536151</v>
      </c>
      <c r="D167" s="201" t="n">
        <f aca="false">'[4]Sithe Positions '!$U166</f>
        <v>131.130613599183</v>
      </c>
      <c r="E167" s="201" t="n">
        <f aca="false">'[4]Sithe Positions '!$V166</f>
        <v>47.1429252270642</v>
      </c>
      <c r="F167" s="202" t="n">
        <f aca="false">SUM(D167:E167)</f>
        <v>178.273538826247</v>
      </c>
      <c r="G167" s="203" t="n">
        <f aca="false">'[4]Sithe Positions '!$AC166</f>
        <v>2388.49669816077</v>
      </c>
      <c r="H167" s="203" t="n">
        <f aca="false">'[4]Sithe Positions '!$AO166</f>
        <v>-121.654144637885</v>
      </c>
      <c r="I167" s="203" t="n">
        <f aca="false">'[4]Sithe Positions '!$AP166</f>
        <v>-43.7360284285439</v>
      </c>
      <c r="J167" s="204" t="n">
        <f aca="false">SUM(H167:I167)</f>
        <v>-165.390173066429</v>
      </c>
      <c r="K167" s="203" t="n">
        <f aca="false">'[4]Sithe Positions '!$BB166</f>
        <v>5329.98578531593</v>
      </c>
      <c r="L167" s="203" t="n">
        <f aca="false">'[4]Sithe Positions '!$BD166</f>
        <v>15926.2047078722</v>
      </c>
      <c r="M167" s="203" t="n">
        <f aca="false">SUM(K167:L167)</f>
        <v>21256.1904931882</v>
      </c>
      <c r="O167" s="201"/>
    </row>
    <row r="168" customFormat="false" ht="11.25" hidden="false" customHeight="false" outlineLevel="0" collapsed="false">
      <c r="A168" s="182" t="n">
        <v>41791</v>
      </c>
      <c r="C168" s="201" t="n">
        <f aca="false">'[4]Sithe Positions '!$I167</f>
        <v>-2478.42969599405</v>
      </c>
      <c r="D168" s="201" t="n">
        <f aca="false">'[4]Sithe Positions '!$U167</f>
        <v>103.047493434045</v>
      </c>
      <c r="E168" s="201" t="n">
        <f aca="false">'[4]Sithe Positions '!$V167</f>
        <v>45.3828015444244</v>
      </c>
      <c r="F168" s="202" t="n">
        <f aca="false">SUM(D168:E168)</f>
        <v>148.43029497847</v>
      </c>
      <c r="G168" s="203" t="n">
        <f aca="false">'[4]Sithe Positions '!$AC167</f>
        <v>2311.44841757494</v>
      </c>
      <c r="H168" s="203" t="n">
        <f aca="false">'[4]Sithe Positions '!$AO167</f>
        <v>-96.1047900685577</v>
      </c>
      <c r="I168" s="203" t="n">
        <f aca="false">'[4]Sithe Positions '!$AP167</f>
        <v>-42.3251888018166</v>
      </c>
      <c r="J168" s="204" t="n">
        <f aca="false">SUM(H168:I168)</f>
        <v>-138.429978870374</v>
      </c>
      <c r="K168" s="203" t="n">
        <f aca="false">'[4]Sithe Positions '!$BB167</f>
        <v>4106.95915210596</v>
      </c>
      <c r="L168" s="203" t="n">
        <f aca="false">'[4]Sithe Positions '!$BD167</f>
        <v>16097.7083505257</v>
      </c>
      <c r="M168" s="203" t="n">
        <f aca="false">SUM(K168:L168)</f>
        <v>20204.6675026316</v>
      </c>
      <c r="O168" s="201"/>
    </row>
    <row r="169" customFormat="false" ht="11.25" hidden="false" customHeight="false" outlineLevel="0" collapsed="false">
      <c r="A169" s="182" t="n">
        <v>41821</v>
      </c>
      <c r="C169" s="201" t="n">
        <f aca="false">'[4]Sithe Positions '!$I168</f>
        <v>-2547.2223113033</v>
      </c>
      <c r="D169" s="201" t="n">
        <f aca="false">'[4]Sithe Positions '!$U168</f>
        <v>96.2976574773656</v>
      </c>
      <c r="E169" s="201" t="n">
        <f aca="false">'[4]Sithe Positions '!$V168</f>
        <v>46.6424707669761</v>
      </c>
      <c r="F169" s="202" t="n">
        <f aca="false">SUM(D169:E169)</f>
        <v>142.940128244342</v>
      </c>
      <c r="G169" s="203" t="n">
        <f aca="false">'[4]Sithe Positions '!$AC168</f>
        <v>2388.49669816077</v>
      </c>
      <c r="H169" s="203" t="n">
        <f aca="false">'[4]Sithe Positions '!$AO168</f>
        <v>-90.2970407822864</v>
      </c>
      <c r="I169" s="203" t="n">
        <f aca="false">'[4]Sithe Positions '!$AP168</f>
        <v>-43.7360284285439</v>
      </c>
      <c r="J169" s="204" t="n">
        <f aca="false">SUM(H169:I169)</f>
        <v>-134.03306921083</v>
      </c>
      <c r="K169" s="203" t="n">
        <f aca="false">'[4]Sithe Positions '!$BB168</f>
        <v>2052.88034150095</v>
      </c>
      <c r="L169" s="203" t="n">
        <f aca="false">'[4]Sithe Positions '!$BD168</f>
        <v>16253.5629456826</v>
      </c>
      <c r="M169" s="203" t="n">
        <f aca="false">SUM(K169:L169)</f>
        <v>18306.4432871836</v>
      </c>
      <c r="O169" s="201"/>
    </row>
    <row r="170" customFormat="false" ht="11.25" hidden="false" customHeight="false" outlineLevel="0" collapsed="false">
      <c r="A170" s="182" t="n">
        <v>41852</v>
      </c>
      <c r="C170" s="201" t="n">
        <f aca="false">'[4]Sithe Positions '!$I169</f>
        <v>-2533.42205875693</v>
      </c>
      <c r="D170" s="201" t="n">
        <f aca="false">'[4]Sithe Positions '!$U169</f>
        <v>95.9672822392102</v>
      </c>
      <c r="E170" s="201" t="n">
        <f aca="false">'[4]Sithe Positions '!$V169</f>
        <v>46.3897728092379</v>
      </c>
      <c r="F170" s="202" t="n">
        <f aca="false">SUM(D170:E170)</f>
        <v>142.357055048448</v>
      </c>
      <c r="G170" s="203" t="n">
        <f aca="false">'[4]Sithe Positions '!$AC169</f>
        <v>2388.49669816077</v>
      </c>
      <c r="H170" s="203" t="n">
        <f aca="false">'[4]Sithe Positions '!$AO169</f>
        <v>-90.477437806903</v>
      </c>
      <c r="I170" s="203" t="n">
        <f aca="false">'[4]Sithe Positions '!$AP169</f>
        <v>-43.7360284285439</v>
      </c>
      <c r="J170" s="204" t="n">
        <f aca="false">SUM(H170:I170)</f>
        <v>-134.213466235447</v>
      </c>
      <c r="K170" s="203" t="n">
        <f aca="false">'[4]Sithe Positions '!$BB169</f>
        <v>2152.10423740795</v>
      </c>
      <c r="L170" s="203" t="n">
        <f aca="false">'[4]Sithe Positions '!$BD169</f>
        <v>16411.8265323308</v>
      </c>
      <c r="M170" s="203" t="n">
        <f aca="false">SUM(K170:L170)</f>
        <v>18563.9307697387</v>
      </c>
      <c r="O170" s="201"/>
    </row>
    <row r="171" customFormat="false" ht="11.25" hidden="false" customHeight="false" outlineLevel="0" collapsed="false">
      <c r="A171" s="182" t="n">
        <v>41883</v>
      </c>
      <c r="C171" s="201" t="n">
        <f aca="false">'[4]Sithe Positions '!$I170</f>
        <v>-2438.7922350235</v>
      </c>
      <c r="D171" s="201" t="n">
        <f aca="false">'[4]Sithe Positions '!$U170</f>
        <v>115.13705704559</v>
      </c>
      <c r="E171" s="201" t="n">
        <f aca="false">'[4]Sithe Positions '!$V170</f>
        <v>44.6569955924303</v>
      </c>
      <c r="F171" s="202" t="n">
        <f aca="false">SUM(D171:E171)</f>
        <v>159.794052638021</v>
      </c>
      <c r="G171" s="203" t="n">
        <f aca="false">'[4]Sithe Positions '!$AC170</f>
        <v>2311.44841757494</v>
      </c>
      <c r="H171" s="203" t="n">
        <f aca="false">'[4]Sithe Positions '!$AO170</f>
        <v>-109.125067929249</v>
      </c>
      <c r="I171" s="203" t="n">
        <f aca="false">'[4]Sithe Positions '!$AP170</f>
        <v>-42.3251888018166</v>
      </c>
      <c r="J171" s="204" t="n">
        <f aca="false">SUM(H171:I171)</f>
        <v>-151.450256731066</v>
      </c>
      <c r="K171" s="203" t="n">
        <f aca="false">'[4]Sithe Positions '!$BB170</f>
        <v>6075.71589592024</v>
      </c>
      <c r="L171" s="203" t="n">
        <f aca="false">'[4]Sithe Positions '!$BD170</f>
        <v>16604.0040306418</v>
      </c>
      <c r="M171" s="203" t="n">
        <f aca="false">SUM(K171:L171)</f>
        <v>22679.7199265621</v>
      </c>
      <c r="O171" s="201"/>
    </row>
    <row r="172" customFormat="false" ht="11.25" hidden="false" customHeight="false" outlineLevel="0" collapsed="false">
      <c r="A172" s="182" t="n">
        <v>41913</v>
      </c>
      <c r="C172" s="201" t="n">
        <f aca="false">'[4]Sithe Positions '!$I171</f>
        <v>-2506.44125623014</v>
      </c>
      <c r="D172" s="201" t="n">
        <f aca="false">'[4]Sithe Positions '!$U171</f>
        <v>136.133809702001</v>
      </c>
      <c r="E172" s="201" t="n">
        <f aca="false">'[4]Sithe Positions '!$V171</f>
        <v>45.895724336303</v>
      </c>
      <c r="F172" s="202" t="n">
        <f aca="false">SUM(D172:E172)</f>
        <v>182.029534038304</v>
      </c>
      <c r="G172" s="203" t="n">
        <f aca="false">'[4]Sithe Positions '!$AC171</f>
        <v>2388.49669816077</v>
      </c>
      <c r="H172" s="203" t="n">
        <f aca="false">'[4]Sithe Positions '!$AO171</f>
        <v>-129.727817946282</v>
      </c>
      <c r="I172" s="203" t="n">
        <f aca="false">'[4]Sithe Positions '!$AP171</f>
        <v>-43.7360284285439</v>
      </c>
      <c r="J172" s="204" t="n">
        <f aca="false">SUM(H172:I172)</f>
        <v>-173.463846374826</v>
      </c>
      <c r="K172" s="203" t="n">
        <f aca="false">'[4]Sithe Positions '!$BB171</f>
        <v>5925.73516008912</v>
      </c>
      <c r="L172" s="203" t="n">
        <f aca="false">'[4]Sithe Positions '!$BD171</f>
        <v>16796.4697860697</v>
      </c>
      <c r="M172" s="203" t="n">
        <f aca="false">SUM(K172:L172)</f>
        <v>22722.2049461588</v>
      </c>
      <c r="O172" s="201"/>
    </row>
    <row r="173" customFormat="false" ht="11.25" hidden="false" customHeight="false" outlineLevel="0" collapsed="false">
      <c r="A173" s="182" t="n">
        <v>41944</v>
      </c>
      <c r="C173" s="201" t="n">
        <f aca="false">'[4]Sithe Positions '!$I172</f>
        <v>-2412.79153911927</v>
      </c>
      <c r="D173" s="201" t="n">
        <f aca="false">'[4]Sithe Positions '!$U172</f>
        <v>115.923379639654</v>
      </c>
      <c r="E173" s="201" t="n">
        <f aca="false">'[4]Sithe Positions '!$V172</f>
        <v>44.1808939607618</v>
      </c>
      <c r="F173" s="202" t="n">
        <f aca="false">SUM(D173:E173)</f>
        <v>160.104273600416</v>
      </c>
      <c r="G173" s="203" t="n">
        <f aca="false">'[4]Sithe Positions '!$AC172</f>
        <v>2311.44841757494</v>
      </c>
      <c r="H173" s="203" t="n">
        <f aca="false">'[4]Sithe Positions '!$AO172</f>
        <v>-111.054315337091</v>
      </c>
      <c r="I173" s="203" t="n">
        <f aca="false">'[4]Sithe Positions '!$AP172</f>
        <v>-42.3251888018166</v>
      </c>
      <c r="J173" s="204" t="n">
        <f aca="false">SUM(H173:I173)</f>
        <v>-153.379504138908</v>
      </c>
      <c r="K173" s="203" t="n">
        <f aca="false">'[4]Sithe Positions '!$BB172</f>
        <v>6558.06024016609</v>
      </c>
      <c r="L173" s="203" t="n">
        <f aca="false">'[4]Sithe Positions '!$BD172</f>
        <v>16996.1001595668</v>
      </c>
      <c r="M173" s="203" t="n">
        <f aca="false">SUM(K173:L173)</f>
        <v>23554.1603997329</v>
      </c>
      <c r="O173" s="201"/>
    </row>
    <row r="174" customFormat="false" ht="11.25" hidden="false" customHeight="false" outlineLevel="0" collapsed="false">
      <c r="A174" s="182" t="n">
        <v>41974</v>
      </c>
      <c r="C174" s="201" t="n">
        <f aca="false">'[4]Sithe Positions '!$I173</f>
        <v>-2479.69086962996</v>
      </c>
      <c r="D174" s="201" t="n">
        <f aca="false">'[4]Sithe Positions '!$U173</f>
        <v>115.038036629568</v>
      </c>
      <c r="E174" s="201" t="n">
        <f aca="false">'[4]Sithe Positions '!$V173</f>
        <v>45.405895035002</v>
      </c>
      <c r="F174" s="202" t="n">
        <f aca="false">SUM(D174:E174)</f>
        <v>160.44393166457</v>
      </c>
      <c r="G174" s="203" t="n">
        <f aca="false">'[4]Sithe Positions '!$AC173</f>
        <v>2388.49669816077</v>
      </c>
      <c r="H174" s="203" t="n">
        <f aca="false">'[4]Sithe Positions '!$AO173</f>
        <v>-110.807348616654</v>
      </c>
      <c r="I174" s="203" t="n">
        <f aca="false">'[4]Sithe Positions '!$AP173</f>
        <v>-43.7360284285439</v>
      </c>
      <c r="J174" s="204" t="n">
        <f aca="false">SUM(H174:I174)</f>
        <v>-154.543377045198</v>
      </c>
      <c r="K174" s="203" t="n">
        <f aca="false">'[4]Sithe Positions '!$BB173</f>
        <v>7221.48807115692</v>
      </c>
      <c r="L174" s="203" t="n">
        <f aca="false">'[4]Sithe Positions '!$BD173</f>
        <v>17202.8247879641</v>
      </c>
      <c r="M174" s="203" t="n">
        <f aca="false">SUM(K174:L174)</f>
        <v>24424.312859121</v>
      </c>
      <c r="O174" s="201"/>
    </row>
    <row r="175" customFormat="false" ht="11.25" hidden="false" customHeight="false" outlineLevel="0" collapsed="false">
      <c r="A175" s="182" t="n">
        <v>42005</v>
      </c>
      <c r="C175" s="201" t="n">
        <f aca="false">'[4]Sithe Positions '!$I174</f>
        <v>-2466.18431777436</v>
      </c>
      <c r="D175" s="201" t="n">
        <f aca="false">'[4]Sithe Positions '!$U174</f>
        <v>103.353184960477</v>
      </c>
      <c r="E175" s="201" t="n">
        <f aca="false">'[4]Sithe Positions '!$V174</f>
        <v>45.1585750632461</v>
      </c>
      <c r="F175" s="202" t="n">
        <f aca="false">SUM(D175:E175)</f>
        <v>148.511760023723</v>
      </c>
      <c r="G175" s="203" t="n">
        <f aca="false">'[4]Sithe Positions '!$AC174</f>
        <v>2388.49669816077</v>
      </c>
      <c r="H175" s="203" t="n">
        <f aca="false">'[4]Sithe Positions '!$AO174</f>
        <v>-100.097441721339</v>
      </c>
      <c r="I175" s="203" t="n">
        <f aca="false">'[4]Sithe Positions '!$AP174</f>
        <v>-43.7360284285439</v>
      </c>
      <c r="J175" s="204" t="n">
        <f aca="false">SUM(H175:I175)</f>
        <v>-143.833470149882</v>
      </c>
      <c r="K175" s="203" t="n">
        <f aca="false">'[4]Sithe Positions '!$BB174</f>
        <v>5950.97199480868</v>
      </c>
      <c r="L175" s="203" t="n">
        <f aca="false">'[4]Sithe Positions '!$BD174</f>
        <v>17401.0711671858</v>
      </c>
      <c r="M175" s="203" t="n">
        <f aca="false">SUM(K175:L175)</f>
        <v>23352.0431619945</v>
      </c>
      <c r="O175" s="201"/>
    </row>
    <row r="176" customFormat="false" ht="11.25" hidden="false" customHeight="false" outlineLevel="0" collapsed="false">
      <c r="A176" s="182" t="n">
        <v>42036</v>
      </c>
      <c r="C176" s="201" t="n">
        <f aca="false">'[4]Sithe Positions '!$I175</f>
        <v>-2216.44325376858</v>
      </c>
      <c r="D176" s="201" t="n">
        <f aca="false">'[4]Sithe Positions '!$U175</f>
        <v>94.748199867652</v>
      </c>
      <c r="E176" s="201" t="n">
        <f aca="false">'[4]Sithe Positions '!$V175</f>
        <v>40.5855386912292</v>
      </c>
      <c r="F176" s="202" t="n">
        <f aca="false">SUM(D176:E176)</f>
        <v>135.333738558881</v>
      </c>
      <c r="G176" s="203" t="n">
        <f aca="false">'[4]Sithe Positions '!$AC175</f>
        <v>2157.35185640328</v>
      </c>
      <c r="H176" s="203" t="n">
        <f aca="false">'[4]Sithe Positions '!$AO175</f>
        <v>-92.2221692469684</v>
      </c>
      <c r="I176" s="203" t="n">
        <f aca="false">'[4]Sithe Positions '!$AP175</f>
        <v>-39.5035095483622</v>
      </c>
      <c r="J176" s="204" t="n">
        <f aca="false">SUM(H176:I176)</f>
        <v>-131.725678795331</v>
      </c>
      <c r="K176" s="203" t="n">
        <f aca="false">'[4]Sithe Positions '!$BB175</f>
        <v>4838.27838842187</v>
      </c>
      <c r="L176" s="203" t="n">
        <f aca="false">'[4]Sithe Positions '!$BD175</f>
        <v>17591.870135185</v>
      </c>
      <c r="M176" s="203" t="n">
        <f aca="false">SUM(K176:L176)</f>
        <v>22430.1485236069</v>
      </c>
      <c r="O176" s="201"/>
    </row>
    <row r="177" customFormat="false" ht="11.25" hidden="false" customHeight="false" outlineLevel="0" collapsed="false">
      <c r="A177" s="182" t="n">
        <v>42064</v>
      </c>
      <c r="C177" s="201" t="n">
        <f aca="false">'[4]Sithe Positions '!$I176</f>
        <v>-2440.64124131249</v>
      </c>
      <c r="D177" s="201" t="n">
        <f aca="false">'[4]Sithe Positions '!$U176</f>
        <v>111.951058422255</v>
      </c>
      <c r="E177" s="201" t="n">
        <f aca="false">'[4]Sithe Positions '!$V176</f>
        <v>44.6908529520331</v>
      </c>
      <c r="F177" s="202" t="n">
        <f aca="false">SUM(D177:E177)</f>
        <v>156.641911374288</v>
      </c>
      <c r="G177" s="203" t="n">
        <f aca="false">'[4]Sithe Positions '!$AC176</f>
        <v>2388.49669816077</v>
      </c>
      <c r="H177" s="203" t="n">
        <f aca="false">'[4]Sithe Positions '!$AO176</f>
        <v>-109.559212911343</v>
      </c>
      <c r="I177" s="203" t="n">
        <f aca="false">'[4]Sithe Positions '!$AP176</f>
        <v>-43.7360284285439</v>
      </c>
      <c r="J177" s="204" t="n">
        <f aca="false">SUM(H177:I177)</f>
        <v>-153.295241339887</v>
      </c>
      <c r="K177" s="203" t="n">
        <f aca="false">'[4]Sithe Positions '!$BB176</f>
        <v>6585.70520011674</v>
      </c>
      <c r="L177" s="203" t="n">
        <f aca="false">'[4]Sithe Positions '!$BD176</f>
        <v>17798.2653100962</v>
      </c>
      <c r="M177" s="203" t="n">
        <f aca="false">SUM(K177:L177)</f>
        <v>24383.9705102129</v>
      </c>
      <c r="O177" s="201"/>
    </row>
    <row r="178" customFormat="false" ht="11.25" hidden="false" customHeight="false" outlineLevel="0" collapsed="false">
      <c r="A178" s="182" t="n">
        <v>42095</v>
      </c>
      <c r="C178" s="201" t="n">
        <f aca="false">'[4]Sithe Positions '!$I177</f>
        <v>-2349.38329991189</v>
      </c>
      <c r="D178" s="201" t="n">
        <f aca="false">'[4]Sithe Positions '!$U177</f>
        <v>112.261714615089</v>
      </c>
      <c r="E178" s="201" t="n">
        <f aca="false">'[4]Sithe Positions '!$V177</f>
        <v>43.0198186472756</v>
      </c>
      <c r="F178" s="202" t="n">
        <f aca="false">SUM(D178:E178)</f>
        <v>155.281533262365</v>
      </c>
      <c r="G178" s="203" t="n">
        <f aca="false">'[4]Sithe Positions '!$AC177</f>
        <v>2311.44841757494</v>
      </c>
      <c r="H178" s="203" t="n">
        <f aca="false">'[4]Sithe Positions '!$AO177</f>
        <v>-110.449053847888</v>
      </c>
      <c r="I178" s="203" t="n">
        <f aca="false">'[4]Sithe Positions '!$AP177</f>
        <v>-42.3251888018166</v>
      </c>
      <c r="J178" s="204" t="n">
        <f aca="false">SUM(H178:I178)</f>
        <v>-152.774242649704</v>
      </c>
      <c r="K178" s="203" t="n">
        <f aca="false">'[4]Sithe Positions '!$BB177</f>
        <v>5924.60590752442</v>
      </c>
      <c r="L178" s="203" t="n">
        <f aca="false">'[4]Sithe Positions '!$BD177</f>
        <v>18001.6466446142</v>
      </c>
      <c r="M178" s="203" t="n">
        <f aca="false">SUM(K178:L178)</f>
        <v>23926.2525521386</v>
      </c>
      <c r="O178" s="201"/>
    </row>
    <row r="179" customFormat="false" ht="11.25" hidden="false" customHeight="false" outlineLevel="0" collapsed="false">
      <c r="A179" s="182" t="n">
        <v>42125</v>
      </c>
      <c r="C179" s="201" t="n">
        <f aca="false">'[4]Sithe Positions '!$I178</f>
        <v>-2414.45591254274</v>
      </c>
      <c r="D179" s="201" t="n">
        <f aca="false">'[4]Sithe Positions '!$U178</f>
        <v>122.726712249465</v>
      </c>
      <c r="E179" s="201" t="n">
        <f aca="false">'[4]Sithe Positions '!$V178</f>
        <v>44.2113704874492</v>
      </c>
      <c r="F179" s="202" t="n">
        <f aca="false">SUM(D179:E179)</f>
        <v>166.938082736914</v>
      </c>
      <c r="G179" s="203" t="n">
        <f aca="false">'[4]Sithe Positions '!$AC178</f>
        <v>2388.49669816077</v>
      </c>
      <c r="H179" s="203" t="n">
        <f aca="false">'[4]Sithe Positions '!$AO178</f>
        <v>-121.407206261748</v>
      </c>
      <c r="I179" s="203" t="n">
        <f aca="false">'[4]Sithe Positions '!$AP178</f>
        <v>-43.7360284285439</v>
      </c>
      <c r="J179" s="204" t="n">
        <f aca="false">SUM(H179:I179)</f>
        <v>-165.143234690292</v>
      </c>
      <c r="K179" s="203" t="n">
        <f aca="false">'[4]Sithe Positions '!$BB178</f>
        <v>5525.9783078639</v>
      </c>
      <c r="L179" s="203" t="n">
        <f aca="false">'[4]Sithe Positions '!$BD178</f>
        <v>18203.3366667536</v>
      </c>
      <c r="M179" s="203" t="n">
        <f aca="false">SUM(K179:L179)</f>
        <v>23729.3149746175</v>
      </c>
      <c r="O179" s="201"/>
    </row>
    <row r="180" customFormat="false" ht="11.25" hidden="false" customHeight="false" outlineLevel="0" collapsed="false">
      <c r="A180" s="182" t="n">
        <v>42156</v>
      </c>
      <c r="C180" s="201" t="n">
        <f aca="false">'[4]Sithe Positions '!$I179</f>
        <v>-2324.15039257171</v>
      </c>
      <c r="D180" s="201" t="n">
        <f aca="false">'[4]Sithe Positions '!$U179</f>
        <v>96.3763481484201</v>
      </c>
      <c r="E180" s="201" t="n">
        <f aca="false">'[4]Sithe Positions '!$V179</f>
        <v>42.5577760773131</v>
      </c>
      <c r="F180" s="202" t="n">
        <f aca="false">SUM(D180:E180)</f>
        <v>138.934124225733</v>
      </c>
      <c r="G180" s="203" t="n">
        <f aca="false">'[4]Sithe Positions '!$AC179</f>
        <v>2311.44841757494</v>
      </c>
      <c r="H180" s="203" t="n">
        <f aca="false">'[4]Sithe Positions '!$AO179</f>
        <v>-95.8496309581839</v>
      </c>
      <c r="I180" s="203" t="n">
        <f aca="false">'[4]Sithe Positions '!$AP179</f>
        <v>-42.3251888018166</v>
      </c>
      <c r="J180" s="204" t="n">
        <f aca="false">SUM(H180:I180)</f>
        <v>-138.174819760001</v>
      </c>
      <c r="K180" s="203" t="n">
        <f aca="false">'[4]Sithe Positions '!$BB179</f>
        <v>4247.80291015733</v>
      </c>
      <c r="L180" s="203" t="n">
        <f aca="false">'[4]Sithe Positions '!$BD179</f>
        <v>18396.4346645912</v>
      </c>
      <c r="M180" s="203" t="n">
        <f aca="false">SUM(K180:L180)</f>
        <v>22644.2375747485</v>
      </c>
      <c r="O180" s="201"/>
    </row>
    <row r="181" customFormat="false" ht="11.25" hidden="false" customHeight="false" outlineLevel="0" collapsed="false">
      <c r="A181" s="182" t="n">
        <v>42186</v>
      </c>
      <c r="C181" s="201" t="n">
        <f aca="false">'[4]Sithe Positions '!$I180</f>
        <v>-2388.49669816077</v>
      </c>
      <c r="D181" s="201" t="n">
        <f aca="false">'[4]Sithe Positions '!$U180</f>
        <v>90.0057972698399</v>
      </c>
      <c r="E181" s="201" t="n">
        <f aca="false">'[4]Sithe Positions '!$V180</f>
        <v>43.7360284285439</v>
      </c>
      <c r="F181" s="202" t="n">
        <f aca="false">SUM(D181:E181)</f>
        <v>133.741825698384</v>
      </c>
      <c r="G181" s="203" t="n">
        <f aca="false">'[4]Sithe Positions '!$AC180</f>
        <v>2388.49669816077</v>
      </c>
      <c r="H181" s="203" t="n">
        <f aca="false">'[4]Sithe Positions '!$AO180</f>
        <v>-90.0057972698399</v>
      </c>
      <c r="I181" s="203" t="n">
        <f aca="false">'[4]Sithe Positions '!$AP180</f>
        <v>-43.7360284285439</v>
      </c>
      <c r="J181" s="204" t="n">
        <f aca="false">SUM(H181:I181)</f>
        <v>-133.741825698384</v>
      </c>
      <c r="K181" s="203" t="n">
        <f aca="false">'[4]Sithe Positions '!$BB180</f>
        <v>2104.82619215378</v>
      </c>
      <c r="L181" s="203" t="n">
        <f aca="false">'[4]Sithe Positions '!$BD180</f>
        <v>18573.2460393339</v>
      </c>
      <c r="M181" s="203" t="n">
        <f aca="false">SUM(K181:L181)</f>
        <v>20678.0722314877</v>
      </c>
    </row>
    <row r="182" customFormat="false" ht="11.25" hidden="false" customHeight="false" outlineLevel="0" collapsed="false">
      <c r="A182" s="182" t="n">
        <v>42217</v>
      </c>
      <c r="C182" s="205"/>
      <c r="D182" s="206"/>
      <c r="E182" s="207"/>
      <c r="F182" s="206"/>
      <c r="G182" s="205"/>
      <c r="H182" s="208"/>
      <c r="I182" s="208"/>
      <c r="J182" s="208"/>
      <c r="K182" s="205"/>
      <c r="L182" s="208"/>
      <c r="M182" s="201"/>
    </row>
    <row r="183" customFormat="false" ht="11.25" hidden="false" customHeight="false" outlineLevel="0" collapsed="false">
      <c r="C183" s="205"/>
      <c r="D183" s="206"/>
      <c r="E183" s="207"/>
      <c r="F183" s="206"/>
      <c r="G183" s="205"/>
      <c r="H183" s="208"/>
      <c r="I183" s="208"/>
      <c r="J183" s="208"/>
      <c r="K183" s="205"/>
      <c r="L183" s="208"/>
      <c r="M183" s="201"/>
    </row>
  </sheetData>
  <mergeCells count="2">
    <mergeCell ref="B1:J1"/>
    <mergeCell ref="K1:M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A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39" activeCellId="0" sqref="K3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82" width="9.14"/>
    <col collapsed="false" customWidth="false" hidden="false" outlineLevel="0" max="257" min="2" style="183" width="9.14"/>
  </cols>
  <sheetData>
    <row r="7" customFormat="false" ht="11.25" hidden="false" customHeight="false" outlineLevel="0" collapsed="false">
      <c r="A7" s="193" t="s">
        <v>99</v>
      </c>
    </row>
    <row r="8" customFormat="false" ht="11.25" hidden="false" customHeight="false" outlineLevel="0" collapsed="false">
      <c r="A8" s="182" t="s">
        <v>100</v>
      </c>
    </row>
    <row r="9" customFormat="false" ht="11.25" hidden="false" customHeight="false" outlineLevel="0" collapsed="false">
      <c r="A9" s="182" t="n">
        <v>36982</v>
      </c>
    </row>
    <row r="10" customFormat="false" ht="11.25" hidden="false" customHeight="false" outlineLevel="0" collapsed="false">
      <c r="A10" s="182" t="n">
        <v>37012</v>
      </c>
    </row>
    <row r="11" customFormat="false" ht="11.25" hidden="false" customHeight="false" outlineLevel="0" collapsed="false">
      <c r="A11" s="182" t="n">
        <v>37043</v>
      </c>
    </row>
    <row r="12" customFormat="false" ht="11.25" hidden="false" customHeight="false" outlineLevel="0" collapsed="false">
      <c r="A12" s="182" t="n">
        <v>37073</v>
      </c>
    </row>
    <row r="13" customFormat="false" ht="11.25" hidden="false" customHeight="false" outlineLevel="0" collapsed="false">
      <c r="A13" s="182" t="n">
        <v>37104</v>
      </c>
    </row>
    <row r="14" customFormat="false" ht="11.25" hidden="false" customHeight="false" outlineLevel="0" collapsed="false">
      <c r="A14" s="182" t="n">
        <v>37135</v>
      </c>
    </row>
    <row r="15" customFormat="false" ht="11.25" hidden="false" customHeight="false" outlineLevel="0" collapsed="false">
      <c r="A15" s="182" t="n">
        <v>37165</v>
      </c>
    </row>
    <row r="16" customFormat="false" ht="11.25" hidden="false" customHeight="false" outlineLevel="0" collapsed="false">
      <c r="A16" s="182" t="n">
        <v>37196</v>
      </c>
    </row>
    <row r="17" customFormat="false" ht="11.25" hidden="false" customHeight="false" outlineLevel="0" collapsed="false">
      <c r="A17" s="182" t="n">
        <v>37226</v>
      </c>
    </row>
    <row r="18" customFormat="false" ht="11.25" hidden="false" customHeight="false" outlineLevel="0" collapsed="false">
      <c r="A18" s="182" t="n">
        <v>37257</v>
      </c>
    </row>
    <row r="19" customFormat="false" ht="11.25" hidden="false" customHeight="false" outlineLevel="0" collapsed="false">
      <c r="A19" s="182" t="n">
        <v>37288</v>
      </c>
    </row>
    <row r="20" customFormat="false" ht="11.25" hidden="false" customHeight="false" outlineLevel="0" collapsed="false">
      <c r="A20" s="182" t="n">
        <v>37316</v>
      </c>
    </row>
    <row r="21" customFormat="false" ht="11.25" hidden="false" customHeight="false" outlineLevel="0" collapsed="false">
      <c r="A21" s="182" t="n">
        <v>37347</v>
      </c>
    </row>
    <row r="22" customFormat="false" ht="11.25" hidden="false" customHeight="false" outlineLevel="0" collapsed="false">
      <c r="A22" s="182" t="n">
        <v>37377</v>
      </c>
    </row>
    <row r="23" customFormat="false" ht="11.25" hidden="false" customHeight="false" outlineLevel="0" collapsed="false">
      <c r="A23" s="182" t="n">
        <v>37408</v>
      </c>
    </row>
    <row r="24" customFormat="false" ht="11.25" hidden="false" customHeight="false" outlineLevel="0" collapsed="false">
      <c r="A24" s="182" t="n">
        <v>37438</v>
      </c>
    </row>
    <row r="25" customFormat="false" ht="11.25" hidden="false" customHeight="false" outlineLevel="0" collapsed="false">
      <c r="A25" s="182" t="n">
        <v>37469</v>
      </c>
    </row>
    <row r="26" customFormat="false" ht="11.25" hidden="false" customHeight="false" outlineLevel="0" collapsed="false">
      <c r="A26" s="182" t="n">
        <v>37500</v>
      </c>
    </row>
    <row r="27" customFormat="false" ht="11.25" hidden="false" customHeight="false" outlineLevel="0" collapsed="false">
      <c r="A27" s="182" t="n">
        <v>37530</v>
      </c>
    </row>
    <row r="28" customFormat="false" ht="11.25" hidden="false" customHeight="false" outlineLevel="0" collapsed="false">
      <c r="A28" s="182" t="n">
        <v>37561</v>
      </c>
    </row>
    <row r="29" customFormat="false" ht="11.25" hidden="false" customHeight="false" outlineLevel="0" collapsed="false">
      <c r="A29" s="182" t="n">
        <v>37591</v>
      </c>
    </row>
    <row r="30" customFormat="false" ht="11.25" hidden="false" customHeight="false" outlineLevel="0" collapsed="false">
      <c r="A30" s="182" t="n">
        <v>37622</v>
      </c>
    </row>
    <row r="31" customFormat="false" ht="11.25" hidden="false" customHeight="false" outlineLevel="0" collapsed="false">
      <c r="A31" s="182" t="n">
        <v>37653</v>
      </c>
    </row>
    <row r="32" customFormat="false" ht="11.25" hidden="false" customHeight="false" outlineLevel="0" collapsed="false">
      <c r="A32" s="182" t="n">
        <v>37681</v>
      </c>
    </row>
    <row r="33" customFormat="false" ht="11.25" hidden="false" customHeight="false" outlineLevel="0" collapsed="false">
      <c r="A33" s="182" t="n">
        <v>37712</v>
      </c>
    </row>
    <row r="34" customFormat="false" ht="11.25" hidden="false" customHeight="false" outlineLevel="0" collapsed="false">
      <c r="A34" s="182" t="n">
        <v>37742</v>
      </c>
    </row>
    <row r="35" customFormat="false" ht="11.25" hidden="false" customHeight="false" outlineLevel="0" collapsed="false">
      <c r="A35" s="182" t="n">
        <v>37773</v>
      </c>
    </row>
    <row r="36" customFormat="false" ht="11.25" hidden="false" customHeight="false" outlineLevel="0" collapsed="false">
      <c r="A36" s="182" t="n">
        <v>37803</v>
      </c>
    </row>
    <row r="37" customFormat="false" ht="11.25" hidden="false" customHeight="false" outlineLevel="0" collapsed="false">
      <c r="A37" s="182" t="n">
        <v>37834</v>
      </c>
    </row>
    <row r="38" customFormat="false" ht="11.25" hidden="false" customHeight="false" outlineLevel="0" collapsed="false">
      <c r="A38" s="182" t="n">
        <v>37865</v>
      </c>
    </row>
    <row r="39" customFormat="false" ht="11.25" hidden="false" customHeight="false" outlineLevel="0" collapsed="false">
      <c r="A39" s="182" t="n">
        <v>37895</v>
      </c>
    </row>
    <row r="40" customFormat="false" ht="11.25" hidden="false" customHeight="false" outlineLevel="0" collapsed="false">
      <c r="A40" s="182" t="n">
        <v>37926</v>
      </c>
    </row>
    <row r="41" customFormat="false" ht="11.25" hidden="false" customHeight="false" outlineLevel="0" collapsed="false">
      <c r="A41" s="182" t="n">
        <v>37956</v>
      </c>
    </row>
    <row r="42" customFormat="false" ht="11.25" hidden="false" customHeight="false" outlineLevel="0" collapsed="false">
      <c r="A42" s="182" t="n">
        <v>37987</v>
      </c>
    </row>
    <row r="43" customFormat="false" ht="11.25" hidden="false" customHeight="false" outlineLevel="0" collapsed="false">
      <c r="A43" s="182" t="n">
        <v>38018</v>
      </c>
    </row>
    <row r="44" customFormat="false" ht="11.25" hidden="false" customHeight="false" outlineLevel="0" collapsed="false">
      <c r="A44" s="182" t="n">
        <v>38047</v>
      </c>
    </row>
    <row r="45" customFormat="false" ht="11.25" hidden="false" customHeight="false" outlineLevel="0" collapsed="false">
      <c r="A45" s="182" t="n">
        <v>38078</v>
      </c>
    </row>
    <row r="46" customFormat="false" ht="11.25" hidden="false" customHeight="false" outlineLevel="0" collapsed="false">
      <c r="A46" s="182" t="n">
        <v>38108</v>
      </c>
    </row>
    <row r="47" customFormat="false" ht="11.25" hidden="false" customHeight="false" outlineLevel="0" collapsed="false">
      <c r="A47" s="182" t="n">
        <v>38139</v>
      </c>
    </row>
    <row r="48" customFormat="false" ht="11.25" hidden="false" customHeight="false" outlineLevel="0" collapsed="false">
      <c r="A48" s="182" t="n">
        <v>38169</v>
      </c>
    </row>
    <row r="49" customFormat="false" ht="11.25" hidden="false" customHeight="false" outlineLevel="0" collapsed="false">
      <c r="A49" s="182" t="n">
        <v>38200</v>
      </c>
    </row>
    <row r="50" customFormat="false" ht="11.25" hidden="false" customHeight="false" outlineLevel="0" collapsed="false">
      <c r="A50" s="182" t="n">
        <v>38231</v>
      </c>
    </row>
    <row r="51" customFormat="false" ht="11.25" hidden="false" customHeight="false" outlineLevel="0" collapsed="false">
      <c r="A51" s="182" t="n">
        <v>38261</v>
      </c>
    </row>
    <row r="52" customFormat="false" ht="11.25" hidden="false" customHeight="false" outlineLevel="0" collapsed="false">
      <c r="A52" s="182" t="n">
        <v>38292</v>
      </c>
    </row>
    <row r="53" customFormat="false" ht="11.25" hidden="false" customHeight="false" outlineLevel="0" collapsed="false">
      <c r="A53" s="182" t="n">
        <v>38322</v>
      </c>
    </row>
    <row r="54" customFormat="false" ht="11.25" hidden="false" customHeight="false" outlineLevel="0" collapsed="false">
      <c r="A54" s="182" t="n">
        <v>38353</v>
      </c>
    </row>
    <row r="55" customFormat="false" ht="11.25" hidden="false" customHeight="false" outlineLevel="0" collapsed="false">
      <c r="A55" s="182" t="n">
        <v>38384</v>
      </c>
    </row>
    <row r="56" customFormat="false" ht="11.25" hidden="false" customHeight="false" outlineLevel="0" collapsed="false">
      <c r="A56" s="182" t="n">
        <v>38412</v>
      </c>
    </row>
    <row r="57" customFormat="false" ht="11.25" hidden="false" customHeight="false" outlineLevel="0" collapsed="false">
      <c r="A57" s="182" t="n">
        <v>38443</v>
      </c>
    </row>
    <row r="58" customFormat="false" ht="11.25" hidden="false" customHeight="false" outlineLevel="0" collapsed="false">
      <c r="A58" s="182" t="n">
        <v>38473</v>
      </c>
    </row>
    <row r="59" customFormat="false" ht="11.25" hidden="false" customHeight="false" outlineLevel="0" collapsed="false">
      <c r="A59" s="182" t="n">
        <v>38504</v>
      </c>
    </row>
    <row r="60" customFormat="false" ht="11.25" hidden="false" customHeight="false" outlineLevel="0" collapsed="false">
      <c r="A60" s="182" t="n">
        <v>38534</v>
      </c>
    </row>
    <row r="61" customFormat="false" ht="11.25" hidden="false" customHeight="false" outlineLevel="0" collapsed="false">
      <c r="A61" s="182" t="n">
        <v>38565</v>
      </c>
    </row>
    <row r="62" customFormat="false" ht="11.25" hidden="false" customHeight="false" outlineLevel="0" collapsed="false">
      <c r="A62" s="182" t="n">
        <v>38596</v>
      </c>
    </row>
    <row r="63" customFormat="false" ht="11.25" hidden="false" customHeight="false" outlineLevel="0" collapsed="false">
      <c r="A63" s="182" t="n">
        <v>38626</v>
      </c>
    </row>
    <row r="64" customFormat="false" ht="11.25" hidden="false" customHeight="false" outlineLevel="0" collapsed="false">
      <c r="A64" s="182" t="n">
        <v>38657</v>
      </c>
    </row>
    <row r="65" customFormat="false" ht="11.25" hidden="false" customHeight="false" outlineLevel="0" collapsed="false">
      <c r="A65" s="182" t="n">
        <v>38687</v>
      </c>
    </row>
    <row r="66" customFormat="false" ht="11.25" hidden="false" customHeight="false" outlineLevel="0" collapsed="false">
      <c r="A66" s="182" t="n">
        <v>38718</v>
      </c>
    </row>
    <row r="67" customFormat="false" ht="11.25" hidden="false" customHeight="false" outlineLevel="0" collapsed="false">
      <c r="A67" s="182" t="n">
        <v>38749</v>
      </c>
    </row>
    <row r="68" customFormat="false" ht="11.25" hidden="false" customHeight="false" outlineLevel="0" collapsed="false">
      <c r="A68" s="182" t="n">
        <v>38777</v>
      </c>
    </row>
    <row r="69" customFormat="false" ht="11.25" hidden="false" customHeight="false" outlineLevel="0" collapsed="false">
      <c r="A69" s="182" t="n">
        <v>38808</v>
      </c>
    </row>
    <row r="70" customFormat="false" ht="11.25" hidden="false" customHeight="false" outlineLevel="0" collapsed="false">
      <c r="A70" s="182" t="n">
        <v>38838</v>
      </c>
    </row>
    <row r="71" customFormat="false" ht="11.25" hidden="false" customHeight="false" outlineLevel="0" collapsed="false">
      <c r="A71" s="182" t="n">
        <v>38869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K4" activePane="bottomRight" state="frozen"/>
      <selection pane="topLeft" activeCell="A1" activeCellId="0" sqref="A1"/>
      <selection pane="topRight" activeCell="K1" activeCellId="0" sqref="K1"/>
      <selection pane="bottomLeft" activeCell="A4" activeCellId="0" sqref="A4"/>
      <selection pane="bottomRight" activeCell="O6" activeCellId="0" sqref="O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82" width="16.28"/>
    <col collapsed="false" customWidth="true" hidden="false" outlineLevel="0" max="2" min="2" style="183" width="3.7"/>
    <col collapsed="false" customWidth="true" hidden="false" outlineLevel="0" max="3" min="3" style="183" width="13.28"/>
    <col collapsed="false" customWidth="true" hidden="false" outlineLevel="0" max="4" min="4" style="183" width="17.42"/>
    <col collapsed="false" customWidth="true" hidden="false" outlineLevel="0" max="6" min="5" style="183" width="9.41"/>
    <col collapsed="false" customWidth="true" hidden="false" outlineLevel="0" max="7" min="7" style="183" width="16.99"/>
    <col collapsed="false" customWidth="true" hidden="false" outlineLevel="0" max="8" min="8" style="183" width="15.99"/>
    <col collapsed="false" customWidth="true" hidden="false" outlineLevel="0" max="9" min="9" style="183" width="19.28"/>
    <col collapsed="false" customWidth="true" hidden="false" outlineLevel="0" max="10" min="10" style="183" width="16.13"/>
    <col collapsed="false" customWidth="true" hidden="false" outlineLevel="0" max="13" min="11" style="183" width="15.85"/>
    <col collapsed="false" customWidth="true" hidden="false" outlineLevel="0" max="14" min="14" style="183" width="16.28"/>
    <col collapsed="false" customWidth="true" hidden="false" outlineLevel="0" max="15" min="15" style="183" width="14.56"/>
    <col collapsed="false" customWidth="false" hidden="false" outlineLevel="0" max="257" min="16" style="183" width="9.14"/>
  </cols>
  <sheetData>
    <row r="2" customFormat="false" ht="11.25" hidden="false" customHeight="false" outlineLevel="0" collapsed="false">
      <c r="A2" s="193"/>
      <c r="B2" s="185"/>
      <c r="C2" s="189" t="s">
        <v>101</v>
      </c>
      <c r="D2" s="209" t="s">
        <v>102</v>
      </c>
      <c r="E2" s="209"/>
      <c r="F2" s="209"/>
      <c r="G2" s="188" t="s">
        <v>103</v>
      </c>
      <c r="H2" s="188" t="s">
        <v>104</v>
      </c>
      <c r="I2" s="188" t="s">
        <v>105</v>
      </c>
      <c r="J2" s="188" t="s">
        <v>106</v>
      </c>
      <c r="K2" s="188" t="s">
        <v>107</v>
      </c>
      <c r="L2" s="188" t="s">
        <v>108</v>
      </c>
      <c r="M2" s="188" t="s">
        <v>101</v>
      </c>
      <c r="N2" s="188" t="s">
        <v>109</v>
      </c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5"/>
      <c r="BU2" s="185"/>
      <c r="BV2" s="185"/>
      <c r="BW2" s="185"/>
      <c r="BX2" s="185"/>
      <c r="BY2" s="185"/>
      <c r="BZ2" s="185"/>
      <c r="CA2" s="185"/>
      <c r="CB2" s="185"/>
      <c r="CC2" s="185"/>
      <c r="CD2" s="185"/>
      <c r="CE2" s="185"/>
      <c r="CF2" s="185"/>
      <c r="CG2" s="185"/>
      <c r="CH2" s="185"/>
      <c r="CI2" s="185"/>
      <c r="CJ2" s="185"/>
      <c r="CK2" s="185"/>
      <c r="CL2" s="185"/>
      <c r="CM2" s="185"/>
      <c r="CN2" s="185"/>
      <c r="CO2" s="185"/>
      <c r="CP2" s="185"/>
      <c r="CQ2" s="185"/>
      <c r="CR2" s="185"/>
      <c r="CS2" s="185"/>
      <c r="CT2" s="185"/>
      <c r="CU2" s="185"/>
      <c r="CV2" s="185"/>
      <c r="CW2" s="185"/>
      <c r="CX2" s="185"/>
      <c r="CY2" s="185"/>
      <c r="CZ2" s="185"/>
      <c r="DA2" s="185"/>
      <c r="DB2" s="185"/>
      <c r="DC2" s="185"/>
      <c r="DD2" s="185"/>
      <c r="DE2" s="185"/>
      <c r="DF2" s="185"/>
      <c r="DG2" s="185"/>
      <c r="DH2" s="185"/>
      <c r="DI2" s="185"/>
      <c r="DJ2" s="185"/>
      <c r="DK2" s="185"/>
      <c r="DL2" s="185"/>
      <c r="DM2" s="185"/>
      <c r="DN2" s="185"/>
      <c r="DO2" s="185"/>
      <c r="DP2" s="185"/>
      <c r="DQ2" s="185"/>
      <c r="DR2" s="185"/>
      <c r="DS2" s="185"/>
      <c r="DT2" s="185"/>
      <c r="DU2" s="185"/>
      <c r="DV2" s="185"/>
      <c r="DW2" s="185"/>
      <c r="DX2" s="185"/>
      <c r="DY2" s="185"/>
      <c r="DZ2" s="185"/>
      <c r="EA2" s="185"/>
      <c r="EB2" s="185"/>
      <c r="EC2" s="185"/>
      <c r="ED2" s="185"/>
      <c r="EE2" s="185"/>
      <c r="EF2" s="185"/>
      <c r="EG2" s="185"/>
      <c r="EH2" s="185"/>
      <c r="EI2" s="185"/>
      <c r="EJ2" s="185"/>
      <c r="EK2" s="185"/>
      <c r="EL2" s="185"/>
      <c r="EM2" s="185"/>
      <c r="EN2" s="185"/>
      <c r="EO2" s="185"/>
      <c r="EP2" s="185"/>
      <c r="EQ2" s="185"/>
      <c r="ER2" s="185"/>
      <c r="ES2" s="185"/>
      <c r="ET2" s="185"/>
      <c r="EU2" s="185"/>
      <c r="EV2" s="185"/>
      <c r="EW2" s="185"/>
      <c r="EX2" s="185"/>
      <c r="EY2" s="185"/>
      <c r="EZ2" s="185"/>
      <c r="FA2" s="185"/>
      <c r="FB2" s="185"/>
      <c r="FC2" s="185"/>
      <c r="FD2" s="185"/>
      <c r="FE2" s="185"/>
      <c r="FF2" s="185"/>
      <c r="FG2" s="185"/>
      <c r="FH2" s="185"/>
      <c r="FI2" s="185"/>
      <c r="FJ2" s="185"/>
      <c r="FK2" s="185"/>
      <c r="FL2" s="185"/>
      <c r="FM2" s="185"/>
      <c r="FN2" s="185"/>
      <c r="FO2" s="185"/>
      <c r="FP2" s="185"/>
      <c r="FQ2" s="185"/>
      <c r="FR2" s="185"/>
      <c r="FS2" s="185"/>
      <c r="FT2" s="185"/>
      <c r="FU2" s="185"/>
      <c r="FV2" s="185"/>
      <c r="FW2" s="185"/>
      <c r="FX2" s="185"/>
      <c r="FY2" s="185"/>
      <c r="FZ2" s="185"/>
      <c r="GA2" s="185"/>
      <c r="GB2" s="185"/>
      <c r="GC2" s="185"/>
      <c r="GD2" s="185"/>
      <c r="GE2" s="185"/>
      <c r="GF2" s="185"/>
      <c r="GG2" s="185"/>
      <c r="GH2" s="185"/>
      <c r="GI2" s="185"/>
      <c r="GJ2" s="185"/>
      <c r="GK2" s="185"/>
      <c r="GL2" s="185"/>
      <c r="GM2" s="185"/>
      <c r="GN2" s="185"/>
      <c r="GO2" s="185"/>
      <c r="GP2" s="185"/>
      <c r="GQ2" s="185"/>
      <c r="GR2" s="185"/>
      <c r="GS2" s="185"/>
      <c r="GT2" s="185"/>
      <c r="GU2" s="185"/>
      <c r="GV2" s="185"/>
      <c r="GW2" s="185"/>
      <c r="GX2" s="185"/>
      <c r="GY2" s="185"/>
      <c r="GZ2" s="185"/>
      <c r="HA2" s="185"/>
      <c r="HB2" s="185"/>
      <c r="HC2" s="185"/>
      <c r="HD2" s="185"/>
      <c r="HE2" s="185"/>
      <c r="HF2" s="185"/>
      <c r="HG2" s="185"/>
      <c r="HH2" s="185"/>
      <c r="HI2" s="185"/>
      <c r="HJ2" s="185"/>
      <c r="HK2" s="185"/>
      <c r="HL2" s="185"/>
      <c r="HM2" s="185"/>
      <c r="HN2" s="185"/>
      <c r="HO2" s="185"/>
      <c r="HP2" s="185"/>
      <c r="HQ2" s="185"/>
      <c r="HR2" s="185"/>
      <c r="HS2" s="185"/>
      <c r="HT2" s="185"/>
      <c r="HU2" s="185"/>
      <c r="HV2" s="185"/>
      <c r="HW2" s="185"/>
      <c r="HX2" s="185"/>
      <c r="HY2" s="185"/>
      <c r="HZ2" s="185"/>
      <c r="IA2" s="185"/>
      <c r="IB2" s="185"/>
      <c r="IC2" s="185"/>
      <c r="ID2" s="185"/>
      <c r="IE2" s="185"/>
      <c r="IF2" s="185"/>
      <c r="IG2" s="185"/>
      <c r="IH2" s="185"/>
      <c r="II2" s="185"/>
      <c r="IJ2" s="185"/>
      <c r="IK2" s="185"/>
      <c r="IL2" s="185"/>
      <c r="IM2" s="185"/>
      <c r="IN2" s="185"/>
      <c r="IO2" s="185"/>
      <c r="IP2" s="185"/>
      <c r="IQ2" s="185"/>
      <c r="IR2" s="185"/>
      <c r="IS2" s="185"/>
      <c r="IT2" s="185"/>
      <c r="IU2" s="185"/>
      <c r="IV2" s="185"/>
      <c r="IW2" s="185"/>
    </row>
    <row r="3" customFormat="false" ht="11.25" hidden="false" customHeight="false" outlineLevel="0" collapsed="false">
      <c r="C3" s="210" t="n">
        <v>36964</v>
      </c>
      <c r="D3" s="211"/>
      <c r="E3" s="200"/>
      <c r="F3" s="192"/>
      <c r="G3" s="191"/>
      <c r="H3" s="188"/>
      <c r="I3" s="188"/>
      <c r="J3" s="191"/>
      <c r="K3" s="191"/>
      <c r="L3" s="188"/>
      <c r="M3" s="212" t="n">
        <v>36970</v>
      </c>
      <c r="N3" s="188" t="s">
        <v>57</v>
      </c>
      <c r="O3" s="185"/>
    </row>
    <row r="4" customFormat="false" ht="11.25" hidden="false" customHeight="false" outlineLevel="0" collapsed="false">
      <c r="C4" s="189"/>
      <c r="D4" s="211"/>
      <c r="E4" s="200"/>
      <c r="F4" s="192"/>
      <c r="G4" s="191"/>
      <c r="H4" s="188"/>
      <c r="I4" s="188"/>
      <c r="J4" s="191"/>
      <c r="K4" s="191"/>
      <c r="L4" s="188"/>
      <c r="M4" s="188"/>
      <c r="N4" s="191"/>
      <c r="O4" s="185"/>
    </row>
    <row r="5" customFormat="false" ht="11.25" hidden="false" customHeight="false" outlineLevel="0" collapsed="false">
      <c r="C5" s="187"/>
      <c r="D5" s="211"/>
      <c r="E5" s="199"/>
      <c r="F5" s="186"/>
      <c r="H5" s="185"/>
      <c r="I5" s="185"/>
      <c r="L5" s="185"/>
      <c r="M5" s="185"/>
    </row>
    <row r="6" customFormat="false" ht="11.25" hidden="false" customHeight="false" outlineLevel="0" collapsed="false">
      <c r="C6" s="186"/>
      <c r="D6" s="211"/>
      <c r="E6" s="199"/>
      <c r="F6" s="186"/>
    </row>
    <row r="7" customFormat="false" ht="11.25" hidden="false" customHeight="false" outlineLevel="0" collapsed="false">
      <c r="A7" s="193"/>
      <c r="C7" s="213" t="s">
        <v>110</v>
      </c>
      <c r="D7" s="214"/>
      <c r="E7" s="215"/>
      <c r="F7" s="216" t="s">
        <v>110</v>
      </c>
      <c r="G7" s="215"/>
      <c r="H7" s="215"/>
      <c r="I7" s="215"/>
      <c r="J7" s="215"/>
      <c r="K7" s="215"/>
      <c r="L7" s="215"/>
      <c r="M7" s="215"/>
      <c r="N7" s="215"/>
      <c r="O7" s="199"/>
      <c r="P7" s="199"/>
    </row>
    <row r="8" customFormat="false" ht="11.25" hidden="false" customHeight="false" outlineLevel="0" collapsed="false">
      <c r="A8" s="193"/>
      <c r="C8" s="186"/>
      <c r="D8" s="211"/>
      <c r="E8" s="199"/>
      <c r="F8" s="217"/>
      <c r="G8" s="199"/>
      <c r="H8" s="199"/>
      <c r="I8" s="199"/>
      <c r="J8" s="199"/>
      <c r="K8" s="199"/>
      <c r="L8" s="199"/>
      <c r="M8" s="199"/>
      <c r="N8" s="199"/>
      <c r="O8" s="199"/>
    </row>
    <row r="9" customFormat="false" ht="11.25" hidden="false" customHeight="false" outlineLevel="0" collapsed="false">
      <c r="A9" s="218" t="s">
        <v>82</v>
      </c>
      <c r="C9" s="219"/>
      <c r="D9" s="211"/>
      <c r="E9" s="199"/>
      <c r="F9" s="217"/>
      <c r="G9" s="199"/>
      <c r="H9" s="199"/>
      <c r="I9" s="199"/>
      <c r="J9" s="199"/>
      <c r="K9" s="199"/>
      <c r="L9" s="199"/>
      <c r="M9" s="199"/>
      <c r="N9" s="199"/>
      <c r="O9" s="199"/>
    </row>
    <row r="10" customFormat="false" ht="11.25" hidden="false" customHeight="false" outlineLevel="0" collapsed="false">
      <c r="A10" s="193"/>
      <c r="C10" s="219"/>
      <c r="D10" s="211"/>
      <c r="E10" s="199"/>
      <c r="F10" s="217"/>
      <c r="G10" s="199"/>
      <c r="H10" s="199"/>
      <c r="I10" s="199"/>
      <c r="J10" s="199"/>
      <c r="K10" s="199"/>
      <c r="L10" s="199"/>
      <c r="M10" s="199"/>
      <c r="N10" s="199"/>
      <c r="O10" s="199"/>
    </row>
    <row r="11" customFormat="false" ht="11.25" hidden="false" customHeight="false" outlineLevel="0" collapsed="false">
      <c r="A11" s="185" t="s">
        <v>84</v>
      </c>
      <c r="C11" s="219" t="n">
        <f aca="false">[4]Summary!$F$7</f>
        <v>-3052068.5058676</v>
      </c>
      <c r="D11" s="220" t="n">
        <f aca="false">[4]Summary!$G$7</f>
        <v>-645.159918124647</v>
      </c>
      <c r="E11" s="221" t="s">
        <v>111</v>
      </c>
      <c r="F11" s="222" t="n">
        <f aca="false">[4]Summary!$I$7</f>
        <v>-24337.8869495406</v>
      </c>
      <c r="G11" s="199" t="n">
        <f aca="false">[4]Summary!$J$7</f>
        <v>0</v>
      </c>
      <c r="H11" s="221" t="n">
        <f aca="false">[4]Summary!$K$7</f>
        <v>0</v>
      </c>
      <c r="I11" s="221" t="n">
        <f aca="false">[4]Summary!$L$7</f>
        <v>-22403.7589752744</v>
      </c>
      <c r="J11" s="223" t="n">
        <f aca="false">[4]Summary!$M$7</f>
        <v>0</v>
      </c>
      <c r="K11" s="224"/>
      <c r="L11" s="199"/>
      <c r="M11" s="225" t="n">
        <f aca="false">[4]Summary!$P$7/1000</f>
        <v>-3052.0685058676</v>
      </c>
      <c r="N11" s="221" t="n">
        <f aca="false">[4]Summary!$R$7</f>
        <v>-360524.505867595</v>
      </c>
      <c r="O11" s="199"/>
    </row>
    <row r="12" customFormat="false" ht="11.25" hidden="false" customHeight="false" outlineLevel="0" collapsed="false">
      <c r="A12" s="185"/>
      <c r="C12" s="186"/>
      <c r="D12" s="226"/>
      <c r="E12" s="199"/>
      <c r="F12" s="217"/>
      <c r="G12" s="199"/>
      <c r="H12" s="199"/>
      <c r="I12" s="199"/>
      <c r="J12" s="199"/>
      <c r="K12" s="199"/>
      <c r="L12" s="199"/>
      <c r="M12" s="199"/>
      <c r="N12" s="199"/>
      <c r="O12" s="199"/>
    </row>
    <row r="13" customFormat="false" ht="11.25" hidden="false" customHeight="false" outlineLevel="0" collapsed="false">
      <c r="A13" s="193"/>
      <c r="C13" s="186"/>
      <c r="D13" s="226"/>
      <c r="E13" s="199"/>
      <c r="F13" s="217"/>
      <c r="G13" s="199"/>
      <c r="H13" s="199"/>
      <c r="I13" s="199"/>
      <c r="J13" s="199"/>
      <c r="K13" s="199"/>
      <c r="L13" s="199"/>
      <c r="M13" s="199"/>
      <c r="N13" s="199"/>
      <c r="O13" s="199"/>
    </row>
    <row r="14" customFormat="false" ht="11.25" hidden="false" customHeight="false" outlineLevel="0" collapsed="false">
      <c r="C14" s="186"/>
      <c r="D14" s="226"/>
      <c r="E14" s="199"/>
      <c r="F14" s="217"/>
    </row>
    <row r="15" customFormat="false" ht="11.25" hidden="false" customHeight="false" outlineLevel="0" collapsed="false">
      <c r="A15" s="185" t="s">
        <v>87</v>
      </c>
      <c r="C15" s="227" t="n">
        <f aca="false">[4]Summary!$F$9</f>
        <v>1835751.64506714</v>
      </c>
      <c r="D15" s="220" t="n">
        <f aca="false">[4]Summary!$G$9</f>
        <v>37664.3369746315</v>
      </c>
      <c r="E15" s="221" t="s">
        <v>112</v>
      </c>
      <c r="F15" s="222" t="n">
        <f aca="false">[4]Summary!$I$9</f>
        <v>-36761.3083335727</v>
      </c>
      <c r="G15" s="208" t="n">
        <f aca="false">[4]Summary!$J$9</f>
        <v>0</v>
      </c>
      <c r="H15" s="208" t="n">
        <f aca="false">[4]Summary!$K$9</f>
        <v>0</v>
      </c>
      <c r="I15" s="208" t="n">
        <f aca="false">[4]Summary!$L$9</f>
        <v>13322.5503383407</v>
      </c>
      <c r="J15" s="228" t="n">
        <f aca="false">[4]Summary!$M$9</f>
        <v>0</v>
      </c>
      <c r="K15" s="229"/>
      <c r="M15" s="230" t="n">
        <f aca="false">[4]Summary!$P$9/1000</f>
        <v>1835.75164506714</v>
      </c>
      <c r="N15" s="208" t="n">
        <f aca="false">[4]Summary!$R$9</f>
        <v>-33413.3549328612</v>
      </c>
    </row>
    <row r="16" customFormat="false" ht="11.25" hidden="false" customHeight="false" outlineLevel="0" collapsed="false">
      <c r="A16" s="185"/>
      <c r="C16" s="231"/>
      <c r="D16" s="232"/>
      <c r="E16" s="215"/>
      <c r="F16" s="216"/>
      <c r="G16" s="215"/>
      <c r="H16" s="215"/>
      <c r="I16" s="215"/>
      <c r="J16" s="215"/>
      <c r="K16" s="215"/>
      <c r="L16" s="215"/>
      <c r="M16" s="215"/>
      <c r="N16" s="215"/>
    </row>
    <row r="17" customFormat="false" ht="11.25" hidden="false" customHeight="false" outlineLevel="0" collapsed="false">
      <c r="A17" s="185"/>
      <c r="C17" s="186"/>
      <c r="D17" s="226"/>
      <c r="E17" s="199"/>
      <c r="F17" s="217"/>
    </row>
    <row r="18" customFormat="false" ht="11.25" hidden="false" customHeight="false" outlineLevel="0" collapsed="false">
      <c r="A18" s="185"/>
      <c r="C18" s="186"/>
      <c r="D18" s="226"/>
      <c r="E18" s="199"/>
      <c r="F18" s="217"/>
    </row>
    <row r="19" customFormat="false" ht="11.25" hidden="false" customHeight="false" outlineLevel="0" collapsed="false">
      <c r="C19" s="186"/>
      <c r="D19" s="226"/>
      <c r="E19" s="199"/>
      <c r="F19" s="217"/>
    </row>
    <row r="20" customFormat="false" ht="11.25" hidden="false" customHeight="false" outlineLevel="0" collapsed="false">
      <c r="A20" s="218" t="s">
        <v>113</v>
      </c>
      <c r="C20" s="186"/>
      <c r="D20" s="226"/>
      <c r="E20" s="199"/>
      <c r="F20" s="217"/>
    </row>
    <row r="21" customFormat="false" ht="11.25" hidden="false" customHeight="false" outlineLevel="0" collapsed="false">
      <c r="A21" s="185"/>
      <c r="C21" s="186"/>
      <c r="D21" s="226"/>
      <c r="E21" s="199"/>
      <c r="F21" s="217"/>
    </row>
    <row r="22" customFormat="false" ht="11.25" hidden="false" customHeight="false" outlineLevel="0" collapsed="false">
      <c r="A22" s="185" t="s">
        <v>23</v>
      </c>
      <c r="C22" s="219" t="n">
        <f aca="false">[4]Summary!$F$13</f>
        <v>1921606.2691913</v>
      </c>
      <c r="D22" s="220" t="n">
        <f aca="false">[4]Summary!$G$13</f>
        <v>403.347748866827</v>
      </c>
      <c r="E22" s="221" t="s">
        <v>111</v>
      </c>
      <c r="F22" s="222" t="n">
        <f aca="false">[4]Summary!$I$13</f>
        <v>-23590.2564184587</v>
      </c>
      <c r="G22" s="208" t="n">
        <f aca="false">[4]Summary!$J$13</f>
        <v>0</v>
      </c>
      <c r="H22" s="208" t="n">
        <f aca="false">[4]Summary!$K$13</f>
        <v>0</v>
      </c>
      <c r="I22" s="208" t="n">
        <f aca="false">[4]Summary!$L$13</f>
        <v>24302.1632339256</v>
      </c>
      <c r="J22" s="228" t="n">
        <f aca="false">[4]Summary!$M$13</f>
        <v>0</v>
      </c>
      <c r="M22" s="228" t="n">
        <f aca="false">[4]Summary!$P$13</f>
        <v>1921606.2691913</v>
      </c>
      <c r="N22" s="208" t="n">
        <f aca="false">[4]Summary!$R$13</f>
        <v>312313.269191302</v>
      </c>
    </row>
    <row r="23" customFormat="false" ht="11.25" hidden="false" customHeight="false" outlineLevel="0" collapsed="false">
      <c r="A23" s="185"/>
      <c r="C23" s="186"/>
      <c r="D23" s="226"/>
      <c r="E23" s="199"/>
      <c r="F23" s="217"/>
    </row>
    <row r="24" customFormat="false" ht="11.25" hidden="false" customHeight="false" outlineLevel="0" collapsed="false">
      <c r="C24" s="186"/>
      <c r="D24" s="226"/>
      <c r="E24" s="199"/>
      <c r="F24" s="217"/>
    </row>
    <row r="25" customFormat="false" ht="11.25" hidden="false" customHeight="false" outlineLevel="0" collapsed="false">
      <c r="A25" s="185" t="s">
        <v>87</v>
      </c>
      <c r="C25" s="202" t="n">
        <f aca="false">[4]Summary!$F$15</f>
        <v>-1149294.61370462</v>
      </c>
      <c r="D25" s="233" t="n">
        <f aca="false">[4]Summary!$G$15</f>
        <v>-23894.4832562066</v>
      </c>
      <c r="E25" s="221" t="s">
        <v>112</v>
      </c>
      <c r="F25" s="222" t="n">
        <f aca="false">[4]Summary!$I$15</f>
        <v>43938.7054065578</v>
      </c>
      <c r="G25" s="208" t="n">
        <f aca="false">[4]Summary!$J$15</f>
        <v>0</v>
      </c>
      <c r="H25" s="208" t="n">
        <f aca="false">[4]Summary!$K$15</f>
        <v>0</v>
      </c>
      <c r="I25" s="208" t="n">
        <f aca="false">[4]Summary!$L$15</f>
        <v>-14534.8949750636</v>
      </c>
      <c r="J25" s="228" t="n">
        <f aca="false">[4]Summary!$M$15</f>
        <v>0</v>
      </c>
      <c r="M25" s="228" t="n">
        <f aca="false">[4]Summary!$P$15</f>
        <v>-1149294.61370462</v>
      </c>
      <c r="N25" s="208" t="n">
        <f aca="false">[4]Summary!$R$15</f>
        <v>-15079.6137046246</v>
      </c>
    </row>
    <row r="26" customFormat="false" ht="11.25" hidden="false" customHeight="false" outlineLevel="0" collapsed="false">
      <c r="A26" s="185"/>
      <c r="C26" s="231"/>
      <c r="D26" s="232"/>
      <c r="E26" s="215"/>
      <c r="F26" s="231"/>
      <c r="G26" s="215"/>
      <c r="H26" s="215"/>
      <c r="I26" s="215"/>
      <c r="J26" s="215"/>
      <c r="K26" s="215"/>
      <c r="L26" s="215"/>
      <c r="M26" s="215"/>
      <c r="N26" s="215"/>
    </row>
    <row r="27" customFormat="false" ht="11.25" hidden="false" customHeight="false" outlineLevel="0" collapsed="false">
      <c r="A27" s="185"/>
    </row>
    <row r="28" customFormat="false" ht="11.25" hidden="false" customHeight="false" outlineLevel="0" collapsed="false"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</row>
    <row r="29" customFormat="false" ht="11.25" hidden="false" customHeight="false" outlineLevel="0" collapsed="false">
      <c r="A29" s="185" t="s">
        <v>113</v>
      </c>
    </row>
    <row r="30" customFormat="false" ht="11.25" hidden="false" customHeight="false" outlineLevel="0" collapsed="false">
      <c r="A30" s="185" t="s">
        <v>93</v>
      </c>
      <c r="C30" s="228" t="n">
        <f aca="false">[4]Summary!$F$16+'[4]Sithe Positions '!$BB$8</f>
        <v>902038.168035722</v>
      </c>
      <c r="M30" s="228" t="n">
        <f aca="false">[4]Summary!$P$16+'[4]Sithe Positions '!$BB$8</f>
        <v>902038.168035722</v>
      </c>
      <c r="N30" s="208" t="n">
        <f aca="false">[4]Summary!$Q$16+'[4]Sithe Positions '!$BB$8</f>
        <v>426960.168035722</v>
      </c>
    </row>
    <row r="32" customFormat="false" ht="11.25" hidden="false" customHeight="false" outlineLevel="0" collapsed="false">
      <c r="A32" s="183" t="s">
        <v>114</v>
      </c>
    </row>
    <row r="33" customFormat="false" ht="11.25" hidden="false" customHeight="false" outlineLevel="0" collapsed="false">
      <c r="A33" s="183" t="s">
        <v>94</v>
      </c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34" t="n">
        <f aca="false">'[4]Sithe Positions '!$BD$3</f>
        <v>1351398.92370265</v>
      </c>
      <c r="N33" s="215"/>
    </row>
    <row r="35" customFormat="false" ht="11.25" hidden="false" customHeight="false" outlineLevel="0" collapsed="false">
      <c r="A35" s="185" t="s">
        <v>113</v>
      </c>
    </row>
    <row r="36" customFormat="false" ht="11.25" hidden="false" customHeight="false" outlineLevel="0" collapsed="false">
      <c r="A36" s="185" t="s">
        <v>95</v>
      </c>
      <c r="C36" s="228" t="s">
        <v>16</v>
      </c>
      <c r="M36" s="228" t="n">
        <f aca="false">M30+M33</f>
        <v>2253437.09173837</v>
      </c>
    </row>
    <row r="37" customFormat="false" ht="11.25" hidden="false" customHeight="false" outlineLevel="0" collapsed="false">
      <c r="A37" s="18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</row>
    <row r="38" customFormat="false" ht="11.25" hidden="false" customHeight="false" outlineLevel="0" collapsed="false">
      <c r="A38" s="185"/>
    </row>
    <row r="40" customFormat="false" ht="11.25" hidden="false" customHeight="false" outlineLevel="0" collapsed="false">
      <c r="A40" s="193" t="s">
        <v>115</v>
      </c>
      <c r="C40" s="201" t="n">
        <v>250000</v>
      </c>
      <c r="M40" s="201" t="n">
        <v>250000</v>
      </c>
    </row>
    <row r="41" customFormat="false" ht="11.25" hidden="false" customHeight="false" outlineLevel="0" collapsed="false"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</row>
    <row r="44" customFormat="false" ht="12" hidden="false" customHeight="false" outlineLevel="0" collapsed="false"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</row>
    <row r="45" customFormat="false" ht="12" hidden="false" customHeight="false" outlineLevel="0" collapsed="false"/>
  </sheetData>
  <mergeCells count="1">
    <mergeCell ref="D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2000-11-29T21:13:08Z</dcterms:created>
  <dc:creator>dport</dc:creator>
  <dc:description>- Oracle 8i ODBC QueryFix Applied</dc:description>
  <dc:language>en-US</dc:language>
  <cp:lastModifiedBy>dport</cp:lastModifiedBy>
  <cp:lastPrinted>2001-04-05T16:06:47Z</cp:lastPrinted>
  <dcterms:modified xsi:type="dcterms:W3CDTF">2001-04-05T16:35:40Z</dcterms:modified>
  <cp:revision>0</cp:revision>
  <dc:subject/>
  <dc:title/>
</cp:coreProperties>
</file>