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gines" sheetId="1" state="visible" r:id="rId3"/>
    <sheet name="Tanks" sheetId="2" state="visible" r:id="rId4"/>
    <sheet name="Load" sheetId="3" state="visible" r:id="rId5"/>
    <sheet name="Summary" sheetId="4" state="visible" r:id="rId6"/>
    <sheet name="fugitives" sheetId="5" state="visible" r:id="rId7"/>
  </sheets>
  <externalReferences>
    <externalReference r:id="rId8"/>
  </externalReferences>
  <definedNames>
    <definedName function="false" hidden="false" localSheetId="0" name="_xlnm.Print_Area" vbProcedure="false">engines!$A$1:$T$62</definedName>
    <definedName function="false" hidden="false" name="Print_Area_MI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<sst xmlns="http://schemas.openxmlformats.org/spreadsheetml/2006/main" count="325" uniqueCount="157">
  <si>
    <t xml:space="preserve">NORTHERN NATURAL GAS COMPANY</t>
  </si>
  <si>
    <t xml:space="preserve">SPRABERRY PLANT</t>
  </si>
  <si>
    <t xml:space="preserve"> </t>
  </si>
  <si>
    <t xml:space="preserve">TNRCC ACCOUNT NO. ML-0022-W</t>
  </si>
  <si>
    <t xml:space="preserve">NATURAL GAS FIRED PIPELINE COMPRESSOR ENGINE / TURBINE EMISSIONS</t>
  </si>
  <si>
    <t xml:space="preserve">ANNUAL EMISSIONS</t>
  </si>
  <si>
    <t xml:space="preserve">UNIT</t>
  </si>
  <si>
    <t xml:space="preserve">TOTAL</t>
  </si>
  <si>
    <t xml:space="preserve">HEAT</t>
  </si>
  <si>
    <t xml:space="preserve">RATED</t>
  </si>
  <si>
    <t xml:space="preserve">EMISSION FACTORS (lb/MMBtu)</t>
  </si>
  <si>
    <t xml:space="preserve">ANNUAL EMISSIONS (TONS/YR)</t>
  </si>
  <si>
    <t xml:space="preserve">I.D.</t>
  </si>
  <si>
    <t xml:space="preserve">ANNUAL</t>
  </si>
  <si>
    <t xml:space="preserve">RATE</t>
  </si>
  <si>
    <t xml:space="preserve">HORSE</t>
  </si>
  <si>
    <t xml:space="preserve">(1)</t>
  </si>
  <si>
    <t xml:space="preserve">(2)</t>
  </si>
  <si>
    <t xml:space="preserve">(3)</t>
  </si>
  <si>
    <t xml:space="preserve">(EPN)</t>
  </si>
  <si>
    <t xml:space="preserve">HOURS</t>
  </si>
  <si>
    <t xml:space="preserve">(Btu/hp-hr)</t>
  </si>
  <si>
    <t xml:space="preserve">POWER</t>
  </si>
  <si>
    <t xml:space="preserve">SO2</t>
  </si>
  <si>
    <t xml:space="preserve">NOX</t>
  </si>
  <si>
    <t xml:space="preserve">CO</t>
  </si>
  <si>
    <t xml:space="preserve">nm-VOC</t>
  </si>
  <si>
    <t xml:space="preserve">PM2.5</t>
  </si>
  <si>
    <t xml:space="preserve">PM10/2.5</t>
  </si>
  <si>
    <t xml:space="preserve">SAE101</t>
  </si>
  <si>
    <t xml:space="preserve">SCE101</t>
  </si>
  <si>
    <t xml:space="preserve">Abandoned</t>
  </si>
  <si>
    <t xml:space="preserve">SCE102</t>
  </si>
  <si>
    <t xml:space="preserve">SCE103</t>
  </si>
  <si>
    <t xml:space="preserve">SCE104</t>
  </si>
  <si>
    <t xml:space="preserve">SCE105</t>
  </si>
  <si>
    <t xml:space="preserve">SCE106</t>
  </si>
  <si>
    <t xml:space="preserve">SCE107</t>
  </si>
  <si>
    <t xml:space="preserve">SCE108</t>
  </si>
  <si>
    <t xml:space="preserve">SCE109</t>
  </si>
  <si>
    <t xml:space="preserve">SCE110</t>
  </si>
  <si>
    <t xml:space="preserve">SCE111</t>
  </si>
  <si>
    <t xml:space="preserve">SCE112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</si>
  <si>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</si>
  <si>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</si>
  <si>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</si>
  <si>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</si>
  <si>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</si>
  <si>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Turbines</t>
  </si>
  <si>
    <t xml:space="preserve">Acetaldehyde</t>
  </si>
  <si>
    <t xml:space="preserve">Acrolein</t>
  </si>
  <si>
    <t xml:space="preserve">Benzene</t>
  </si>
  <si>
    <t xml:space="preserve">Formaldehyde</t>
  </si>
  <si>
    <t xml:space="preserve">Methanol</t>
  </si>
  <si>
    <t xml:space="preserve">Ethylbenzene</t>
  </si>
  <si>
    <t xml:space="preserve">Toluene</t>
  </si>
  <si>
    <t xml:space="preserve">Xylenes</t>
  </si>
  <si>
    <t xml:space="preserve">Total HAP</t>
  </si>
  <si>
    <t xml:space="preserve">POTENTIAL ANNUAL HAP EMISSIONS (tpy)</t>
  </si>
  <si>
    <t xml:space="preserve">MMBtu/hr</t>
  </si>
  <si>
    <t xml:space="preserve">Xylene</t>
  </si>
  <si>
    <t xml:space="preserve">-</t>
  </si>
  <si>
    <t xml:space="preserve">NOTES:</t>
  </si>
  <si>
    <t xml:space="preserve">(1) Analysis of natural gas shows virtually no sulfur.  AP-42 factor based on 2000 grains per MMscf.</t>
  </si>
  <si>
    <t xml:space="preserve">(2) 100% of Total Outlet particulate is assumed to be PM10/2.5.</t>
  </si>
  <si>
    <t xml:space="preserve">(3) Engine emission factors for NOx, CO, PM2.5, and nm-VOC are from AP-42., Tables 3.2-1 and 3.2-3 (7/00) </t>
  </si>
  <si>
    <t xml:space="preserve">(4) Engine SAE101 is a 4 cycle rich burn BUDA 6MO970, engines SCE104, SCE105 and SCE111 are 2 cycle lean burn Cooper-Bessemer GMVA-10.</t>
  </si>
  <si>
    <t xml:space="preserve">(5) Engines SCE106 thru SCE110 are 4 cycle rich burn Ingersoll-Rand 412KVG, and engine SCE112 is a 4 cycle rich burn Clark HBA-6.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</si>
  <si>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</si>
  <si>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</si>
  <si>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</si>
  <si>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</si>
  <si>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</si>
  <si>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</si>
  <si>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</si>
  <si>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</si>
  <si>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</si>
  <si>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</si>
  <si>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</si>
  <si>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</si>
  <si>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</si>
  <si>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</si>
  <si>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</si>
  <si>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</si>
  <si>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</si>
  <si>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</si>
  <si>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</si>
  <si>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</si>
  <si>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TK-1</t>
  </si>
  <si>
    <t xml:space="preserve">Condensate</t>
  </si>
  <si>
    <t xml:space="preserve">TK-2</t>
  </si>
  <si>
    <t xml:space="preserve">TK-3</t>
  </si>
  <si>
    <t xml:space="preserve">Engine Oil</t>
  </si>
  <si>
    <t xml:space="preserve">TK-4</t>
  </si>
  <si>
    <t xml:space="preserve">TK-5</t>
  </si>
  <si>
    <t xml:space="preserve">Engine Coolant</t>
  </si>
  <si>
    <t xml:space="preserve">TK-6</t>
  </si>
  <si>
    <t xml:space="preserve">Oily Wastewater</t>
  </si>
  <si>
    <t xml:space="preserve">TK-7</t>
  </si>
  <si>
    <t xml:space="preserve">Diesel</t>
  </si>
  <si>
    <t xml:space="preserve">TK-8</t>
  </si>
  <si>
    <t xml:space="preserve">TK-9</t>
  </si>
  <si>
    <t xml:space="preserve">Note:</t>
  </si>
  <si>
    <t xml:space="preserve">(1) Turnovers conservatively estimated at 1 per month.</t>
  </si>
  <si>
    <t xml:space="preserve">(2) Emissions from tanks (except for TK-1 and TK-2) are assumed to be insignificant due to the low vapor pressures of the contents and the low annual throughput.</t>
  </si>
  <si>
    <t xml:space="preserve">Storage Tank Potential To Emit</t>
  </si>
  <si>
    <t xml:space="preserve">Mol</t>
  </si>
  <si>
    <t xml:space="preserve">AVE.</t>
  </si>
  <si>
    <t xml:space="preserve">AVG. VAPOR</t>
  </si>
  <si>
    <t xml:space="preserve">SAT.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</si>
  <si>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</si>
  <si>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</si>
  <si>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</si>
  <si>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</si>
  <si>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</si>
  <si>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</si>
  <si>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</si>
  <si>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</si>
  <si>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</si>
  <si>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</si>
  <si>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</si>
  <si>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</si>
  <si>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</si>
  <si>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</si>
  <si>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LOAD</t>
  </si>
  <si>
    <t xml:space="preserve">CONDENSATE</t>
  </si>
  <si>
    <t xml:space="preserve">(1) Annual throughput conservatively estimated. </t>
  </si>
  <si>
    <t xml:space="preserve">(2) Physical data estimated.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</si>
  <si>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</si>
  <si>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</si>
  <si>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</si>
  <si>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</si>
  <si>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NOx</t>
  </si>
  <si>
    <t xml:space="preserve">VOC</t>
  </si>
  <si>
    <t xml:space="preserve">PM</t>
  </si>
  <si>
    <t xml:space="preserve">F-1</t>
  </si>
  <si>
    <t xml:space="preserve">1. Tank emissions include breathing and working losses only.</t>
  </si>
  <si>
    <t xml:space="preserve">EPN: FUG</t>
  </si>
  <si>
    <t xml:space="preserve">OIL &amp; GAS PROCESSING</t>
  </si>
  <si>
    <t xml:space="preserve">PERCENT</t>
  </si>
  <si>
    <t xml:space="preserve">COMPONENT</t>
  </si>
  <si>
    <t xml:space="preserve">COUNT</t>
  </si>
  <si>
    <t xml:space="preserve">FACTORS</t>
  </si>
  <si>
    <t xml:space="preserve"> VOC *1</t>
  </si>
  <si>
    <t xml:space="preserve">MAX.</t>
  </si>
  <si>
    <t xml:space="preserve">(lb/hr/comp)</t>
  </si>
  <si>
    <t xml:space="preserve">(tn/yr)</t>
  </si>
  <si>
    <t xml:space="preserve">VALVES:</t>
  </si>
  <si>
    <t xml:space="preserve">GAS/VAPOR</t>
  </si>
  <si>
    <t xml:space="preserve">FLANGES:</t>
  </si>
  <si>
    <t xml:space="preserve">COMPRESSORS:</t>
  </si>
  <si>
    <t xml:space="preserve">OPEN ENDED LINES:</t>
  </si>
  <si>
    <t xml:space="preserve">RELIEF VALVES:</t>
  </si>
  <si>
    <t xml:space="preserve">SAMPLE CONNECTIONS:</t>
  </si>
  <si>
    <t xml:space="preserve">TOTAL VOC (59999):</t>
  </si>
  <si>
    <t xml:space="preserve">1.  VOC Emissions do not include methane or ethane. Percent VOC for gas service conservatively estimated for pipeline quality natural gas.</t>
  </si>
  <si>
    <t xml:space="preserve">2.  EPN: SAE101 has no compressor seals (generator only).</t>
  </si>
</sst>
</file>

<file path=xl/styles.xml><?xml version="1.0" encoding="utf-8"?>
<styleSheet xmlns="http://schemas.openxmlformats.org/spreadsheetml/2006/main">
  <numFmts count="19">
    <numFmt numFmtId="164" formatCode="General_)"/>
    <numFmt numFmtId="165" formatCode="0.00_)"/>
    <numFmt numFmtId="166" formatCode="0.000_)"/>
    <numFmt numFmtId="167" formatCode="0.0_)"/>
    <numFmt numFmtId="168" formatCode="0_)"/>
    <numFmt numFmtId="169" formatCode="0.00000_)"/>
    <numFmt numFmtId="170" formatCode="#,##0.000_);\(#,##0.000\)"/>
    <numFmt numFmtId="171" formatCode="0%"/>
    <numFmt numFmtId="172" formatCode="0.0%"/>
    <numFmt numFmtId="173" formatCode="0.0000_)"/>
    <numFmt numFmtId="174" formatCode="0.00"/>
    <numFmt numFmtId="175" formatCode="0.000000_)"/>
    <numFmt numFmtId="176" formatCode="_(* #,##0.00_);_(* \(#,##0.00\);_(* \-??_);_(@_)"/>
    <numFmt numFmtId="177" formatCode="_(* #,##0_);_(* \(#,##0\);_(* \-??_);_(@_)"/>
    <numFmt numFmtId="178" formatCode="[$-409]#,##0_);\(#,##0\)"/>
    <numFmt numFmtId="179" formatCode="0.0"/>
    <numFmt numFmtId="180" formatCode="0.000"/>
    <numFmt numFmtId="181" formatCode="0.00%"/>
    <numFmt numFmtId="182" formatCode="0.000%"/>
  </numFmts>
  <fonts count="1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sz val="10"/>
      <name val="Times New Roman"/>
      <family val="0"/>
    </font>
    <font>
      <b val="true"/>
      <sz val="12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.1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1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1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1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19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0" borderId="19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19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2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7" fillId="0" borderId="2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7" fillId="0" borderId="2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5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0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4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fill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fil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3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STINGS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Northern%20NG/Northern%20NG%20-%20Bobbitt%20Compressor,%20TX/Title%20V%20Renewal%20(2001)/Bobbitt%20-%20P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ines"/>
      <sheetName val="tank"/>
      <sheetName val="fugitives"/>
      <sheetName val="load"/>
      <sheetName val="Summary"/>
    </sheetNames>
    <sheetDataSet>
      <sheetData sheetId="0"/>
      <sheetData sheetId="1">
        <row r="14">
          <cell r="H1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15.75" customHeight="true" zeroHeight="false" outlineLevelRow="0" outlineLevelCol="0"/>
  <cols>
    <col collapsed="false" customWidth="true" hidden="false" outlineLevel="0" max="1" min="1" style="0" width="12.66"/>
    <col collapsed="false" customWidth="true" hidden="false" outlineLevel="0" max="2" min="2" style="0" width="10.32"/>
    <col collapsed="false" customWidth="true" hidden="false" outlineLevel="0" max="3" min="3" style="0" width="13.1"/>
    <col collapsed="false" customWidth="true" hidden="false" outlineLevel="0" max="4" min="4" style="0" width="8.65"/>
    <col collapsed="false" customWidth="true" hidden="false" outlineLevel="0" max="6" min="6" style="0" width="13.44"/>
    <col collapsed="false" customWidth="true" hidden="false" outlineLevel="0" max="7" min="7" style="0" width="9.32"/>
    <col collapsed="false" customWidth="true" hidden="false" outlineLevel="0" max="8" min="8" style="0" width="12.66"/>
    <col collapsed="false" customWidth="true" hidden="false" outlineLevel="0" max="9" min="9" style="0" width="8.1"/>
    <col collapsed="false" customWidth="true" hidden="false" outlineLevel="0" max="10" min="10" style="0" width="7.11"/>
    <col collapsed="false" customWidth="true" hidden="false" outlineLevel="0" max="11" min="11" style="0" width="10.11"/>
    <col collapsed="false" customWidth="true" hidden="false" outlineLevel="0" max="12" min="12" style="0" width="9.55"/>
    <col collapsed="false" customWidth="true" hidden="false" outlineLevel="0" max="13" min="13" style="0" width="9.65"/>
    <col collapsed="false" customWidth="false" hidden="true" outlineLevel="0" max="16" min="15" style="0" width="10.65"/>
    <col collapsed="false" customWidth="true" hidden="false" outlineLevel="0" max="18" min="17" style="0" width="9.65"/>
    <col collapsed="false" customWidth="true" hidden="false" outlineLevel="0" max="19" min="19" style="0" width="11.65"/>
    <col collapsed="false" customWidth="true" hidden="false" outlineLevel="0" max="20" min="20" style="0" width="9.65"/>
    <col collapsed="false" customWidth="true" hidden="false" outlineLevel="0" max="21" min="21" style="0" width="7.66"/>
    <col collapsed="false" customWidth="true" hidden="false" outlineLevel="0" max="24" min="22" style="0" width="9.65"/>
    <col collapsed="false" customWidth="true" hidden="false" outlineLevel="0" max="25" min="25" style="0" width="8.65"/>
    <col collapsed="false" customWidth="true" hidden="false" outlineLevel="0" max="33" min="32" style="0" width="6.65"/>
    <col collapsed="false" customWidth="true" hidden="false" outlineLevel="0" max="34" min="34" style="0" width="8.65"/>
    <col collapsed="false" customWidth="true" hidden="false" outlineLevel="0" max="36" min="35" style="0" width="7.66"/>
    <col collapsed="false" customWidth="true" hidden="false" outlineLevel="0" max="37" min="37" style="0" width="9.65"/>
    <col collapsed="false" customWidth="true" hidden="false" outlineLevel="0" max="39" min="38" style="0" width="7.66"/>
    <col collapsed="false" customWidth="true" hidden="false" outlineLevel="0" max="41" min="40" style="0" width="9.65"/>
    <col collapsed="false" customWidth="true" hidden="false" outlineLevel="0" max="42" min="42" style="0" width="8.65"/>
  </cols>
  <sheetData>
    <row r="1" customFormat="false" ht="19.5" hidden="false" customHeight="false" outlineLevel="0" collapsed="false">
      <c r="A1" s="1" t="s">
        <v>0</v>
      </c>
    </row>
    <row r="2" customFormat="false" ht="19.5" hidden="false" customHeight="false" outlineLevel="0" collapsed="false">
      <c r="A2" s="1" t="s">
        <v>1</v>
      </c>
      <c r="N2" s="2" t="s">
        <v>2</v>
      </c>
      <c r="O2" s="2"/>
      <c r="P2" s="2"/>
    </row>
    <row r="3" customFormat="false" ht="19.5" hidden="false" customHeight="false" outlineLevel="0" collapsed="false">
      <c r="A3" s="1" t="s">
        <v>3</v>
      </c>
    </row>
    <row r="4" customFormat="false" ht="19.5" hidden="false" customHeight="false" outlineLevel="0" collapsed="false">
      <c r="A4" s="1"/>
      <c r="N4" s="2" t="s">
        <v>2</v>
      </c>
      <c r="O4" s="2"/>
      <c r="P4" s="2"/>
    </row>
    <row r="6" customFormat="false" ht="15.75" hidden="false" customHeight="false" outlineLevel="0" collapsed="false">
      <c r="A6" s="2" t="s">
        <v>4</v>
      </c>
    </row>
    <row r="8" customFormat="false" ht="15.75" hidden="false" customHeight="false" outlineLevel="0" collapsed="false">
      <c r="A8" s="2" t="s">
        <v>5</v>
      </c>
    </row>
    <row r="9" customFormat="false" ht="15.75" hidden="false" customHeight="false" outlineLevel="0" collapsed="false">
      <c r="A9" s="3" t="s">
        <v>6</v>
      </c>
      <c r="B9" s="4" t="s">
        <v>7</v>
      </c>
      <c r="C9" s="5" t="s">
        <v>8</v>
      </c>
      <c r="D9" s="5" t="s">
        <v>9</v>
      </c>
      <c r="E9" s="4" t="s">
        <v>10</v>
      </c>
      <c r="F9" s="4"/>
      <c r="G9" s="4"/>
      <c r="H9" s="4"/>
      <c r="I9" s="4"/>
      <c r="J9" s="6" t="s">
        <v>11</v>
      </c>
      <c r="K9" s="6"/>
      <c r="L9" s="6"/>
      <c r="M9" s="6"/>
      <c r="N9" s="6"/>
      <c r="O9" s="6"/>
      <c r="P9" s="6"/>
    </row>
    <row r="10" customFormat="false" ht="15.75" hidden="false" customHeight="false" outlineLevel="0" collapsed="false">
      <c r="A10" s="7" t="s">
        <v>12</v>
      </c>
      <c r="B10" s="8" t="s">
        <v>13</v>
      </c>
      <c r="C10" s="9" t="s">
        <v>14</v>
      </c>
      <c r="D10" s="10" t="s">
        <v>15</v>
      </c>
      <c r="E10" s="11" t="s">
        <v>16</v>
      </c>
      <c r="F10" s="12"/>
      <c r="G10" s="12"/>
      <c r="H10" s="13" t="s">
        <v>17</v>
      </c>
      <c r="I10" s="13" t="s">
        <v>18</v>
      </c>
      <c r="J10" s="14"/>
      <c r="K10" s="12"/>
      <c r="L10" s="12"/>
      <c r="M10" s="12"/>
      <c r="N10" s="15"/>
      <c r="O10" s="12"/>
      <c r="P10" s="16" t="s">
        <v>2</v>
      </c>
      <c r="S10" s="17"/>
      <c r="T10" s="17"/>
    </row>
    <row r="11" customFormat="false" ht="16.5" hidden="false" customHeight="false" outlineLevel="0" collapsed="false">
      <c r="A11" s="18" t="s">
        <v>19</v>
      </c>
      <c r="B11" s="19" t="s">
        <v>20</v>
      </c>
      <c r="C11" s="20" t="s">
        <v>21</v>
      </c>
      <c r="D11" s="20" t="s">
        <v>22</v>
      </c>
      <c r="E11" s="19" t="s">
        <v>23</v>
      </c>
      <c r="F11" s="20" t="s">
        <v>24</v>
      </c>
      <c r="G11" s="20" t="s">
        <v>25</v>
      </c>
      <c r="H11" s="20" t="s">
        <v>26</v>
      </c>
      <c r="I11" s="20" t="s">
        <v>27</v>
      </c>
      <c r="J11" s="19" t="s">
        <v>23</v>
      </c>
      <c r="K11" s="20" t="s">
        <v>24</v>
      </c>
      <c r="L11" s="20" t="s">
        <v>25</v>
      </c>
      <c r="M11" s="20" t="s">
        <v>26</v>
      </c>
      <c r="N11" s="21" t="s">
        <v>27</v>
      </c>
      <c r="O11" s="20" t="s">
        <v>26</v>
      </c>
      <c r="P11" s="21" t="s">
        <v>28</v>
      </c>
      <c r="S11" s="17"/>
      <c r="T11" s="17"/>
    </row>
    <row r="12" customFormat="false" ht="16.5" hidden="false" customHeight="false" outlineLevel="0" collapsed="false">
      <c r="A12" s="22"/>
      <c r="B12" s="23"/>
      <c r="C12" s="24"/>
      <c r="E12" s="25" t="s">
        <v>2</v>
      </c>
      <c r="F12" s="26" t="s">
        <v>2</v>
      </c>
      <c r="G12" s="26" t="s">
        <v>2</v>
      </c>
      <c r="H12" s="27" t="s">
        <v>2</v>
      </c>
      <c r="J12" s="28"/>
      <c r="K12" s="29"/>
      <c r="L12" s="29"/>
      <c r="M12" s="29"/>
      <c r="N12" s="30"/>
      <c r="O12" s="29"/>
      <c r="P12" s="24"/>
      <c r="R12" s="24"/>
      <c r="S12" s="24"/>
    </row>
    <row r="13" customFormat="false" ht="15.75" hidden="false" customHeight="false" outlineLevel="0" collapsed="false">
      <c r="A13" s="31" t="s">
        <v>29</v>
      </c>
      <c r="B13" s="32" t="n">
        <v>8760</v>
      </c>
      <c r="C13" s="33" t="n">
        <v>7500</v>
      </c>
      <c r="D13" s="34" t="n">
        <v>100</v>
      </c>
      <c r="E13" s="35" t="n">
        <v>0.00058</v>
      </c>
      <c r="F13" s="29" t="n">
        <v>2.21</v>
      </c>
      <c r="G13" s="29" t="n">
        <v>3.72</v>
      </c>
      <c r="H13" s="36" t="n">
        <v>0.00296</v>
      </c>
      <c r="I13" s="36" t="n">
        <v>0.01941</v>
      </c>
      <c r="J13" s="28" t="n">
        <f aca="false">+E13*$B13*$C13*$D13/2000/1000000</f>
        <v>0.0019053</v>
      </c>
      <c r="K13" s="37" t="n">
        <f aca="false">+F13*$B13*$C13*$D13/2000/1000000</f>
        <v>7.25985</v>
      </c>
      <c r="L13" s="37" t="n">
        <f aca="false">+G13*$B13*$C13*$D13/2000/1000000</f>
        <v>12.2202</v>
      </c>
      <c r="M13" s="37" t="n">
        <f aca="false">+H13*$B13*$C13*$D13/2000/1000000</f>
        <v>0.0097236</v>
      </c>
      <c r="N13" s="38" t="n">
        <f aca="false">+I13*$B13*$C13*$D13/2000/1000000</f>
        <v>0.06376185</v>
      </c>
      <c r="O13" s="37" t="n">
        <f aca="false">S13*1050*H13/2000</f>
        <v>0</v>
      </c>
      <c r="P13" s="37" t="n">
        <f aca="false">S13*1050*I13/2000</f>
        <v>0</v>
      </c>
      <c r="R13" s="24"/>
      <c r="S13" s="39"/>
      <c r="T13" s="40"/>
    </row>
    <row r="14" customFormat="false" ht="15.75" hidden="false" customHeight="false" outlineLevel="0" collapsed="false">
      <c r="A14" s="31" t="s">
        <v>30</v>
      </c>
      <c r="B14" s="32" t="n">
        <v>0</v>
      </c>
      <c r="C14" s="33" t="s">
        <v>31</v>
      </c>
      <c r="D14" s="34" t="n">
        <v>1343</v>
      </c>
      <c r="E14" s="35"/>
      <c r="F14" s="29"/>
      <c r="G14" s="41"/>
      <c r="H14" s="41"/>
      <c r="I14" s="36"/>
      <c r="J14" s="28"/>
      <c r="K14" s="37"/>
      <c r="L14" s="37"/>
      <c r="M14" s="37"/>
      <c r="N14" s="38"/>
      <c r="O14" s="37" t="n">
        <f aca="false">S14*1050*H14/2000</f>
        <v>0</v>
      </c>
      <c r="P14" s="37" t="n">
        <f aca="false">S14*1050*I14/2000</f>
        <v>0</v>
      </c>
      <c r="R14" s="24"/>
      <c r="S14" s="39"/>
      <c r="T14" s="40"/>
    </row>
    <row r="15" customFormat="false" ht="15.75" hidden="false" customHeight="false" outlineLevel="0" collapsed="false">
      <c r="A15" s="31" t="s">
        <v>32</v>
      </c>
      <c r="B15" s="32" t="n">
        <v>0</v>
      </c>
      <c r="C15" s="33" t="s">
        <v>31</v>
      </c>
      <c r="D15" s="34" t="n">
        <v>1343</v>
      </c>
      <c r="E15" s="35"/>
      <c r="F15" s="29"/>
      <c r="G15" s="41"/>
      <c r="H15" s="41"/>
      <c r="I15" s="36"/>
      <c r="J15" s="28"/>
      <c r="K15" s="37"/>
      <c r="L15" s="37"/>
      <c r="M15" s="37"/>
      <c r="N15" s="38"/>
      <c r="O15" s="37" t="n">
        <f aca="false">S15*1050*H15/2000</f>
        <v>0</v>
      </c>
      <c r="P15" s="37" t="n">
        <f aca="false">S15*1050*I15/2000</f>
        <v>0</v>
      </c>
      <c r="R15" s="24"/>
      <c r="S15" s="39"/>
      <c r="T15" s="40"/>
    </row>
    <row r="16" customFormat="false" ht="15.75" hidden="false" customHeight="false" outlineLevel="0" collapsed="false">
      <c r="A16" s="31" t="s">
        <v>33</v>
      </c>
      <c r="B16" s="32" t="n">
        <v>0</v>
      </c>
      <c r="C16" s="33" t="s">
        <v>31</v>
      </c>
      <c r="D16" s="34" t="n">
        <v>1343</v>
      </c>
      <c r="E16" s="35"/>
      <c r="F16" s="29"/>
      <c r="G16" s="41"/>
      <c r="H16" s="41"/>
      <c r="I16" s="36"/>
      <c r="J16" s="28"/>
      <c r="K16" s="37"/>
      <c r="L16" s="37"/>
      <c r="M16" s="37"/>
      <c r="N16" s="38"/>
      <c r="O16" s="37" t="n">
        <f aca="false">S16*1050*H16/2000</f>
        <v>0</v>
      </c>
      <c r="P16" s="37" t="n">
        <f aca="false">S16*1050*I16/2000</f>
        <v>0</v>
      </c>
      <c r="R16" s="24"/>
      <c r="S16" s="39"/>
      <c r="T16" s="40"/>
    </row>
    <row r="17" customFormat="false" ht="15.75" hidden="false" customHeight="false" outlineLevel="0" collapsed="false">
      <c r="A17" s="31" t="s">
        <v>34</v>
      </c>
      <c r="B17" s="32" t="n">
        <v>8760</v>
      </c>
      <c r="C17" s="33" t="n">
        <v>7500</v>
      </c>
      <c r="D17" s="34" t="n">
        <v>1343</v>
      </c>
      <c r="E17" s="35" t="n">
        <v>0.00058</v>
      </c>
      <c r="F17" s="29" t="n">
        <v>3.17</v>
      </c>
      <c r="G17" s="41" t="n">
        <v>0.386</v>
      </c>
      <c r="H17" s="41" t="n">
        <v>0.12</v>
      </c>
      <c r="I17" s="36" t="n">
        <v>0.04831</v>
      </c>
      <c r="J17" s="28" t="n">
        <f aca="false">+E17*$B17*$C17*$D17/2000/1000000</f>
        <v>0.025588179</v>
      </c>
      <c r="K17" s="37" t="n">
        <f aca="false">+F17*$B17*$C17*$D17/2000/1000000</f>
        <v>139.8526335</v>
      </c>
      <c r="L17" s="37" t="n">
        <f aca="false">+G17*$B17*$C17*$D17/2000/1000000</f>
        <v>17.0293743</v>
      </c>
      <c r="M17" s="37" t="n">
        <f aca="false">+H17*$B17*$C17*$D17/2000/1000000</f>
        <v>5.294106</v>
      </c>
      <c r="N17" s="38" t="n">
        <f aca="false">+I17*$B17*$C17*$D17/2000/1000000</f>
        <v>2.1313188405</v>
      </c>
      <c r="O17" s="37" t="n">
        <f aca="false">S17*1050*H17/2000</f>
        <v>0</v>
      </c>
      <c r="P17" s="37" t="n">
        <f aca="false">S17*1050*I17/2000</f>
        <v>0</v>
      </c>
      <c r="R17" s="24"/>
      <c r="S17" s="39"/>
      <c r="T17" s="40"/>
    </row>
    <row r="18" customFormat="false" ht="15.75" hidden="false" customHeight="false" outlineLevel="0" collapsed="false">
      <c r="A18" s="31" t="s">
        <v>35</v>
      </c>
      <c r="B18" s="32" t="n">
        <v>8760</v>
      </c>
      <c r="C18" s="33" t="n">
        <v>7500</v>
      </c>
      <c r="D18" s="34" t="n">
        <v>1343</v>
      </c>
      <c r="E18" s="35" t="n">
        <v>0.00058</v>
      </c>
      <c r="F18" s="29" t="n">
        <v>3.17</v>
      </c>
      <c r="G18" s="41" t="n">
        <v>0.386</v>
      </c>
      <c r="H18" s="41" t="n">
        <v>0.12</v>
      </c>
      <c r="I18" s="36" t="n">
        <v>0.04831</v>
      </c>
      <c r="J18" s="28" t="n">
        <f aca="false">+E18*$B18*$C18*$D18/2000/1000000</f>
        <v>0.025588179</v>
      </c>
      <c r="K18" s="37" t="n">
        <f aca="false">+F18*$B18*$C18*$D18/2000/1000000</f>
        <v>139.8526335</v>
      </c>
      <c r="L18" s="37" t="n">
        <f aca="false">+G18*$B18*$C18*$D18/2000/1000000</f>
        <v>17.0293743</v>
      </c>
      <c r="M18" s="37" t="n">
        <f aca="false">+H18*$B18*$C18*$D18/2000/1000000</f>
        <v>5.294106</v>
      </c>
      <c r="N18" s="38" t="n">
        <f aca="false">+I18*$B18*$C18*$D18/2000/1000000</f>
        <v>2.1313188405</v>
      </c>
      <c r="O18" s="37" t="n">
        <f aca="false">S18*1050*H18/2000</f>
        <v>0</v>
      </c>
      <c r="P18" s="37" t="n">
        <f aca="false">S18*1050*I18/2000</f>
        <v>0</v>
      </c>
      <c r="R18" s="24"/>
      <c r="S18" s="39"/>
      <c r="T18" s="40"/>
    </row>
    <row r="19" customFormat="false" ht="15.75" hidden="false" customHeight="false" outlineLevel="0" collapsed="false">
      <c r="A19" s="31" t="s">
        <v>36</v>
      </c>
      <c r="B19" s="32" t="n">
        <v>8760</v>
      </c>
      <c r="C19" s="33" t="n">
        <v>7500</v>
      </c>
      <c r="D19" s="34" t="n">
        <v>1254</v>
      </c>
      <c r="E19" s="35" t="n">
        <v>0.00058</v>
      </c>
      <c r="F19" s="29" t="n">
        <v>2.21</v>
      </c>
      <c r="G19" s="29" t="n">
        <v>3.72</v>
      </c>
      <c r="H19" s="36" t="n">
        <v>0.00296</v>
      </c>
      <c r="I19" s="36" t="n">
        <v>0.01941</v>
      </c>
      <c r="J19" s="28" t="n">
        <f aca="false">+E19*$B19*$C19*$D19/2000/1000000</f>
        <v>0.023892462</v>
      </c>
      <c r="K19" s="37" t="n">
        <f aca="false">+F19*$B19*$C19*$D19/2000/1000000</f>
        <v>91.038519</v>
      </c>
      <c r="L19" s="37" t="n">
        <f aca="false">+G19*$B19*$C19*$D19/2000/1000000</f>
        <v>153.241308</v>
      </c>
      <c r="M19" s="37" t="n">
        <f aca="false">+H19*$B19*$C19*$D19/2000/1000000</f>
        <v>0.121933944</v>
      </c>
      <c r="N19" s="38" t="n">
        <f aca="false">+I19*$B19*$C19*$D19/2000/1000000</f>
        <v>0.799573599</v>
      </c>
      <c r="O19" s="37" t="n">
        <f aca="false">S19*1050*H19/2000</f>
        <v>0</v>
      </c>
      <c r="P19" s="37" t="n">
        <f aca="false">S19*1050*I19/2000</f>
        <v>0</v>
      </c>
      <c r="R19" s="24"/>
      <c r="S19" s="39"/>
      <c r="T19" s="40"/>
    </row>
    <row r="20" customFormat="false" ht="15.75" hidden="false" customHeight="false" outlineLevel="0" collapsed="false">
      <c r="A20" s="31" t="s">
        <v>37</v>
      </c>
      <c r="B20" s="32" t="n">
        <v>8760</v>
      </c>
      <c r="C20" s="33" t="n">
        <v>7500</v>
      </c>
      <c r="D20" s="34" t="n">
        <v>1254</v>
      </c>
      <c r="E20" s="35" t="n">
        <v>0.00058</v>
      </c>
      <c r="F20" s="29" t="n">
        <v>2.21</v>
      </c>
      <c r="G20" s="29" t="n">
        <v>3.72</v>
      </c>
      <c r="H20" s="36" t="n">
        <v>0.00296</v>
      </c>
      <c r="I20" s="36" t="n">
        <v>0.01941</v>
      </c>
      <c r="J20" s="28" t="n">
        <f aca="false">+E20*$B20*$C20*$D20/2000/1000000</f>
        <v>0.023892462</v>
      </c>
      <c r="K20" s="37" t="n">
        <f aca="false">+F20*$B20*$C20*$D20/2000/1000000</f>
        <v>91.038519</v>
      </c>
      <c r="L20" s="37" t="n">
        <f aca="false">+G20*$B20*$C20*$D20/2000/1000000</f>
        <v>153.241308</v>
      </c>
      <c r="M20" s="37" t="n">
        <f aca="false">+H20*$B20*$C20*$D20/2000/1000000</f>
        <v>0.121933944</v>
      </c>
      <c r="N20" s="38" t="n">
        <f aca="false">+I20*$B20*$C20*$D20/2000/1000000</f>
        <v>0.799573599</v>
      </c>
      <c r="O20" s="37" t="n">
        <f aca="false">S20*1050*H20/2000</f>
        <v>0</v>
      </c>
      <c r="P20" s="37" t="n">
        <f aca="false">S20*1050*I20/2000</f>
        <v>0</v>
      </c>
      <c r="R20" s="24"/>
      <c r="S20" s="39"/>
      <c r="T20" s="40"/>
    </row>
    <row r="21" customFormat="false" ht="15.75" hidden="false" customHeight="false" outlineLevel="0" collapsed="false">
      <c r="A21" s="31" t="s">
        <v>38</v>
      </c>
      <c r="B21" s="32" t="n">
        <v>8760</v>
      </c>
      <c r="C21" s="33" t="n">
        <v>7500</v>
      </c>
      <c r="D21" s="34" t="n">
        <v>1254</v>
      </c>
      <c r="E21" s="35" t="n">
        <v>0.00058</v>
      </c>
      <c r="F21" s="29" t="n">
        <v>2.21</v>
      </c>
      <c r="G21" s="29" t="n">
        <v>3.72</v>
      </c>
      <c r="H21" s="36" t="n">
        <v>0.00296</v>
      </c>
      <c r="I21" s="36" t="n">
        <v>0.01941</v>
      </c>
      <c r="J21" s="28" t="n">
        <f aca="false">+E21*$B21*$C21*$D21/2000/1000000</f>
        <v>0.023892462</v>
      </c>
      <c r="K21" s="37" t="n">
        <f aca="false">+F21*$B21*$C21*$D21/2000/1000000</f>
        <v>91.038519</v>
      </c>
      <c r="L21" s="37" t="n">
        <f aca="false">+G21*$B21*$C21*$D21/2000/1000000</f>
        <v>153.241308</v>
      </c>
      <c r="M21" s="37" t="n">
        <f aca="false">+H21*$B21*$C21*$D21/2000/1000000</f>
        <v>0.121933944</v>
      </c>
      <c r="N21" s="38" t="n">
        <f aca="false">+I21*$B21*$C21*$D21/2000/1000000</f>
        <v>0.799573599</v>
      </c>
      <c r="O21" s="37" t="n">
        <f aca="false">S21*1050*H21/2000</f>
        <v>0</v>
      </c>
      <c r="P21" s="37" t="n">
        <f aca="false">S21*1050*I21/2000</f>
        <v>0</v>
      </c>
      <c r="R21" s="24"/>
      <c r="S21" s="39"/>
      <c r="T21" s="40"/>
    </row>
    <row r="22" customFormat="false" ht="15.75" hidden="false" customHeight="false" outlineLevel="0" collapsed="false">
      <c r="A22" s="31" t="s">
        <v>39</v>
      </c>
      <c r="B22" s="32" t="n">
        <v>8760</v>
      </c>
      <c r="C22" s="33" t="n">
        <v>7500</v>
      </c>
      <c r="D22" s="34" t="n">
        <v>1254</v>
      </c>
      <c r="E22" s="35" t="n">
        <v>0.00058</v>
      </c>
      <c r="F22" s="29" t="n">
        <v>2.21</v>
      </c>
      <c r="G22" s="29" t="n">
        <v>3.72</v>
      </c>
      <c r="H22" s="36" t="n">
        <v>0.00296</v>
      </c>
      <c r="I22" s="36" t="n">
        <v>0.01941</v>
      </c>
      <c r="J22" s="28" t="n">
        <f aca="false">+E22*$B22*$C22*$D22/2000/1000000</f>
        <v>0.023892462</v>
      </c>
      <c r="K22" s="37" t="n">
        <f aca="false">+F22*$B22*$C22*$D22/2000/1000000</f>
        <v>91.038519</v>
      </c>
      <c r="L22" s="37" t="n">
        <f aca="false">+G22*$B22*$C22*$D22/2000/1000000</f>
        <v>153.241308</v>
      </c>
      <c r="M22" s="37" t="n">
        <f aca="false">+H22*$B22*$C22*$D22/2000/1000000</f>
        <v>0.121933944</v>
      </c>
      <c r="N22" s="38" t="n">
        <f aca="false">+I22*$B22*$C22*$D22/2000/1000000</f>
        <v>0.799573599</v>
      </c>
      <c r="O22" s="37" t="n">
        <f aca="false">S22*1050*H22/2000</f>
        <v>0</v>
      </c>
      <c r="P22" s="37" t="n">
        <f aca="false">S22*1050*I22/2000</f>
        <v>0</v>
      </c>
      <c r="R22" s="24"/>
      <c r="S22" s="39"/>
      <c r="T22" s="40"/>
    </row>
    <row r="23" customFormat="false" ht="15.75" hidden="false" customHeight="false" outlineLevel="0" collapsed="false">
      <c r="A23" s="31" t="s">
        <v>40</v>
      </c>
      <c r="B23" s="32" t="n">
        <v>8760</v>
      </c>
      <c r="C23" s="33" t="n">
        <v>7500</v>
      </c>
      <c r="D23" s="34" t="n">
        <v>1254</v>
      </c>
      <c r="E23" s="35" t="n">
        <v>0.00058</v>
      </c>
      <c r="F23" s="29" t="n">
        <v>2.21</v>
      </c>
      <c r="G23" s="29" t="n">
        <v>3.72</v>
      </c>
      <c r="H23" s="36" t="n">
        <v>0.00296</v>
      </c>
      <c r="I23" s="36" t="n">
        <v>0.01941</v>
      </c>
      <c r="J23" s="28" t="n">
        <f aca="false">+E23*$B23*$C23*$D23/2000/1000000</f>
        <v>0.023892462</v>
      </c>
      <c r="K23" s="37" t="n">
        <f aca="false">+F23*$B23*$C23*$D23/2000/1000000</f>
        <v>91.038519</v>
      </c>
      <c r="L23" s="37" t="n">
        <f aca="false">+G23*$B23*$C23*$D23/2000/1000000</f>
        <v>153.241308</v>
      </c>
      <c r="M23" s="37" t="n">
        <f aca="false">+H23*$B23*$C23*$D23/2000/1000000</f>
        <v>0.121933944</v>
      </c>
      <c r="N23" s="38" t="n">
        <f aca="false">+I23*$B23*$C23*$D23/2000/1000000</f>
        <v>0.799573599</v>
      </c>
      <c r="O23" s="37" t="n">
        <f aca="false">S23*1050*H23/2000</f>
        <v>0</v>
      </c>
      <c r="P23" s="37" t="n">
        <f aca="false">S23*1050*I23/2000</f>
        <v>0</v>
      </c>
      <c r="R23" s="24"/>
      <c r="S23" s="39"/>
      <c r="T23" s="40"/>
    </row>
    <row r="24" customFormat="false" ht="15.75" hidden="false" customHeight="false" outlineLevel="0" collapsed="false">
      <c r="A24" s="31" t="s">
        <v>41</v>
      </c>
      <c r="B24" s="32" t="n">
        <v>8760</v>
      </c>
      <c r="C24" s="33" t="n">
        <v>7500</v>
      </c>
      <c r="D24" s="34" t="n">
        <v>1343</v>
      </c>
      <c r="E24" s="35" t="n">
        <v>0.00058</v>
      </c>
      <c r="F24" s="29" t="n">
        <v>3.17</v>
      </c>
      <c r="G24" s="41" t="n">
        <v>0.386</v>
      </c>
      <c r="H24" s="41" t="n">
        <v>0.12</v>
      </c>
      <c r="I24" s="36" t="n">
        <v>0.04831</v>
      </c>
      <c r="J24" s="28" t="n">
        <f aca="false">+E24*$B24*$C24*$D24/2000/1000000</f>
        <v>0.025588179</v>
      </c>
      <c r="K24" s="37" t="n">
        <f aca="false">+F24*$B24*$C24*$D24/2000/1000000</f>
        <v>139.8526335</v>
      </c>
      <c r="L24" s="37" t="n">
        <f aca="false">+G24*$B24*$C24*$D24/2000/1000000</f>
        <v>17.0293743</v>
      </c>
      <c r="M24" s="37" t="n">
        <f aca="false">+H24*$B24*$C24*$D24/2000/1000000</f>
        <v>5.294106</v>
      </c>
      <c r="N24" s="38" t="n">
        <f aca="false">+I24*$B24*$C24*$D24/2000/1000000</f>
        <v>2.1313188405</v>
      </c>
      <c r="O24" s="37" t="n">
        <f aca="false">S24*1050*H24/2000</f>
        <v>0</v>
      </c>
      <c r="P24" s="37" t="n">
        <f aca="false">S24*1050*I24/2000</f>
        <v>0</v>
      </c>
      <c r="R24" s="24"/>
      <c r="S24" s="39"/>
      <c r="T24" s="40"/>
    </row>
    <row r="25" customFormat="false" ht="16.5" hidden="false" customHeight="false" outlineLevel="0" collapsed="false">
      <c r="A25" s="42" t="s">
        <v>42</v>
      </c>
      <c r="B25" s="43" t="n">
        <v>8760</v>
      </c>
      <c r="C25" s="44" t="n">
        <v>7500</v>
      </c>
      <c r="D25" s="44" t="n">
        <v>1296</v>
      </c>
      <c r="E25" s="35" t="n">
        <v>0.00058</v>
      </c>
      <c r="F25" s="29" t="n">
        <v>2.21</v>
      </c>
      <c r="G25" s="29" t="n">
        <v>3.72</v>
      </c>
      <c r="H25" s="36" t="n">
        <v>0.00296</v>
      </c>
      <c r="I25" s="36" t="n">
        <v>0.01941</v>
      </c>
      <c r="J25" s="28" t="n">
        <f aca="false">+E25*$B25*$C25*$D25/2000/1000000</f>
        <v>0.024692688</v>
      </c>
      <c r="K25" s="37" t="n">
        <f aca="false">+F25*$B25*$C25*$D25/2000/1000000</f>
        <v>94.087656</v>
      </c>
      <c r="L25" s="37" t="n">
        <f aca="false">+G25*$B25*$C25*$D25/2000/1000000</f>
        <v>158.373792</v>
      </c>
      <c r="M25" s="45" t="n">
        <f aca="false">+H25*$B25*$C25*$D25/2000/1000000</f>
        <v>0.126017856</v>
      </c>
      <c r="N25" s="38" t="n">
        <f aca="false">+I25*$B25*$C25*$D25/2000/1000000</f>
        <v>0.826353576</v>
      </c>
      <c r="O25" s="37" t="n">
        <f aca="false">S25*1050*H25/2000</f>
        <v>0</v>
      </c>
      <c r="P25" s="37" t="n">
        <f aca="false">S25*1050*I25/2000</f>
        <v>0</v>
      </c>
      <c r="R25" s="24"/>
      <c r="S25" s="39"/>
      <c r="T25" s="40"/>
    </row>
    <row r="26" customFormat="false" ht="16.15" hidden="false" customHeight="true" outlineLevel="0" collapsed="false">
      <c r="A26" s="46" t="s">
        <v>7</v>
      </c>
      <c r="B26" s="47"/>
      <c r="C26" s="47"/>
      <c r="D26" s="48"/>
      <c r="E26" s="49" t="s">
        <v>2</v>
      </c>
      <c r="F26" s="50" t="s">
        <v>2</v>
      </c>
      <c r="G26" s="50" t="s">
        <v>2</v>
      </c>
      <c r="H26" s="51" t="s">
        <v>2</v>
      </c>
      <c r="I26" s="52" t="s">
        <v>2</v>
      </c>
      <c r="J26" s="53" t="n">
        <f aca="false">SUM(J13:J25)</f>
        <v>0.222824835</v>
      </c>
      <c r="K26" s="54" t="n">
        <f aca="false">SUM(K13:K25)</f>
        <v>976.0980015</v>
      </c>
      <c r="L26" s="54" t="n">
        <f aca="false">SUM(L13:L25)</f>
        <v>987.8886549</v>
      </c>
      <c r="M26" s="54" t="n">
        <f aca="false">SUM(M13:M25)</f>
        <v>16.627729176</v>
      </c>
      <c r="N26" s="55" t="n">
        <f aca="false">SUM(N13:N25)</f>
        <v>11.2819399425</v>
      </c>
      <c r="O26" s="54" t="n">
        <f aca="false">SUM(O13:O25)</f>
        <v>0</v>
      </c>
      <c r="P26" s="55" t="n">
        <f aca="false">SUM(P13:P25)</f>
        <v>0</v>
      </c>
    </row>
    <row r="27" customFormat="false" ht="16.15" hidden="false" customHeight="true" outlineLevel="0" collapsed="false">
      <c r="A27" s="56"/>
      <c r="B27" s="57"/>
      <c r="C27" s="57"/>
      <c r="D27" s="58"/>
      <c r="E27" s="59"/>
      <c r="F27" s="56"/>
      <c r="G27" s="56"/>
      <c r="H27" s="56"/>
      <c r="I27" s="60"/>
      <c r="J27" s="61"/>
      <c r="K27" s="62"/>
      <c r="L27" s="63"/>
      <c r="M27" s="63"/>
      <c r="N27" s="63"/>
      <c r="O27" s="63"/>
      <c r="P27" s="63"/>
      <c r="Q27" s="63"/>
      <c r="R27" s="63"/>
    </row>
    <row r="28" customFormat="false" ht="16.15" hidden="false" customHeight="true" outlineLevel="0" collapsed="false">
      <c r="A28" s="64" t="s">
        <v>43</v>
      </c>
      <c r="B28" s="65"/>
      <c r="C28" s="66"/>
      <c r="D28" s="67"/>
      <c r="E28" s="68"/>
      <c r="F28" s="68"/>
      <c r="G28" s="68"/>
      <c r="H28" s="68"/>
      <c r="I28" s="68"/>
      <c r="J28" s="68"/>
      <c r="K28" s="68"/>
      <c r="L28" s="63"/>
      <c r="M28" s="63"/>
      <c r="N28" s="63"/>
      <c r="O28" s="63"/>
      <c r="P28" s="63"/>
      <c r="Q28" s="63"/>
      <c r="R28" s="63"/>
    </row>
    <row r="29" customFormat="false" ht="16.15" hidden="false" customHeight="true" outlineLevel="0" collapsed="false">
      <c r="A29" s="69"/>
      <c r="B29" s="70"/>
      <c r="C29" s="71"/>
      <c r="D29" s="67"/>
      <c r="E29" s="68"/>
      <c r="F29" s="68"/>
      <c r="G29" s="68"/>
      <c r="H29" s="68"/>
      <c r="I29" s="68"/>
      <c r="J29" s="68"/>
      <c r="K29" s="68"/>
      <c r="L29" s="63"/>
      <c r="M29" s="63"/>
      <c r="N29" s="63"/>
      <c r="O29" s="63"/>
      <c r="P29" s="63"/>
      <c r="Q29" s="63"/>
      <c r="R29" s="63"/>
    </row>
    <row r="30" customFormat="false" ht="16.15" hidden="false" customHeight="true" outlineLevel="0" collapsed="false">
      <c r="A30" s="72" t="s">
        <v>44</v>
      </c>
      <c r="B30" s="73" t="s">
        <v>45</v>
      </c>
      <c r="C30" s="74" t="s">
        <v>46</v>
      </c>
      <c r="D30" s="75" t="s">
        <v>47</v>
      </c>
      <c r="E30" s="75" t="s">
        <v>48</v>
      </c>
      <c r="F30" s="76"/>
      <c r="G30" s="68"/>
      <c r="H30" s="68"/>
      <c r="I30" s="68"/>
      <c r="J30" s="68"/>
      <c r="K30" s="68"/>
      <c r="L30" s="63"/>
      <c r="M30" s="63"/>
      <c r="N30" s="63"/>
      <c r="O30" s="63"/>
      <c r="P30" s="63"/>
      <c r="Q30" s="63"/>
      <c r="R30" s="63"/>
    </row>
    <row r="31" customFormat="false" ht="16.15" hidden="false" customHeight="true" outlineLevel="0" collapsed="false">
      <c r="A31" s="77" t="s">
        <v>49</v>
      </c>
      <c r="B31" s="78" t="n">
        <v>0.00279</v>
      </c>
      <c r="C31" s="78" t="n">
        <v>0.00836</v>
      </c>
      <c r="D31" s="79" t="n">
        <v>0.00776</v>
      </c>
      <c r="E31" s="80" t="n">
        <v>4E-005</v>
      </c>
      <c r="F31" s="81"/>
      <c r="G31" s="68"/>
      <c r="H31" s="68"/>
      <c r="I31" s="68"/>
      <c r="J31" s="68"/>
      <c r="K31" s="68"/>
      <c r="L31" s="63"/>
      <c r="M31" s="63"/>
      <c r="N31" s="63"/>
      <c r="O31" s="63"/>
      <c r="P31" s="63"/>
      <c r="Q31" s="63"/>
      <c r="R31" s="63"/>
    </row>
    <row r="32" customFormat="false" ht="16.15" hidden="false" customHeight="true" outlineLevel="0" collapsed="false">
      <c r="A32" s="77" t="s">
        <v>50</v>
      </c>
      <c r="B32" s="78" t="n">
        <v>0.00263</v>
      </c>
      <c r="C32" s="78" t="n">
        <v>0.00514</v>
      </c>
      <c r="D32" s="79" t="n">
        <v>0.00778</v>
      </c>
      <c r="E32" s="80"/>
      <c r="F32" s="81"/>
      <c r="G32" s="68"/>
      <c r="H32" s="68"/>
      <c r="I32" s="68"/>
      <c r="J32" s="68"/>
      <c r="K32" s="68"/>
      <c r="L32" s="63"/>
      <c r="M32" s="63"/>
      <c r="N32" s="63"/>
      <c r="O32" s="63"/>
      <c r="P32" s="63"/>
      <c r="Q32" s="63"/>
      <c r="R32" s="63"/>
    </row>
    <row r="33" customFormat="false" ht="16.15" hidden="false" customHeight="true" outlineLevel="0" collapsed="false">
      <c r="A33" s="77" t="s">
        <v>51</v>
      </c>
      <c r="B33" s="78" t="n">
        <v>0.00158</v>
      </c>
      <c r="C33" s="78" t="n">
        <v>0.00044</v>
      </c>
      <c r="D33" s="79" t="n">
        <v>0.00194</v>
      </c>
      <c r="E33" s="80"/>
      <c r="F33" s="81"/>
      <c r="G33" s="68"/>
      <c r="H33" s="68"/>
      <c r="I33" s="68"/>
      <c r="J33" s="68"/>
      <c r="K33" s="68"/>
      <c r="L33" s="63"/>
      <c r="M33" s="63"/>
      <c r="N33" s="63"/>
      <c r="O33" s="63"/>
      <c r="P33" s="63"/>
      <c r="Q33" s="63"/>
      <c r="R33" s="63"/>
    </row>
    <row r="34" customFormat="false" ht="16.15" hidden="false" customHeight="true" outlineLevel="0" collapsed="false">
      <c r="A34" s="77" t="s">
        <v>52</v>
      </c>
      <c r="B34" s="78" t="n">
        <v>0.0205</v>
      </c>
      <c r="C34" s="78" t="n">
        <v>0.0528</v>
      </c>
      <c r="D34" s="79" t="n">
        <v>0.0552</v>
      </c>
      <c r="E34" s="80" t="n">
        <v>0.00071</v>
      </c>
      <c r="F34" s="81"/>
      <c r="G34" s="68"/>
      <c r="H34" s="68"/>
      <c r="I34" s="68"/>
      <c r="J34" s="68"/>
      <c r="K34" s="68"/>
      <c r="L34" s="63"/>
      <c r="M34" s="63"/>
      <c r="N34" s="63"/>
      <c r="O34" s="63"/>
      <c r="P34" s="63"/>
      <c r="Q34" s="63"/>
      <c r="R34" s="63"/>
    </row>
    <row r="35" customFormat="false" ht="16.15" hidden="false" customHeight="true" outlineLevel="0" collapsed="false">
      <c r="A35" s="77" t="s">
        <v>53</v>
      </c>
      <c r="B35" s="78" t="n">
        <v>0.00306</v>
      </c>
      <c r="C35" s="78" t="n">
        <v>0.0025</v>
      </c>
      <c r="D35" s="79" t="n">
        <v>0.00248</v>
      </c>
      <c r="E35" s="80"/>
      <c r="F35" s="81"/>
      <c r="G35" s="68"/>
      <c r="H35" s="68"/>
      <c r="I35" s="68"/>
      <c r="J35" s="68"/>
      <c r="K35" s="68"/>
      <c r="L35" s="63"/>
      <c r="M35" s="63"/>
      <c r="N35" s="63"/>
      <c r="O35" s="63"/>
      <c r="P35" s="63"/>
      <c r="Q35" s="63"/>
      <c r="R35" s="63"/>
    </row>
    <row r="36" customFormat="false" ht="16.15" hidden="false" customHeight="true" outlineLevel="0" collapsed="false">
      <c r="A36" s="77" t="s">
        <v>54</v>
      </c>
      <c r="B36" s="78"/>
      <c r="C36" s="78"/>
      <c r="D36" s="79"/>
      <c r="E36" s="80" t="n">
        <v>3.2E-005</v>
      </c>
      <c r="F36" s="81"/>
      <c r="G36" s="68"/>
      <c r="H36" s="68"/>
      <c r="I36" s="68"/>
      <c r="J36" s="68"/>
      <c r="K36" s="68"/>
      <c r="L36" s="63"/>
      <c r="M36" s="63"/>
      <c r="N36" s="63"/>
      <c r="O36" s="63"/>
      <c r="P36" s="63"/>
      <c r="Q36" s="63"/>
      <c r="R36" s="63"/>
    </row>
    <row r="37" customFormat="false" ht="16.15" hidden="false" customHeight="true" outlineLevel="0" collapsed="false">
      <c r="A37" s="77" t="s">
        <v>55</v>
      </c>
      <c r="B37" s="78"/>
      <c r="C37" s="78"/>
      <c r="D37" s="79"/>
      <c r="E37" s="80" t="n">
        <v>0.00013</v>
      </c>
      <c r="F37" s="81"/>
      <c r="G37" s="68"/>
      <c r="H37" s="68"/>
      <c r="I37" s="68"/>
      <c r="J37" s="68"/>
      <c r="K37" s="68"/>
      <c r="L37" s="63"/>
      <c r="M37" s="63"/>
      <c r="N37" s="63"/>
      <c r="O37" s="63"/>
      <c r="P37" s="63"/>
      <c r="Q37" s="63"/>
      <c r="R37" s="63"/>
    </row>
    <row r="38" customFormat="false" ht="16.15" hidden="false" customHeight="true" outlineLevel="0" collapsed="false">
      <c r="A38" s="82" t="s">
        <v>56</v>
      </c>
      <c r="B38" s="83"/>
      <c r="C38" s="83"/>
      <c r="D38" s="84"/>
      <c r="E38" s="85" t="n">
        <v>6.4E-005</v>
      </c>
      <c r="F38" s="81"/>
      <c r="G38" s="68"/>
      <c r="H38" s="68"/>
      <c r="I38" s="68"/>
      <c r="J38" s="68"/>
      <c r="K38" s="68"/>
      <c r="L38" s="63"/>
      <c r="M38" s="63"/>
      <c r="N38" s="63"/>
      <c r="O38" s="63"/>
      <c r="P38" s="63"/>
      <c r="Q38" s="63"/>
      <c r="R38" s="63"/>
    </row>
    <row r="39" customFormat="false" ht="16.15" hidden="false" customHeight="true" outlineLevel="0" collapsed="false">
      <c r="A39" s="86" t="s">
        <v>57</v>
      </c>
      <c r="B39" s="83" t="n">
        <v>0.0324</v>
      </c>
      <c r="C39" s="83" t="n">
        <v>0.07203</v>
      </c>
      <c r="D39" s="83" t="n">
        <v>0.07954</v>
      </c>
      <c r="E39" s="87" t="n">
        <v>0.001027</v>
      </c>
      <c r="F39" s="88"/>
      <c r="G39" s="68"/>
      <c r="H39" s="68"/>
      <c r="I39" s="68"/>
      <c r="J39" s="68"/>
      <c r="K39" s="68"/>
      <c r="L39" s="63"/>
      <c r="M39" s="63"/>
      <c r="N39" s="63"/>
      <c r="O39" s="63"/>
      <c r="P39" s="63"/>
      <c r="Q39" s="63"/>
      <c r="R39" s="63"/>
    </row>
    <row r="40" customFormat="false" ht="16.15" hidden="false" customHeight="true" outlineLevel="0" collapsed="false">
      <c r="A40" s="69"/>
      <c r="B40" s="70"/>
      <c r="C40" s="71"/>
      <c r="D40" s="67"/>
      <c r="E40" s="68"/>
      <c r="F40" s="68"/>
      <c r="G40" s="68"/>
      <c r="H40" s="68"/>
      <c r="I40" s="68"/>
      <c r="J40" s="68"/>
      <c r="K40" s="68"/>
      <c r="L40" s="63"/>
      <c r="M40" s="63"/>
      <c r="N40" s="63"/>
      <c r="O40" s="63"/>
      <c r="P40" s="63"/>
      <c r="Q40" s="63"/>
      <c r="R40" s="63"/>
    </row>
    <row r="41" customFormat="false" ht="16.15" hidden="false" customHeight="true" outlineLevel="0" collapsed="false">
      <c r="A41" s="89" t="s">
        <v>58</v>
      </c>
      <c r="B41" s="89"/>
      <c r="C41" s="68"/>
      <c r="D41" s="68"/>
      <c r="E41" s="68"/>
      <c r="F41" s="68"/>
      <c r="G41" s="68"/>
      <c r="H41" s="68"/>
      <c r="I41" s="68"/>
      <c r="J41" s="68"/>
      <c r="K41" s="68"/>
      <c r="L41" s="63"/>
      <c r="M41" s="63"/>
      <c r="N41" s="63"/>
      <c r="O41" s="63"/>
      <c r="P41" s="63"/>
      <c r="Q41" s="63"/>
      <c r="R41" s="63"/>
    </row>
    <row r="42" customFormat="false" ht="16.15" hidden="false" customHeight="true" outlineLevel="0" collapsed="false">
      <c r="A42" s="90" t="s">
        <v>6</v>
      </c>
      <c r="B42" s="91"/>
      <c r="C42" s="92"/>
      <c r="D42" s="92"/>
      <c r="E42" s="92"/>
      <c r="F42" s="92"/>
      <c r="G42" s="92"/>
      <c r="H42" s="92"/>
      <c r="I42" s="92"/>
      <c r="J42" s="92"/>
      <c r="K42" s="93"/>
      <c r="L42" s="63"/>
      <c r="M42" s="63"/>
      <c r="N42" s="63"/>
      <c r="O42" s="63"/>
      <c r="P42" s="63"/>
      <c r="Q42" s="63"/>
      <c r="R42" s="63"/>
    </row>
    <row r="43" customFormat="false" ht="16.15" hidden="false" customHeight="true" outlineLevel="0" collapsed="false">
      <c r="A43" s="94" t="s">
        <v>12</v>
      </c>
      <c r="B43" s="95"/>
      <c r="C43" s="96" t="s">
        <v>44</v>
      </c>
      <c r="D43" s="96"/>
      <c r="E43" s="96"/>
      <c r="F43" s="96"/>
      <c r="G43" s="96"/>
      <c r="H43" s="97"/>
      <c r="I43" s="97"/>
      <c r="J43" s="97"/>
      <c r="K43" s="97"/>
      <c r="L43" s="63"/>
      <c r="M43" s="63"/>
      <c r="N43" s="63"/>
      <c r="O43" s="63"/>
      <c r="P43" s="63"/>
      <c r="Q43" s="63"/>
      <c r="R43" s="63"/>
    </row>
    <row r="44" customFormat="false" ht="16.15" hidden="false" customHeight="true" outlineLevel="0" collapsed="false">
      <c r="A44" s="98"/>
      <c r="B44" s="99" t="s">
        <v>59</v>
      </c>
      <c r="C44" s="99" t="s">
        <v>49</v>
      </c>
      <c r="D44" s="99" t="s">
        <v>50</v>
      </c>
      <c r="E44" s="99" t="s">
        <v>51</v>
      </c>
      <c r="F44" s="99" t="s">
        <v>52</v>
      </c>
      <c r="G44" s="99" t="s">
        <v>53</v>
      </c>
      <c r="H44" s="99" t="s">
        <v>54</v>
      </c>
      <c r="I44" s="99" t="s">
        <v>55</v>
      </c>
      <c r="J44" s="99" t="s">
        <v>60</v>
      </c>
      <c r="K44" s="99" t="s">
        <v>57</v>
      </c>
      <c r="L44" s="63"/>
      <c r="M44" s="63"/>
      <c r="N44" s="63"/>
      <c r="O44" s="63"/>
      <c r="P44" s="63"/>
      <c r="Q44" s="63"/>
      <c r="R44" s="63"/>
    </row>
    <row r="45" customFormat="false" ht="16.15" hidden="false" customHeight="true" outlineLevel="0" collapsed="false">
      <c r="A45" s="100" t="s">
        <v>29</v>
      </c>
      <c r="B45" s="101" t="n">
        <f aca="false">+C13*D13/1000000</f>
        <v>0.75</v>
      </c>
      <c r="C45" s="101" t="n">
        <f aca="false">+B45*$B$31*4.38</f>
        <v>0.00916515</v>
      </c>
      <c r="D45" s="101" t="n">
        <f aca="false">+B45*$B$32*4.38</f>
        <v>0.00863955</v>
      </c>
      <c r="E45" s="101" t="n">
        <f aca="false">+B45*$B$33*4.38</f>
        <v>0.0051903</v>
      </c>
      <c r="F45" s="101" t="n">
        <f aca="false">+B45*$B$34*4.38</f>
        <v>0.0673425</v>
      </c>
      <c r="G45" s="102" t="n">
        <f aca="false">+B45*$B$35*4.38</f>
        <v>0.0100521</v>
      </c>
      <c r="H45" s="103" t="s">
        <v>61</v>
      </c>
      <c r="I45" s="103" t="s">
        <v>61</v>
      </c>
      <c r="J45" s="103" t="s">
        <v>61</v>
      </c>
      <c r="K45" s="101" t="n">
        <f aca="false">+B45*$B$39*4.38</f>
        <v>0.106434</v>
      </c>
      <c r="L45" s="63"/>
      <c r="M45" s="63"/>
      <c r="N45" s="63"/>
      <c r="O45" s="63"/>
      <c r="P45" s="63"/>
      <c r="Q45" s="63"/>
      <c r="R45" s="63"/>
    </row>
    <row r="46" customFormat="false" ht="16.15" hidden="false" customHeight="true" outlineLevel="0" collapsed="false">
      <c r="A46" s="100" t="s">
        <v>34</v>
      </c>
      <c r="B46" s="104" t="n">
        <f aca="false">+C17*D17/1000000</f>
        <v>10.0725</v>
      </c>
      <c r="C46" s="101" t="n">
        <f aca="false">+B46*$D$31*4.38</f>
        <v>0.342352188</v>
      </c>
      <c r="D46" s="101" t="n">
        <f aca="false">+B46*$D$32*4.38</f>
        <v>0.343234539</v>
      </c>
      <c r="E46" s="101" t="n">
        <f aca="false">+B46*$D$33*4.38</f>
        <v>0.085588047</v>
      </c>
      <c r="F46" s="101" t="n">
        <f aca="false">+B46*$D$34*4.38</f>
        <v>2.43528876</v>
      </c>
      <c r="G46" s="102" t="n">
        <f aca="false">+B46*$D$35*4.38</f>
        <v>0.109411524</v>
      </c>
      <c r="H46" s="103" t="s">
        <v>61</v>
      </c>
      <c r="I46" s="103" t="s">
        <v>61</v>
      </c>
      <c r="J46" s="103" t="s">
        <v>61</v>
      </c>
      <c r="K46" s="101" t="n">
        <f aca="false">+B46*$D$39*4.38</f>
        <v>3.509109927</v>
      </c>
      <c r="L46" s="63"/>
      <c r="M46" s="63"/>
      <c r="N46" s="63"/>
      <c r="O46" s="63"/>
      <c r="P46" s="63"/>
      <c r="Q46" s="63"/>
      <c r="R46" s="63"/>
    </row>
    <row r="47" customFormat="false" ht="16.15" hidden="false" customHeight="true" outlineLevel="0" collapsed="false">
      <c r="A47" s="100" t="s">
        <v>35</v>
      </c>
      <c r="B47" s="104" t="n">
        <f aca="false">+C18*D18/1000000</f>
        <v>10.0725</v>
      </c>
      <c r="C47" s="101" t="n">
        <f aca="false">+B47*$D$31*4.38</f>
        <v>0.342352188</v>
      </c>
      <c r="D47" s="101" t="n">
        <f aca="false">+B47*$D$32*4.38</f>
        <v>0.343234539</v>
      </c>
      <c r="E47" s="101" t="n">
        <f aca="false">+B47*$D$33*4.38</f>
        <v>0.085588047</v>
      </c>
      <c r="F47" s="101" t="n">
        <f aca="false">+B47*$D$34*4.38</f>
        <v>2.43528876</v>
      </c>
      <c r="G47" s="102" t="n">
        <f aca="false">+B47*$D$35*4.38</f>
        <v>0.109411524</v>
      </c>
      <c r="H47" s="103" t="s">
        <v>61</v>
      </c>
      <c r="I47" s="103" t="s">
        <v>61</v>
      </c>
      <c r="J47" s="103" t="s">
        <v>61</v>
      </c>
      <c r="K47" s="101" t="n">
        <f aca="false">+B47*$D$39*4.38</f>
        <v>3.509109927</v>
      </c>
      <c r="L47" s="63"/>
      <c r="M47" s="63"/>
      <c r="N47" s="63"/>
      <c r="O47" s="63"/>
      <c r="P47" s="63"/>
      <c r="Q47" s="63"/>
      <c r="R47" s="63"/>
    </row>
    <row r="48" customFormat="false" ht="16.15" hidden="false" customHeight="true" outlineLevel="0" collapsed="false">
      <c r="A48" s="100" t="s">
        <v>36</v>
      </c>
      <c r="B48" s="104" t="n">
        <f aca="false">+C19*D19/1000000</f>
        <v>9.405</v>
      </c>
      <c r="C48" s="101" t="n">
        <f aca="false">+B48*$B$31*4.38</f>
        <v>0.114930981</v>
      </c>
      <c r="D48" s="101" t="n">
        <f aca="false">+B48*$B$32*4.38</f>
        <v>0.108339957</v>
      </c>
      <c r="E48" s="101" t="n">
        <f aca="false">+B48*$B$33*4.38</f>
        <v>0.065086362</v>
      </c>
      <c r="F48" s="101" t="n">
        <f aca="false">+B48*$B$34*4.38</f>
        <v>0.84447495</v>
      </c>
      <c r="G48" s="102" t="n">
        <f aca="false">+B48*$B$35*4.38</f>
        <v>0.126053334</v>
      </c>
      <c r="H48" s="103" t="s">
        <v>61</v>
      </c>
      <c r="I48" s="103" t="s">
        <v>61</v>
      </c>
      <c r="J48" s="103" t="s">
        <v>61</v>
      </c>
      <c r="K48" s="101" t="n">
        <f aca="false">+B48*$B$39*4.38</f>
        <v>1.33468236</v>
      </c>
      <c r="L48" s="63"/>
      <c r="M48" s="63"/>
      <c r="N48" s="63"/>
      <c r="O48" s="63"/>
      <c r="P48" s="63"/>
      <c r="Q48" s="63"/>
      <c r="R48" s="63"/>
    </row>
    <row r="49" customFormat="false" ht="16.15" hidden="false" customHeight="true" outlineLevel="0" collapsed="false">
      <c r="A49" s="100" t="s">
        <v>37</v>
      </c>
      <c r="B49" s="104" t="n">
        <f aca="false">+C20*D20/1000000</f>
        <v>9.405</v>
      </c>
      <c r="C49" s="101" t="n">
        <f aca="false">+B49*$B$31*4.38</f>
        <v>0.114930981</v>
      </c>
      <c r="D49" s="101" t="n">
        <f aca="false">+B49*$B$32*4.38</f>
        <v>0.108339957</v>
      </c>
      <c r="E49" s="101" t="n">
        <f aca="false">+B49*$B$33*4.38</f>
        <v>0.065086362</v>
      </c>
      <c r="F49" s="101" t="n">
        <f aca="false">+B49*$B$34*4.38</f>
        <v>0.84447495</v>
      </c>
      <c r="G49" s="102" t="n">
        <f aca="false">+B49*$B$35*4.38</f>
        <v>0.126053334</v>
      </c>
      <c r="H49" s="103" t="s">
        <v>61</v>
      </c>
      <c r="I49" s="103" t="s">
        <v>61</v>
      </c>
      <c r="J49" s="103" t="s">
        <v>61</v>
      </c>
      <c r="K49" s="101" t="n">
        <f aca="false">+B49*$B$39*4.38</f>
        <v>1.33468236</v>
      </c>
      <c r="L49" s="63"/>
      <c r="M49" s="63"/>
      <c r="N49" s="63"/>
      <c r="O49" s="63"/>
      <c r="P49" s="63"/>
      <c r="Q49" s="63"/>
      <c r="R49" s="63"/>
    </row>
    <row r="50" customFormat="false" ht="16.15" hidden="false" customHeight="true" outlineLevel="0" collapsed="false">
      <c r="A50" s="100" t="s">
        <v>38</v>
      </c>
      <c r="B50" s="104" t="n">
        <f aca="false">+C21*D21/1000000</f>
        <v>9.405</v>
      </c>
      <c r="C50" s="101" t="n">
        <f aca="false">+B50*$B$31*4.38</f>
        <v>0.114930981</v>
      </c>
      <c r="D50" s="101" t="n">
        <f aca="false">+B50*$B$32*4.38</f>
        <v>0.108339957</v>
      </c>
      <c r="E50" s="101" t="n">
        <f aca="false">+B50*$B$33*4.38</f>
        <v>0.065086362</v>
      </c>
      <c r="F50" s="101" t="n">
        <f aca="false">+B50*$B$34*4.38</f>
        <v>0.84447495</v>
      </c>
      <c r="G50" s="102" t="n">
        <f aca="false">+B50*$B$35*4.38</f>
        <v>0.126053334</v>
      </c>
      <c r="H50" s="103" t="s">
        <v>61</v>
      </c>
      <c r="I50" s="103" t="s">
        <v>61</v>
      </c>
      <c r="J50" s="103" t="s">
        <v>61</v>
      </c>
      <c r="K50" s="101" t="n">
        <f aca="false">+B50*$B$39*4.38</f>
        <v>1.33468236</v>
      </c>
      <c r="L50" s="63"/>
      <c r="M50" s="63"/>
      <c r="N50" s="63"/>
      <c r="O50" s="63"/>
      <c r="P50" s="63"/>
      <c r="Q50" s="63"/>
      <c r="R50" s="63"/>
    </row>
    <row r="51" customFormat="false" ht="16.15" hidden="false" customHeight="true" outlineLevel="0" collapsed="false">
      <c r="A51" s="100" t="s">
        <v>39</v>
      </c>
      <c r="B51" s="104" t="n">
        <f aca="false">+C22*D22/1000000</f>
        <v>9.405</v>
      </c>
      <c r="C51" s="101" t="n">
        <f aca="false">+B51*$B$31*4.38</f>
        <v>0.114930981</v>
      </c>
      <c r="D51" s="101" t="n">
        <f aca="false">+B51*$B$32*4.38</f>
        <v>0.108339957</v>
      </c>
      <c r="E51" s="101" t="n">
        <f aca="false">+B51*$B$33*4.38</f>
        <v>0.065086362</v>
      </c>
      <c r="F51" s="101" t="n">
        <f aca="false">+B51*$B$34*4.38</f>
        <v>0.84447495</v>
      </c>
      <c r="G51" s="102" t="n">
        <f aca="false">+B51*$B$35*4.38</f>
        <v>0.126053334</v>
      </c>
      <c r="H51" s="103" t="s">
        <v>61</v>
      </c>
      <c r="I51" s="103" t="s">
        <v>61</v>
      </c>
      <c r="J51" s="103" t="s">
        <v>61</v>
      </c>
      <c r="K51" s="101" t="n">
        <f aca="false">+B51*$B$39*4.38</f>
        <v>1.33468236</v>
      </c>
      <c r="L51" s="63"/>
      <c r="M51" s="63"/>
      <c r="N51" s="63"/>
      <c r="O51" s="63"/>
      <c r="P51" s="63"/>
      <c r="Q51" s="63"/>
      <c r="R51" s="63"/>
    </row>
    <row r="52" customFormat="false" ht="16.15" hidden="false" customHeight="true" outlineLevel="0" collapsed="false">
      <c r="A52" s="100" t="s">
        <v>40</v>
      </c>
      <c r="B52" s="104" t="n">
        <f aca="false">+C23*D23/1000000</f>
        <v>9.405</v>
      </c>
      <c r="C52" s="101" t="n">
        <f aca="false">+B52*$B$31*4.38</f>
        <v>0.114930981</v>
      </c>
      <c r="D52" s="101" t="n">
        <f aca="false">+B52*$B$32*4.38</f>
        <v>0.108339957</v>
      </c>
      <c r="E52" s="101" t="n">
        <f aca="false">+B52*$B$33*4.38</f>
        <v>0.065086362</v>
      </c>
      <c r="F52" s="101" t="n">
        <f aca="false">+B52*$B$34*4.38</f>
        <v>0.84447495</v>
      </c>
      <c r="G52" s="102" t="n">
        <f aca="false">+B52*$B$35*4.38</f>
        <v>0.126053334</v>
      </c>
      <c r="H52" s="103" t="s">
        <v>61</v>
      </c>
      <c r="I52" s="103" t="s">
        <v>61</v>
      </c>
      <c r="J52" s="103" t="s">
        <v>61</v>
      </c>
      <c r="K52" s="101" t="n">
        <f aca="false">+B52*$B$39*4.38</f>
        <v>1.33468236</v>
      </c>
      <c r="L52" s="63"/>
      <c r="M52" s="63"/>
      <c r="N52" s="63"/>
      <c r="O52" s="63"/>
      <c r="P52" s="63"/>
      <c r="Q52" s="63"/>
      <c r="R52" s="63"/>
    </row>
    <row r="53" customFormat="false" ht="16.15" hidden="false" customHeight="true" outlineLevel="0" collapsed="false">
      <c r="A53" s="100" t="s">
        <v>41</v>
      </c>
      <c r="B53" s="104" t="n">
        <f aca="false">+C24*D24/1000000</f>
        <v>10.0725</v>
      </c>
      <c r="C53" s="101" t="n">
        <f aca="false">+B53*$D$31*4.38</f>
        <v>0.342352188</v>
      </c>
      <c r="D53" s="101" t="n">
        <f aca="false">+B53*$D$32*4.38</f>
        <v>0.343234539</v>
      </c>
      <c r="E53" s="101" t="n">
        <f aca="false">+B53*$D$33*4.38</f>
        <v>0.085588047</v>
      </c>
      <c r="F53" s="101" t="n">
        <f aca="false">+B53*$D$34*4.38</f>
        <v>2.43528876</v>
      </c>
      <c r="G53" s="102" t="n">
        <f aca="false">+B53*$D$35*4.38</f>
        <v>0.109411524</v>
      </c>
      <c r="H53" s="103" t="s">
        <v>61</v>
      </c>
      <c r="I53" s="103" t="s">
        <v>61</v>
      </c>
      <c r="J53" s="103" t="s">
        <v>61</v>
      </c>
      <c r="K53" s="101" t="n">
        <f aca="false">+B53*$D$39*4.38</f>
        <v>3.509109927</v>
      </c>
      <c r="L53" s="63"/>
      <c r="M53" s="63"/>
      <c r="N53" s="63"/>
      <c r="O53" s="63"/>
      <c r="P53" s="63"/>
      <c r="Q53" s="63"/>
      <c r="R53" s="63"/>
    </row>
    <row r="54" customFormat="false" ht="16.15" hidden="false" customHeight="true" outlineLevel="0" collapsed="false">
      <c r="A54" s="100" t="s">
        <v>42</v>
      </c>
      <c r="B54" s="104" t="n">
        <f aca="false">+C25*D25/1000000</f>
        <v>9.72</v>
      </c>
      <c r="C54" s="101" t="n">
        <f aca="false">+B54*$B$31*4.38</f>
        <v>0.118780344</v>
      </c>
      <c r="D54" s="101" t="n">
        <f aca="false">+B54*$B$32*4.38</f>
        <v>0.111968568</v>
      </c>
      <c r="E54" s="101" t="n">
        <f aca="false">+B54*$B$33*4.38</f>
        <v>0.067266288</v>
      </c>
      <c r="F54" s="101" t="n">
        <f aca="false">+B54*$B$34*4.38</f>
        <v>0.8727588</v>
      </c>
      <c r="G54" s="102" t="n">
        <f aca="false">+B54*$B$35*4.38</f>
        <v>0.130275216</v>
      </c>
      <c r="H54" s="103" t="s">
        <v>61</v>
      </c>
      <c r="I54" s="103" t="s">
        <v>61</v>
      </c>
      <c r="J54" s="103" t="s">
        <v>61</v>
      </c>
      <c r="K54" s="101" t="n">
        <f aca="false">+B54*$B$39*4.38</f>
        <v>1.37938464</v>
      </c>
      <c r="L54" s="63"/>
      <c r="M54" s="63"/>
      <c r="N54" s="63"/>
      <c r="O54" s="63"/>
      <c r="P54" s="63"/>
      <c r="Q54" s="63"/>
      <c r="R54" s="63"/>
    </row>
    <row r="55" customFormat="false" ht="16.15" hidden="false" customHeight="true" outlineLevel="0" collapsed="false">
      <c r="A55" s="104" t="s">
        <v>7</v>
      </c>
      <c r="B55" s="105"/>
      <c r="C55" s="106" t="n">
        <f aca="false">SUM(C45:C54)</f>
        <v>1.729656963</v>
      </c>
      <c r="D55" s="106" t="n">
        <f aca="false">SUM(D45:D54)</f>
        <v>1.69201152</v>
      </c>
      <c r="E55" s="106" t="n">
        <f aca="false">SUM(E45:E54)</f>
        <v>0.654652539</v>
      </c>
      <c r="F55" s="106" t="n">
        <f aca="false">SUM(F45:F54)</f>
        <v>12.46834233</v>
      </c>
      <c r="G55" s="106" t="n">
        <f aca="false">SUM(G45:G54)</f>
        <v>1.098828558</v>
      </c>
      <c r="H55" s="106" t="n">
        <f aca="false">SUM(H45:H54)</f>
        <v>0</v>
      </c>
      <c r="I55" s="106" t="n">
        <f aca="false">SUM(I45:I54)</f>
        <v>0</v>
      </c>
      <c r="J55" s="106" t="n">
        <f aca="false">SUM(J45:J54)</f>
        <v>0</v>
      </c>
      <c r="K55" s="106" t="n">
        <f aca="false">SUM(K45:K54)</f>
        <v>18.686560221</v>
      </c>
      <c r="L55" s="63"/>
      <c r="M55" s="63"/>
      <c r="N55" s="63"/>
      <c r="O55" s="63"/>
      <c r="P55" s="63"/>
      <c r="Q55" s="63"/>
      <c r="R55" s="63"/>
    </row>
    <row r="56" customFormat="false" ht="15.75" hidden="false" customHeight="false" outlineLevel="0" collapsed="false">
      <c r="A56" s="107" t="s">
        <v>62</v>
      </c>
      <c r="E56" s="41"/>
      <c r="F56" s="108"/>
      <c r="G56" s="108"/>
      <c r="H56" s="109"/>
      <c r="I56" s="109"/>
      <c r="M56" s="29"/>
      <c r="N56" s="29"/>
      <c r="O56" s="29"/>
      <c r="P56" s="29"/>
      <c r="Q56" s="29"/>
      <c r="R56" s="29"/>
    </row>
    <row r="57" customFormat="false" ht="15.75" hidden="false" customHeight="false" outlineLevel="0" collapsed="false">
      <c r="A57" s="107" t="s">
        <v>63</v>
      </c>
      <c r="E57" s="41"/>
      <c r="F57" s="108"/>
      <c r="G57" s="108"/>
      <c r="H57" s="109"/>
      <c r="I57" s="108"/>
      <c r="M57" s="29"/>
      <c r="N57" s="29"/>
      <c r="O57" s="29"/>
      <c r="P57" s="29"/>
      <c r="Q57" s="29"/>
      <c r="R57" s="29"/>
    </row>
    <row r="58" customFormat="false" ht="15.75" hidden="false" customHeight="false" outlineLevel="0" collapsed="false">
      <c r="A58" s="107" t="s">
        <v>64</v>
      </c>
      <c r="B58" s="110"/>
      <c r="C58" s="110"/>
      <c r="H58" s="109"/>
      <c r="U58" s="29"/>
    </row>
    <row r="59" customFormat="false" ht="15.75" hidden="false" customHeight="false" outlineLevel="0" collapsed="false">
      <c r="A59" s="107" t="s">
        <v>65</v>
      </c>
      <c r="B59" s="110"/>
      <c r="C59" s="110"/>
      <c r="H59" s="111"/>
    </row>
    <row r="60" customFormat="false" ht="15.75" hidden="false" customHeight="false" outlineLevel="0" collapsed="false">
      <c r="A60" s="107" t="s">
        <v>66</v>
      </c>
    </row>
    <row r="61" customFormat="false" ht="15.75" hidden="false" customHeight="false" outlineLevel="0" collapsed="false">
      <c r="A61" s="107" t="s">
        <v>67</v>
      </c>
    </row>
  </sheetData>
  <mergeCells count="4">
    <mergeCell ref="E9:I9"/>
    <mergeCell ref="J9:P9"/>
    <mergeCell ref="C43:G43"/>
    <mergeCell ref="H43:K43"/>
  </mergeCells>
  <printOptions headings="false" gridLines="false" gridLinesSet="true" horizontalCentered="true" verticalCentered="false"/>
  <pageMargins left="0.5" right="0.25" top="0.5" bottom="0.34027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14.21"/>
    <col collapsed="false" customWidth="true" hidden="false" outlineLevel="0" max="3" min="3" style="0" width="8.44"/>
    <col collapsed="false" customWidth="true" hidden="false" outlineLevel="0" max="4" min="4" style="0" width="10.32"/>
    <col collapsed="false" customWidth="true" hidden="false" outlineLevel="0" max="5" min="5" style="0" width="9.32"/>
    <col collapsed="false" customWidth="true" hidden="false" outlineLevel="0" max="6" min="6" style="0" width="8.1"/>
    <col collapsed="false" customWidth="true" hidden="false" outlineLevel="0" max="7" min="7" style="0" width="8.21"/>
    <col collapsed="false" customWidth="true" hidden="false" outlineLevel="0" max="8" min="8" style="0" width="10.32"/>
    <col collapsed="false" customWidth="true" hidden="false" outlineLevel="0" max="9" min="9" style="0" width="9.88"/>
  </cols>
  <sheetData>
    <row r="1" customFormat="false" ht="15.75" hidden="false" customHeight="false" outlineLevel="0" collapsed="false">
      <c r="A1" s="112" t="s">
        <v>0</v>
      </c>
      <c r="B1" s="113"/>
      <c r="C1" s="113"/>
      <c r="D1" s="113"/>
      <c r="E1" s="113"/>
      <c r="F1" s="113"/>
      <c r="G1" s="113"/>
      <c r="H1" s="113"/>
      <c r="I1" s="113"/>
    </row>
    <row r="2" customFormat="false" ht="15.75" hidden="false" customHeight="false" outlineLevel="0" collapsed="false">
      <c r="A2" s="112" t="s">
        <v>1</v>
      </c>
      <c r="B2" s="113"/>
      <c r="C2" s="113"/>
      <c r="D2" s="113"/>
      <c r="E2" s="113"/>
      <c r="F2" s="113"/>
      <c r="G2" s="113"/>
      <c r="H2" s="113"/>
      <c r="I2" s="113"/>
    </row>
    <row r="3" customFormat="false" ht="15.75" hidden="false" customHeight="false" outlineLevel="0" collapsed="false">
      <c r="A3" s="114" t="s">
        <v>3</v>
      </c>
      <c r="B3" s="113"/>
      <c r="C3" s="113"/>
      <c r="D3" s="113"/>
      <c r="E3" s="113"/>
      <c r="F3" s="113"/>
      <c r="G3" s="113"/>
      <c r="H3" s="113"/>
      <c r="I3" s="113"/>
    </row>
    <row r="4" customFormat="false" ht="18" hidden="false" customHeight="false" outlineLevel="0" collapsed="false">
      <c r="A4" s="115"/>
      <c r="B4" s="113"/>
      <c r="C4" s="113"/>
      <c r="D4" s="113"/>
      <c r="E4" s="113"/>
      <c r="F4" s="113"/>
      <c r="G4" s="113"/>
      <c r="H4" s="113"/>
      <c r="I4" s="113"/>
    </row>
    <row r="5" customFormat="false" ht="15.75" hidden="false" customHeight="false" outlineLevel="0" collapsed="false">
      <c r="A5" s="116" t="s">
        <v>68</v>
      </c>
      <c r="B5" s="113"/>
      <c r="C5" s="113"/>
      <c r="D5" s="113"/>
      <c r="E5" s="113"/>
      <c r="F5" s="113"/>
      <c r="G5" s="113"/>
      <c r="H5" s="113"/>
      <c r="I5" s="113"/>
    </row>
    <row r="6" customFormat="false" ht="15.75" hidden="false" customHeight="false" outlineLevel="0" collapsed="false">
      <c r="A6" s="117"/>
      <c r="B6" s="118"/>
      <c r="C6" s="119"/>
      <c r="D6" s="119" t="s">
        <v>69</v>
      </c>
      <c r="E6" s="119" t="s">
        <v>70</v>
      </c>
      <c r="F6" s="119" t="s">
        <v>71</v>
      </c>
      <c r="G6" s="119" t="s">
        <v>72</v>
      </c>
      <c r="H6" s="119" t="s">
        <v>69</v>
      </c>
      <c r="I6" s="119" t="s">
        <v>73</v>
      </c>
    </row>
    <row r="7" customFormat="false" ht="15.75" hidden="false" customHeight="false" outlineLevel="0" collapsed="false">
      <c r="A7" s="120"/>
      <c r="B7" s="121"/>
      <c r="C7" s="122" t="s">
        <v>74</v>
      </c>
      <c r="D7" s="122" t="s">
        <v>75</v>
      </c>
      <c r="E7" s="122" t="s">
        <v>76</v>
      </c>
      <c r="F7" s="122" t="s">
        <v>77</v>
      </c>
      <c r="G7" s="122" t="s">
        <v>77</v>
      </c>
      <c r="H7" s="122" t="s">
        <v>78</v>
      </c>
      <c r="I7" s="122" t="s">
        <v>79</v>
      </c>
    </row>
    <row r="8" customFormat="false" ht="16.5" hidden="false" customHeight="false" outlineLevel="0" collapsed="false">
      <c r="A8" s="123" t="s">
        <v>80</v>
      </c>
      <c r="B8" s="124" t="s">
        <v>81</v>
      </c>
      <c r="C8" s="125" t="s">
        <v>82</v>
      </c>
      <c r="D8" s="125" t="s">
        <v>83</v>
      </c>
      <c r="E8" s="125" t="s">
        <v>84</v>
      </c>
      <c r="F8" s="125" t="s">
        <v>85</v>
      </c>
      <c r="G8" s="125" t="s">
        <v>85</v>
      </c>
      <c r="H8" s="125" t="s">
        <v>86</v>
      </c>
      <c r="I8" s="125" t="s">
        <v>87</v>
      </c>
    </row>
    <row r="9" customFormat="false" ht="16.5" hidden="false" customHeight="false" outlineLevel="0" collapsed="false">
      <c r="A9" s="120" t="s">
        <v>88</v>
      </c>
      <c r="B9" s="121" t="s">
        <v>89</v>
      </c>
      <c r="C9" s="126" t="n">
        <v>51902</v>
      </c>
      <c r="D9" s="126" t="n">
        <f aca="false">+C9*12</f>
        <v>622824</v>
      </c>
      <c r="E9" s="127" t="n">
        <v>4200</v>
      </c>
      <c r="F9" s="128" t="n">
        <v>3100</v>
      </c>
      <c r="G9" s="128" t="n">
        <v>4802</v>
      </c>
      <c r="H9" s="129" t="n">
        <f aca="false">(F9+G9)/2000</f>
        <v>3.951</v>
      </c>
      <c r="I9" s="128" t="n">
        <f aca="false">+((F9*E9)/D9)+G9/8760</f>
        <v>21.4529556053039</v>
      </c>
    </row>
    <row r="10" customFormat="false" ht="15.75" hidden="false" customHeight="false" outlineLevel="0" collapsed="false">
      <c r="A10" s="120" t="s">
        <v>90</v>
      </c>
      <c r="B10" s="121" t="s">
        <v>89</v>
      </c>
      <c r="C10" s="126" t="n">
        <v>16911</v>
      </c>
      <c r="D10" s="126" t="n">
        <f aca="false">+C10*12</f>
        <v>202932</v>
      </c>
      <c r="E10" s="127" t="n">
        <v>4200</v>
      </c>
      <c r="F10" s="128" t="n">
        <v>1010</v>
      </c>
      <c r="G10" s="128" t="n">
        <v>977</v>
      </c>
      <c r="H10" s="128" t="n">
        <f aca="false">(F10+G10)/2000</f>
        <v>0.9935</v>
      </c>
      <c r="I10" s="128" t="n">
        <f aca="false">+((F10*E10)/D10)+G10/8760</f>
        <v>21.0150835801938</v>
      </c>
    </row>
    <row r="11" customFormat="false" ht="15.75" hidden="false" customHeight="false" outlineLevel="0" collapsed="false">
      <c r="A11" s="120" t="s">
        <v>91</v>
      </c>
      <c r="B11" s="121" t="s">
        <v>92</v>
      </c>
      <c r="C11" s="126" t="n">
        <v>14973</v>
      </c>
      <c r="D11" s="126" t="n">
        <f aca="false">+C11*12</f>
        <v>179676</v>
      </c>
      <c r="E11" s="127" t="n">
        <v>4200</v>
      </c>
      <c r="F11" s="128" t="n">
        <v>0</v>
      </c>
      <c r="G11" s="128" t="n">
        <v>0</v>
      </c>
      <c r="H11" s="128" t="n">
        <f aca="false">(F11+G11)/2000</f>
        <v>0</v>
      </c>
      <c r="I11" s="128" t="n">
        <f aca="false">+((F11*E11)/D11)+G11/8760</f>
        <v>0</v>
      </c>
    </row>
    <row r="12" customFormat="false" ht="15.75" hidden="false" customHeight="false" outlineLevel="0" collapsed="false">
      <c r="A12" s="120" t="s">
        <v>93</v>
      </c>
      <c r="B12" s="121" t="s">
        <v>92</v>
      </c>
      <c r="C12" s="126" t="n">
        <v>4528</v>
      </c>
      <c r="D12" s="126" t="n">
        <f aca="false">+C12*12</f>
        <v>54336</v>
      </c>
      <c r="E12" s="127" t="n">
        <v>4200</v>
      </c>
      <c r="F12" s="128" t="n">
        <v>0</v>
      </c>
      <c r="G12" s="128" t="n">
        <v>0</v>
      </c>
      <c r="H12" s="128" t="n">
        <v>0</v>
      </c>
      <c r="I12" s="128" t="n">
        <v>0</v>
      </c>
    </row>
    <row r="13" customFormat="false" ht="15.75" hidden="false" customHeight="false" outlineLevel="0" collapsed="false">
      <c r="A13" s="120" t="s">
        <v>94</v>
      </c>
      <c r="B13" s="121" t="s">
        <v>95</v>
      </c>
      <c r="C13" s="126" t="n">
        <v>9526</v>
      </c>
      <c r="D13" s="126" t="n">
        <f aca="false">+C13*12</f>
        <v>114312</v>
      </c>
      <c r="E13" s="127" t="n">
        <v>4200</v>
      </c>
      <c r="F13" s="128" t="n">
        <v>0</v>
      </c>
      <c r="G13" s="128" t="n">
        <v>0</v>
      </c>
      <c r="H13" s="128" t="n">
        <f aca="false">(F13+G13)/2000</f>
        <v>0</v>
      </c>
      <c r="I13" s="128" t="n">
        <f aca="false">+((F13*E13)/D13)+G13/8760</f>
        <v>0</v>
      </c>
    </row>
    <row r="14" customFormat="false" ht="15.75" hidden="false" customHeight="false" outlineLevel="0" collapsed="false">
      <c r="A14" s="120" t="s">
        <v>96</v>
      </c>
      <c r="B14" s="121" t="s">
        <v>97</v>
      </c>
      <c r="C14" s="126" t="n">
        <v>8808</v>
      </c>
      <c r="D14" s="126" t="n">
        <f aca="false">+C14*12</f>
        <v>105696</v>
      </c>
      <c r="E14" s="127" t="n">
        <v>4200</v>
      </c>
      <c r="F14" s="128" t="n">
        <v>0</v>
      </c>
      <c r="G14" s="128" t="n">
        <v>0</v>
      </c>
      <c r="H14" s="128" t="n">
        <f aca="false">(F14+G14)/2000</f>
        <v>0</v>
      </c>
      <c r="I14" s="128" t="n">
        <f aca="false">+((F14*E14)/D14)+G14/8760</f>
        <v>0</v>
      </c>
    </row>
    <row r="15" customFormat="false" ht="15.75" hidden="false" customHeight="false" outlineLevel="0" collapsed="false">
      <c r="A15" s="120" t="s">
        <v>98</v>
      </c>
      <c r="B15" s="121" t="s">
        <v>99</v>
      </c>
      <c r="C15" s="126" t="n">
        <v>500</v>
      </c>
      <c r="D15" s="126" t="n">
        <f aca="false">+C15*12</f>
        <v>6000</v>
      </c>
      <c r="E15" s="127" t="n">
        <v>4200</v>
      </c>
      <c r="F15" s="128" t="n">
        <v>0</v>
      </c>
      <c r="G15" s="128" t="n">
        <v>0</v>
      </c>
      <c r="H15" s="128" t="n">
        <f aca="false">(F15+G15)/2000</f>
        <v>0</v>
      </c>
      <c r="I15" s="128" t="n">
        <f aca="false">+((F15*E15)/D15)+G15/8760</f>
        <v>0</v>
      </c>
    </row>
    <row r="16" customFormat="false" ht="15.75" hidden="false" customHeight="false" outlineLevel="0" collapsed="false">
      <c r="A16" s="120" t="s">
        <v>100</v>
      </c>
      <c r="B16" s="121" t="s">
        <v>95</v>
      </c>
      <c r="C16" s="126" t="n">
        <v>3780</v>
      </c>
      <c r="D16" s="126" t="n">
        <f aca="false">+C16*12</f>
        <v>45360</v>
      </c>
      <c r="E16" s="127" t="n">
        <v>4200</v>
      </c>
      <c r="F16" s="128" t="n">
        <v>0</v>
      </c>
      <c r="G16" s="128" t="n">
        <v>0</v>
      </c>
      <c r="H16" s="128" t="n">
        <f aca="false">(F16+G16)/2000</f>
        <v>0</v>
      </c>
      <c r="I16" s="128" t="n">
        <f aca="false">+((F16*E16)/D16)+G16/8760</f>
        <v>0</v>
      </c>
    </row>
    <row r="17" customFormat="false" ht="15.75" hidden="false" customHeight="false" outlineLevel="0" collapsed="false">
      <c r="A17" s="130" t="s">
        <v>101</v>
      </c>
      <c r="B17" s="131" t="s">
        <v>97</v>
      </c>
      <c r="C17" s="132" t="n">
        <v>500</v>
      </c>
      <c r="D17" s="132" t="n">
        <f aca="false">+C17*12</f>
        <v>6000</v>
      </c>
      <c r="E17" s="133" t="n">
        <v>4200</v>
      </c>
      <c r="F17" s="134" t="n">
        <v>0</v>
      </c>
      <c r="G17" s="134" t="n">
        <v>0</v>
      </c>
      <c r="H17" s="134" t="n">
        <f aca="false">(F17+G17)/2000</f>
        <v>0</v>
      </c>
      <c r="I17" s="134" t="n">
        <f aca="false">+((F17*E17)/D17)+G17/8760</f>
        <v>0</v>
      </c>
    </row>
    <row r="18" customFormat="false" ht="15.75" hidden="false" customHeight="false" outlineLevel="0" collapsed="false">
      <c r="A18" s="130" t="s">
        <v>7</v>
      </c>
      <c r="B18" s="131"/>
      <c r="C18" s="135"/>
      <c r="D18" s="136"/>
      <c r="E18" s="135"/>
      <c r="F18" s="137" t="n">
        <f aca="false">SUM(F9:F17)</f>
        <v>4110</v>
      </c>
      <c r="G18" s="137" t="n">
        <f aca="false">SUM(G9:G17)</f>
        <v>5779</v>
      </c>
      <c r="H18" s="137" t="n">
        <f aca="false">SUM(H9:H17)</f>
        <v>4.9445</v>
      </c>
      <c r="I18" s="137" t="n">
        <f aca="false">SUM(I9:I17)</f>
        <v>42.4680391854977</v>
      </c>
    </row>
    <row r="19" customFormat="false" ht="15.75" hidden="false" customHeight="false" outlineLevel="0" collapsed="false">
      <c r="A19" s="113"/>
      <c r="B19" s="113"/>
      <c r="C19" s="113"/>
      <c r="D19" s="113"/>
      <c r="E19" s="113"/>
      <c r="F19" s="113"/>
      <c r="G19" s="113"/>
      <c r="H19" s="113"/>
      <c r="I19" s="113"/>
    </row>
    <row r="20" customFormat="false" ht="15.75" hidden="false" customHeight="false" outlineLevel="0" collapsed="false">
      <c r="A20" s="138" t="s">
        <v>102</v>
      </c>
      <c r="B20" s="113"/>
      <c r="C20" s="113"/>
      <c r="D20" s="113"/>
      <c r="E20" s="113"/>
      <c r="F20" s="113"/>
      <c r="G20" s="113"/>
      <c r="H20" s="113"/>
      <c r="I20" s="113"/>
    </row>
    <row r="21" customFormat="false" ht="15.75" hidden="false" customHeight="false" outlineLevel="0" collapsed="false">
      <c r="A21" s="138" t="s">
        <v>103</v>
      </c>
      <c r="B21" s="113"/>
      <c r="C21" s="113"/>
      <c r="D21" s="113"/>
      <c r="E21" s="113"/>
      <c r="F21" s="113"/>
      <c r="G21" s="113"/>
      <c r="H21" s="113"/>
      <c r="I21" s="113"/>
    </row>
    <row r="22" customFormat="false" ht="15.75" hidden="false" customHeight="false" outlineLevel="0" collapsed="false">
      <c r="A22" s="138" t="s">
        <v>104</v>
      </c>
      <c r="B22" s="113"/>
      <c r="C22" s="113"/>
      <c r="D22" s="113"/>
      <c r="E22" s="113"/>
      <c r="F22" s="113"/>
      <c r="G22" s="113"/>
      <c r="H22" s="113"/>
      <c r="I22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5.11"/>
    <col collapsed="false" customWidth="true" hidden="false" outlineLevel="0" max="2" min="2" style="0" width="13.55"/>
    <col collapsed="false" customWidth="true" hidden="false" outlineLevel="0" max="3" min="3" style="0" width="9.32"/>
    <col collapsed="false" customWidth="true" hidden="false" outlineLevel="0" max="4" min="4" style="0" width="6.32"/>
    <col collapsed="false" customWidth="true" hidden="false" outlineLevel="0" max="5" min="5" style="0" width="12.11"/>
    <col collapsed="false" customWidth="true" hidden="false" outlineLevel="0" max="6" min="6" style="0" width="8.21"/>
    <col collapsed="false" customWidth="true" hidden="false" outlineLevel="0" max="7" min="7" style="0" width="13.77"/>
    <col collapsed="false" customWidth="true" hidden="false" outlineLevel="0" max="8" min="8" style="0" width="10.65"/>
  </cols>
  <sheetData>
    <row r="1" customFormat="false" ht="15.75" hidden="false" customHeight="false" outlineLevel="0" collapsed="false">
      <c r="A1" s="112" t="s">
        <v>0</v>
      </c>
      <c r="B1" s="113"/>
      <c r="C1" s="113"/>
      <c r="D1" s="113"/>
      <c r="E1" s="113"/>
      <c r="F1" s="113"/>
      <c r="G1" s="113"/>
      <c r="H1" s="113"/>
    </row>
    <row r="2" customFormat="false" ht="15.75" hidden="false" customHeight="false" outlineLevel="0" collapsed="false">
      <c r="A2" s="112" t="s">
        <v>1</v>
      </c>
      <c r="B2" s="113"/>
      <c r="C2" s="113"/>
      <c r="D2" s="113"/>
      <c r="E2" s="113"/>
      <c r="F2" s="113"/>
      <c r="G2" s="113"/>
      <c r="H2" s="113"/>
    </row>
    <row r="3" customFormat="false" ht="15.75" hidden="false" customHeight="false" outlineLevel="0" collapsed="false">
      <c r="A3" s="114" t="s">
        <v>3</v>
      </c>
      <c r="B3" s="113"/>
      <c r="C3" s="113"/>
      <c r="D3" s="113"/>
      <c r="E3" s="113"/>
      <c r="F3" s="113"/>
      <c r="G3" s="113"/>
      <c r="H3" s="113"/>
    </row>
    <row r="4" customFormat="false" ht="18" hidden="false" customHeight="false" outlineLevel="0" collapsed="false">
      <c r="A4" s="115"/>
      <c r="B4" s="113"/>
      <c r="C4" s="113"/>
      <c r="D4" s="113"/>
      <c r="E4" s="113"/>
      <c r="F4" s="113"/>
      <c r="G4" s="113"/>
      <c r="H4" s="113"/>
    </row>
    <row r="5" customFormat="false" ht="15.75" hidden="false" customHeight="false" outlineLevel="0" collapsed="false">
      <c r="A5" s="139" t="s">
        <v>105</v>
      </c>
      <c r="B5" s="113"/>
      <c r="C5" s="113"/>
      <c r="D5" s="113"/>
      <c r="E5" s="113"/>
      <c r="F5" s="140"/>
      <c r="G5" s="113"/>
      <c r="H5" s="113"/>
    </row>
    <row r="6" customFormat="false" ht="15.75" hidden="false" customHeight="false" outlineLevel="0" collapsed="false">
      <c r="A6" s="113"/>
      <c r="B6" s="113"/>
      <c r="C6" s="113"/>
      <c r="D6" s="113"/>
      <c r="E6" s="113"/>
      <c r="F6" s="140"/>
      <c r="G6" s="113"/>
      <c r="H6" s="113"/>
    </row>
    <row r="7" customFormat="false" ht="15.75" hidden="false" customHeight="false" outlineLevel="0" collapsed="false">
      <c r="A7" s="141"/>
      <c r="B7" s="142"/>
      <c r="C7" s="143" t="s">
        <v>106</v>
      </c>
      <c r="D7" s="143" t="s">
        <v>107</v>
      </c>
      <c r="E7" s="143" t="s">
        <v>108</v>
      </c>
      <c r="F7" s="143" t="s">
        <v>109</v>
      </c>
      <c r="G7" s="143" t="s">
        <v>13</v>
      </c>
      <c r="H7" s="144" t="s">
        <v>110</v>
      </c>
    </row>
    <row r="8" customFormat="false" ht="15.75" hidden="false" customHeight="false" outlineLevel="0" collapsed="false">
      <c r="A8" s="145" t="s">
        <v>111</v>
      </c>
      <c r="B8" s="146" t="s">
        <v>112</v>
      </c>
      <c r="C8" s="147" t="s">
        <v>113</v>
      </c>
      <c r="D8" s="147" t="s">
        <v>114</v>
      </c>
      <c r="E8" s="147" t="s">
        <v>115</v>
      </c>
      <c r="F8" s="147" t="s">
        <v>116</v>
      </c>
      <c r="G8" s="147" t="s">
        <v>117</v>
      </c>
      <c r="H8" s="148" t="s">
        <v>118</v>
      </c>
    </row>
    <row r="9" customFormat="false" ht="15.75" hidden="false" customHeight="false" outlineLevel="0" collapsed="false">
      <c r="A9" s="149"/>
      <c r="B9" s="150"/>
      <c r="C9" s="151" t="s">
        <v>119</v>
      </c>
      <c r="D9" s="151" t="s">
        <v>120</v>
      </c>
      <c r="E9" s="151" t="s">
        <v>121</v>
      </c>
      <c r="F9" s="151"/>
      <c r="G9" s="151" t="s">
        <v>122</v>
      </c>
      <c r="H9" s="152" t="s">
        <v>123</v>
      </c>
    </row>
    <row r="10" customFormat="false" ht="15.75" hidden="false" customHeight="false" outlineLevel="0" collapsed="false">
      <c r="A10" s="153"/>
      <c r="B10" s="153"/>
      <c r="C10" s="113"/>
      <c r="D10" s="113"/>
      <c r="E10" s="113"/>
      <c r="F10" s="113"/>
      <c r="G10" s="113"/>
      <c r="H10" s="121"/>
    </row>
    <row r="11" customFormat="false" ht="15.75" hidden="false" customHeight="false" outlineLevel="0" collapsed="false">
      <c r="A11" s="154" t="s">
        <v>124</v>
      </c>
      <c r="B11" s="154" t="s">
        <v>125</v>
      </c>
      <c r="C11" s="155" t="n">
        <v>68</v>
      </c>
      <c r="D11" s="156" t="n">
        <v>65.56</v>
      </c>
      <c r="E11" s="157" t="n">
        <v>4.1</v>
      </c>
      <c r="F11" s="158" t="n">
        <v>0.6</v>
      </c>
      <c r="G11" s="159" t="n">
        <f aca="false">+Tanks!D9+Tanks!D10</f>
        <v>825756</v>
      </c>
      <c r="H11" s="160" t="n">
        <f aca="false">(12.46*E11*F11*C11/(D11+460))*(G11/1000)/2000</f>
        <v>1.63742531533298</v>
      </c>
    </row>
    <row r="12" customFormat="false" ht="15.75" hidden="false" customHeight="false" outlineLevel="0" collapsed="false">
      <c r="A12" s="161"/>
      <c r="B12" s="161"/>
      <c r="C12" s="162"/>
      <c r="D12" s="162"/>
      <c r="E12" s="162"/>
      <c r="F12" s="162"/>
      <c r="G12" s="162"/>
      <c r="H12" s="131"/>
    </row>
    <row r="13" customFormat="false" ht="15.75" hidden="false" customHeight="false" outlineLevel="0" collapsed="false">
      <c r="A13" s="113"/>
      <c r="B13" s="113"/>
      <c r="C13" s="113"/>
      <c r="D13" s="113"/>
      <c r="E13" s="113"/>
      <c r="F13" s="113"/>
      <c r="G13" s="113"/>
      <c r="H13" s="113"/>
    </row>
    <row r="14" customFormat="false" ht="15.75" hidden="false" customHeight="false" outlineLevel="0" collapsed="false">
      <c r="A14" s="138" t="s">
        <v>102</v>
      </c>
      <c r="B14" s="113"/>
      <c r="C14" s="113"/>
      <c r="D14" s="113"/>
      <c r="E14" s="113"/>
      <c r="F14" s="113"/>
      <c r="G14" s="113"/>
      <c r="H14" s="113"/>
    </row>
    <row r="15" customFormat="false" ht="15.75" hidden="false" customHeight="false" outlineLevel="0" collapsed="false">
      <c r="A15" s="163" t="s">
        <v>126</v>
      </c>
      <c r="B15" s="164"/>
      <c r="C15" s="164"/>
      <c r="D15" s="164"/>
      <c r="E15" s="164"/>
      <c r="F15" s="164"/>
      <c r="G15" s="164"/>
      <c r="H15" s="164"/>
    </row>
    <row r="16" customFormat="false" ht="15.75" hidden="false" customHeight="false" outlineLevel="0" collapsed="false">
      <c r="A16" s="163" t="s">
        <v>127</v>
      </c>
      <c r="B16" s="164"/>
      <c r="C16" s="164"/>
      <c r="D16" s="164"/>
      <c r="E16" s="164"/>
      <c r="F16" s="164"/>
      <c r="G16" s="164"/>
      <c r="H16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6" activeCellId="0" sqref="E2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7" min="7" style="0" width="13.44"/>
    <col collapsed="false" customWidth="true" hidden="false" outlineLevel="0" max="8" min="8" style="0" width="9.55"/>
  </cols>
  <sheetData>
    <row r="1" customFormat="false" ht="15.75" hidden="false" customHeight="false" outlineLevel="0" collapsed="false">
      <c r="A1" s="112" t="s">
        <v>0</v>
      </c>
      <c r="B1" s="113"/>
      <c r="C1" s="113"/>
      <c r="D1" s="113"/>
      <c r="E1" s="113"/>
      <c r="F1" s="113"/>
      <c r="G1" s="113"/>
      <c r="H1" s="113"/>
    </row>
    <row r="2" customFormat="false" ht="15.75" hidden="false" customHeight="false" outlineLevel="0" collapsed="false">
      <c r="A2" s="112" t="s">
        <v>1</v>
      </c>
      <c r="B2" s="113"/>
      <c r="C2" s="113"/>
      <c r="D2" s="113"/>
      <c r="E2" s="113"/>
      <c r="F2" s="113"/>
      <c r="G2" s="113"/>
      <c r="H2" s="113"/>
    </row>
    <row r="3" customFormat="false" ht="15.75" hidden="false" customHeight="false" outlineLevel="0" collapsed="false">
      <c r="A3" s="114" t="s">
        <v>3</v>
      </c>
      <c r="B3" s="113"/>
      <c r="C3" s="113"/>
      <c r="D3" s="113"/>
      <c r="E3" s="113"/>
      <c r="F3" s="113"/>
      <c r="G3" s="113"/>
      <c r="H3" s="113"/>
    </row>
    <row r="4" customFormat="false" ht="18" hidden="false" customHeight="false" outlineLevel="0" collapsed="false">
      <c r="A4" s="115"/>
      <c r="B4" s="113"/>
      <c r="C4" s="113"/>
      <c r="D4" s="113"/>
      <c r="E4" s="113"/>
      <c r="F4" s="113"/>
      <c r="G4" s="113"/>
      <c r="H4" s="113"/>
    </row>
    <row r="5" customFormat="false" ht="15.75" hidden="false" customHeight="false" outlineLevel="0" collapsed="false">
      <c r="A5" s="113" t="s">
        <v>128</v>
      </c>
      <c r="B5" s="113"/>
      <c r="C5" s="113"/>
      <c r="D5" s="113"/>
      <c r="E5" s="113"/>
      <c r="F5" s="113"/>
      <c r="G5" s="113"/>
      <c r="H5" s="113"/>
    </row>
    <row r="6" customFormat="false" ht="16.5" hidden="false" customHeight="false" outlineLevel="0" collapsed="false">
      <c r="A6" s="113"/>
      <c r="B6" s="113"/>
      <c r="C6" s="113"/>
      <c r="D6" s="113"/>
      <c r="E6" s="113"/>
      <c r="F6" s="113"/>
      <c r="G6" s="113"/>
      <c r="H6" s="113"/>
    </row>
    <row r="7" customFormat="false" ht="15.75" hidden="false" customHeight="false" outlineLevel="0" collapsed="false">
      <c r="A7" s="165" t="s">
        <v>129</v>
      </c>
      <c r="B7" s="166" t="s">
        <v>130</v>
      </c>
      <c r="C7" s="166"/>
      <c r="D7" s="166"/>
      <c r="E7" s="166"/>
      <c r="F7" s="166"/>
      <c r="G7" s="166"/>
      <c r="H7" s="166"/>
    </row>
    <row r="8" customFormat="false" ht="16.5" hidden="false" customHeight="false" outlineLevel="0" collapsed="false">
      <c r="A8" s="167" t="s">
        <v>131</v>
      </c>
      <c r="B8" s="168" t="s">
        <v>23</v>
      </c>
      <c r="C8" s="169" t="s">
        <v>132</v>
      </c>
      <c r="D8" s="169" t="s">
        <v>25</v>
      </c>
      <c r="E8" s="169" t="s">
        <v>133</v>
      </c>
      <c r="F8" s="169" t="s">
        <v>134</v>
      </c>
      <c r="G8" s="170" t="s">
        <v>52</v>
      </c>
      <c r="H8" s="171" t="s">
        <v>57</v>
      </c>
    </row>
    <row r="9" customFormat="false" ht="15.75" hidden="false" customHeight="false" outlineLevel="0" collapsed="false">
      <c r="A9" s="172" t="s">
        <v>29</v>
      </c>
      <c r="B9" s="173" t="n">
        <f aca="false">+engines!J13</f>
        <v>0.0019053</v>
      </c>
      <c r="C9" s="173" t="n">
        <f aca="false">+engines!K13</f>
        <v>7.25985</v>
      </c>
      <c r="D9" s="173" t="n">
        <f aca="false">+engines!L13</f>
        <v>12.2202</v>
      </c>
      <c r="E9" s="173" t="n">
        <f aca="false">+engines!M13</f>
        <v>0.0097236</v>
      </c>
      <c r="F9" s="173" t="n">
        <f aca="false">+engines!N13</f>
        <v>0.06376185</v>
      </c>
      <c r="G9" s="174" t="n">
        <f aca="false">+engines!F45</f>
        <v>0.0673425</v>
      </c>
      <c r="H9" s="175" t="n">
        <f aca="false">+engines!K45</f>
        <v>0.106434</v>
      </c>
    </row>
    <row r="10" customFormat="false" ht="15.75" hidden="false" customHeight="false" outlineLevel="0" collapsed="false">
      <c r="A10" s="172" t="s">
        <v>30</v>
      </c>
      <c r="B10" s="176" t="s">
        <v>61</v>
      </c>
      <c r="C10" s="176" t="s">
        <v>61</v>
      </c>
      <c r="D10" s="176" t="s">
        <v>61</v>
      </c>
      <c r="E10" s="176" t="s">
        <v>61</v>
      </c>
      <c r="F10" s="176" t="s">
        <v>61</v>
      </c>
      <c r="G10" s="176" t="s">
        <v>61</v>
      </c>
      <c r="H10" s="177" t="s">
        <v>61</v>
      </c>
    </row>
    <row r="11" customFormat="false" ht="15.75" hidden="false" customHeight="false" outlineLevel="0" collapsed="false">
      <c r="A11" s="172" t="s">
        <v>32</v>
      </c>
      <c r="B11" s="176" t="s">
        <v>61</v>
      </c>
      <c r="C11" s="176" t="s">
        <v>61</v>
      </c>
      <c r="D11" s="176" t="s">
        <v>61</v>
      </c>
      <c r="E11" s="176" t="s">
        <v>61</v>
      </c>
      <c r="F11" s="176" t="s">
        <v>61</v>
      </c>
      <c r="G11" s="176" t="s">
        <v>61</v>
      </c>
      <c r="H11" s="178" t="s">
        <v>61</v>
      </c>
    </row>
    <row r="12" customFormat="false" ht="15.75" hidden="false" customHeight="false" outlineLevel="0" collapsed="false">
      <c r="A12" s="172" t="s">
        <v>33</v>
      </c>
      <c r="B12" s="176" t="s">
        <v>61</v>
      </c>
      <c r="C12" s="176" t="s">
        <v>61</v>
      </c>
      <c r="D12" s="176" t="s">
        <v>61</v>
      </c>
      <c r="E12" s="176" t="s">
        <v>61</v>
      </c>
      <c r="F12" s="176" t="s">
        <v>61</v>
      </c>
      <c r="G12" s="176" t="s">
        <v>61</v>
      </c>
      <c r="H12" s="178" t="s">
        <v>61</v>
      </c>
    </row>
    <row r="13" customFormat="false" ht="15.75" hidden="false" customHeight="false" outlineLevel="0" collapsed="false">
      <c r="A13" s="172" t="s">
        <v>34</v>
      </c>
      <c r="B13" s="173" t="n">
        <f aca="false">+engines!J17</f>
        <v>0.025588179</v>
      </c>
      <c r="C13" s="173" t="n">
        <f aca="false">+engines!K17</f>
        <v>139.8526335</v>
      </c>
      <c r="D13" s="173" t="n">
        <f aca="false">+engines!L17</f>
        <v>17.0293743</v>
      </c>
      <c r="E13" s="173" t="n">
        <f aca="false">+engines!M17</f>
        <v>5.294106</v>
      </c>
      <c r="F13" s="173" t="n">
        <f aca="false">+engines!N17</f>
        <v>2.1313188405</v>
      </c>
      <c r="G13" s="174" t="n">
        <f aca="false">+engines!F46</f>
        <v>2.43528876</v>
      </c>
      <c r="H13" s="175" t="n">
        <f aca="false">+engines!K46</f>
        <v>3.509109927</v>
      </c>
    </row>
    <row r="14" customFormat="false" ht="15.75" hidden="false" customHeight="false" outlineLevel="0" collapsed="false">
      <c r="A14" s="172" t="s">
        <v>35</v>
      </c>
      <c r="B14" s="173" t="n">
        <f aca="false">+engines!J18</f>
        <v>0.025588179</v>
      </c>
      <c r="C14" s="173" t="n">
        <f aca="false">+engines!K18</f>
        <v>139.8526335</v>
      </c>
      <c r="D14" s="173" t="n">
        <f aca="false">+engines!L18</f>
        <v>17.0293743</v>
      </c>
      <c r="E14" s="173" t="n">
        <f aca="false">+engines!M18</f>
        <v>5.294106</v>
      </c>
      <c r="F14" s="173" t="n">
        <f aca="false">+engines!N18</f>
        <v>2.1313188405</v>
      </c>
      <c r="G14" s="174" t="n">
        <f aca="false">+engines!F47</f>
        <v>2.43528876</v>
      </c>
      <c r="H14" s="175" t="n">
        <f aca="false">+engines!K47</f>
        <v>3.509109927</v>
      </c>
    </row>
    <row r="15" customFormat="false" ht="15.75" hidden="false" customHeight="false" outlineLevel="0" collapsed="false">
      <c r="A15" s="172" t="s">
        <v>36</v>
      </c>
      <c r="B15" s="173" t="n">
        <f aca="false">+engines!J19</f>
        <v>0.023892462</v>
      </c>
      <c r="C15" s="173" t="n">
        <f aca="false">+engines!K19</f>
        <v>91.038519</v>
      </c>
      <c r="D15" s="173" t="n">
        <f aca="false">+engines!L19</f>
        <v>153.241308</v>
      </c>
      <c r="E15" s="173" t="n">
        <f aca="false">+engines!M19</f>
        <v>0.121933944</v>
      </c>
      <c r="F15" s="173" t="n">
        <f aca="false">+engines!N19</f>
        <v>0.799573599</v>
      </c>
      <c r="G15" s="174" t="n">
        <f aca="false">+engines!F48</f>
        <v>0.84447495</v>
      </c>
      <c r="H15" s="175" t="n">
        <f aca="false">+engines!K48</f>
        <v>1.33468236</v>
      </c>
    </row>
    <row r="16" customFormat="false" ht="15.75" hidden="false" customHeight="false" outlineLevel="0" collapsed="false">
      <c r="A16" s="172" t="s">
        <v>37</v>
      </c>
      <c r="B16" s="173" t="n">
        <f aca="false">+engines!J20</f>
        <v>0.023892462</v>
      </c>
      <c r="C16" s="173" t="n">
        <f aca="false">+engines!K20</f>
        <v>91.038519</v>
      </c>
      <c r="D16" s="173" t="n">
        <f aca="false">+engines!L20</f>
        <v>153.241308</v>
      </c>
      <c r="E16" s="173" t="n">
        <f aca="false">+engines!M20</f>
        <v>0.121933944</v>
      </c>
      <c r="F16" s="173" t="n">
        <f aca="false">+engines!N20</f>
        <v>0.799573599</v>
      </c>
      <c r="G16" s="174" t="n">
        <f aca="false">+engines!F49</f>
        <v>0.84447495</v>
      </c>
      <c r="H16" s="175" t="n">
        <f aca="false">+engines!K49</f>
        <v>1.33468236</v>
      </c>
    </row>
    <row r="17" customFormat="false" ht="15.75" hidden="false" customHeight="false" outlineLevel="0" collapsed="false">
      <c r="A17" s="172" t="s">
        <v>38</v>
      </c>
      <c r="B17" s="173" t="n">
        <f aca="false">+engines!J21</f>
        <v>0.023892462</v>
      </c>
      <c r="C17" s="173" t="n">
        <f aca="false">+engines!K21</f>
        <v>91.038519</v>
      </c>
      <c r="D17" s="173" t="n">
        <f aca="false">+engines!L21</f>
        <v>153.241308</v>
      </c>
      <c r="E17" s="173" t="n">
        <f aca="false">+engines!M21</f>
        <v>0.121933944</v>
      </c>
      <c r="F17" s="173" t="n">
        <f aca="false">+engines!N21</f>
        <v>0.799573599</v>
      </c>
      <c r="G17" s="174" t="n">
        <f aca="false">+engines!F50</f>
        <v>0.84447495</v>
      </c>
      <c r="H17" s="175" t="n">
        <f aca="false">+engines!K50</f>
        <v>1.33468236</v>
      </c>
    </row>
    <row r="18" customFormat="false" ht="15.75" hidden="false" customHeight="false" outlineLevel="0" collapsed="false">
      <c r="A18" s="172" t="s">
        <v>39</v>
      </c>
      <c r="B18" s="173" t="n">
        <f aca="false">+engines!J22</f>
        <v>0.023892462</v>
      </c>
      <c r="C18" s="173" t="n">
        <f aca="false">+engines!K22</f>
        <v>91.038519</v>
      </c>
      <c r="D18" s="173" t="n">
        <f aca="false">+engines!L22</f>
        <v>153.241308</v>
      </c>
      <c r="E18" s="173" t="n">
        <f aca="false">+engines!M22</f>
        <v>0.121933944</v>
      </c>
      <c r="F18" s="173" t="n">
        <f aca="false">+engines!N22</f>
        <v>0.799573599</v>
      </c>
      <c r="G18" s="174" t="n">
        <f aca="false">+engines!F51</f>
        <v>0.84447495</v>
      </c>
      <c r="H18" s="175" t="n">
        <f aca="false">+engines!K51</f>
        <v>1.33468236</v>
      </c>
    </row>
    <row r="19" customFormat="false" ht="15.75" hidden="false" customHeight="false" outlineLevel="0" collapsed="false">
      <c r="A19" s="172" t="s">
        <v>40</v>
      </c>
      <c r="B19" s="173" t="n">
        <f aca="false">+engines!J23</f>
        <v>0.023892462</v>
      </c>
      <c r="C19" s="173" t="n">
        <f aca="false">+engines!K23</f>
        <v>91.038519</v>
      </c>
      <c r="D19" s="173" t="n">
        <f aca="false">+engines!L23</f>
        <v>153.241308</v>
      </c>
      <c r="E19" s="173" t="n">
        <f aca="false">+engines!M23</f>
        <v>0.121933944</v>
      </c>
      <c r="F19" s="173" t="n">
        <f aca="false">+engines!N23</f>
        <v>0.799573599</v>
      </c>
      <c r="G19" s="174" t="n">
        <f aca="false">+engines!F52</f>
        <v>0.84447495</v>
      </c>
      <c r="H19" s="175" t="n">
        <f aca="false">+engines!K52</f>
        <v>1.33468236</v>
      </c>
    </row>
    <row r="20" customFormat="false" ht="15.75" hidden="false" customHeight="false" outlineLevel="0" collapsed="false">
      <c r="A20" s="172" t="s">
        <v>41</v>
      </c>
      <c r="B20" s="173" t="n">
        <f aca="false">+engines!J24</f>
        <v>0.025588179</v>
      </c>
      <c r="C20" s="173" t="n">
        <f aca="false">+engines!K24</f>
        <v>139.8526335</v>
      </c>
      <c r="D20" s="173" t="n">
        <f aca="false">+engines!L24</f>
        <v>17.0293743</v>
      </c>
      <c r="E20" s="173" t="n">
        <f aca="false">+engines!M24</f>
        <v>5.294106</v>
      </c>
      <c r="F20" s="173" t="n">
        <f aca="false">+engines!N24</f>
        <v>2.1313188405</v>
      </c>
      <c r="G20" s="174" t="n">
        <f aca="false">+engines!F53</f>
        <v>2.43528876</v>
      </c>
      <c r="H20" s="175" t="n">
        <f aca="false">+engines!K53</f>
        <v>3.509109927</v>
      </c>
    </row>
    <row r="21" customFormat="false" ht="15.75" hidden="false" customHeight="false" outlineLevel="0" collapsed="false">
      <c r="A21" s="172" t="s">
        <v>42</v>
      </c>
      <c r="B21" s="173" t="n">
        <f aca="false">+engines!J25</f>
        <v>0.024692688</v>
      </c>
      <c r="C21" s="173" t="n">
        <f aca="false">+engines!K25</f>
        <v>94.087656</v>
      </c>
      <c r="D21" s="173" t="n">
        <f aca="false">+engines!L25</f>
        <v>158.373792</v>
      </c>
      <c r="E21" s="173" t="n">
        <f aca="false">+engines!M25</f>
        <v>0.126017856</v>
      </c>
      <c r="F21" s="173" t="n">
        <f aca="false">+engines!N25</f>
        <v>0.826353576</v>
      </c>
      <c r="G21" s="174" t="n">
        <f aca="false">+engines!F54</f>
        <v>0.8727588</v>
      </c>
      <c r="H21" s="175" t="n">
        <f aca="false">+engines!K54</f>
        <v>1.37938464</v>
      </c>
    </row>
    <row r="22" customFormat="false" ht="15.75" hidden="false" customHeight="false" outlineLevel="0" collapsed="false">
      <c r="A22" s="179" t="s">
        <v>88</v>
      </c>
      <c r="B22" s="180" t="n">
        <v>0</v>
      </c>
      <c r="C22" s="181" t="n">
        <v>0</v>
      </c>
      <c r="D22" s="181" t="n">
        <v>0</v>
      </c>
      <c r="E22" s="181" t="n">
        <f aca="false">+Tanks!H9</f>
        <v>3.951</v>
      </c>
      <c r="F22" s="181" t="n">
        <v>0</v>
      </c>
      <c r="G22" s="182" t="n">
        <v>0</v>
      </c>
      <c r="H22" s="183" t="n">
        <v>0</v>
      </c>
    </row>
    <row r="23" customFormat="false" ht="15.75" hidden="false" customHeight="false" outlineLevel="0" collapsed="false">
      <c r="A23" s="179" t="s">
        <v>90</v>
      </c>
      <c r="B23" s="180" t="n">
        <v>0</v>
      </c>
      <c r="C23" s="181" t="n">
        <v>0</v>
      </c>
      <c r="D23" s="181" t="n">
        <v>0</v>
      </c>
      <c r="E23" s="181" t="n">
        <f aca="false">+Tanks!H10</f>
        <v>0.9935</v>
      </c>
      <c r="F23" s="181" t="n">
        <v>0</v>
      </c>
      <c r="G23" s="182" t="n">
        <v>0</v>
      </c>
      <c r="H23" s="183" t="n">
        <v>0</v>
      </c>
    </row>
    <row r="24" customFormat="false" ht="15.75" hidden="false" customHeight="false" outlineLevel="0" collapsed="false">
      <c r="A24" s="179" t="s">
        <v>91</v>
      </c>
      <c r="B24" s="180" t="n">
        <v>0</v>
      </c>
      <c r="C24" s="181" t="n">
        <v>0</v>
      </c>
      <c r="D24" s="181" t="n">
        <v>0</v>
      </c>
      <c r="E24" s="181" t="n">
        <f aca="false">[1]tank!H14</f>
        <v>0</v>
      </c>
      <c r="F24" s="181" t="n">
        <v>0</v>
      </c>
      <c r="G24" s="182" t="n">
        <v>0</v>
      </c>
      <c r="H24" s="183" t="n">
        <v>0</v>
      </c>
    </row>
    <row r="25" customFormat="false" ht="15.75" hidden="false" customHeight="false" outlineLevel="0" collapsed="false">
      <c r="A25" s="179" t="s">
        <v>93</v>
      </c>
      <c r="B25" s="180" t="n">
        <v>0</v>
      </c>
      <c r="C25" s="181" t="n">
        <v>0</v>
      </c>
      <c r="D25" s="181" t="n">
        <v>0</v>
      </c>
      <c r="E25" s="181" t="n">
        <v>0</v>
      </c>
      <c r="F25" s="181" t="n">
        <v>0</v>
      </c>
      <c r="G25" s="182" t="n">
        <v>0</v>
      </c>
      <c r="H25" s="183" t="n">
        <v>0</v>
      </c>
    </row>
    <row r="26" customFormat="false" ht="15.75" hidden="false" customHeight="false" outlineLevel="0" collapsed="false">
      <c r="A26" s="179" t="s">
        <v>94</v>
      </c>
      <c r="B26" s="180" t="n">
        <v>0</v>
      </c>
      <c r="C26" s="181" t="n">
        <v>0</v>
      </c>
      <c r="D26" s="181" t="n">
        <v>0</v>
      </c>
      <c r="E26" s="181" t="n">
        <v>0</v>
      </c>
      <c r="F26" s="181" t="n">
        <v>0</v>
      </c>
      <c r="G26" s="182" t="n">
        <v>0</v>
      </c>
      <c r="H26" s="183" t="n">
        <v>0</v>
      </c>
    </row>
    <row r="27" customFormat="false" ht="15.75" hidden="false" customHeight="false" outlineLevel="0" collapsed="false">
      <c r="A27" s="179" t="s">
        <v>96</v>
      </c>
      <c r="B27" s="180" t="n">
        <v>0</v>
      </c>
      <c r="C27" s="181" t="n">
        <v>0</v>
      </c>
      <c r="D27" s="181" t="n">
        <v>0</v>
      </c>
      <c r="E27" s="181" t="n">
        <v>0</v>
      </c>
      <c r="F27" s="181" t="n">
        <v>0</v>
      </c>
      <c r="G27" s="182" t="n">
        <v>0</v>
      </c>
      <c r="H27" s="183" t="n">
        <v>0</v>
      </c>
    </row>
    <row r="28" customFormat="false" ht="15.75" hidden="false" customHeight="false" outlineLevel="0" collapsed="false">
      <c r="A28" s="179" t="s">
        <v>98</v>
      </c>
      <c r="B28" s="180" t="n">
        <v>0</v>
      </c>
      <c r="C28" s="181" t="n">
        <v>0</v>
      </c>
      <c r="D28" s="181" t="n">
        <v>0</v>
      </c>
      <c r="E28" s="181" t="n">
        <v>0</v>
      </c>
      <c r="F28" s="181" t="n">
        <v>0</v>
      </c>
      <c r="G28" s="182" t="n">
        <v>0</v>
      </c>
      <c r="H28" s="183" t="n">
        <v>0</v>
      </c>
    </row>
    <row r="29" customFormat="false" ht="15.75" hidden="false" customHeight="false" outlineLevel="0" collapsed="false">
      <c r="A29" s="179" t="s">
        <v>100</v>
      </c>
      <c r="B29" s="180" t="n">
        <v>0</v>
      </c>
      <c r="C29" s="181" t="n">
        <v>0</v>
      </c>
      <c r="D29" s="181" t="n">
        <v>0</v>
      </c>
      <c r="E29" s="181" t="n">
        <v>0</v>
      </c>
      <c r="F29" s="181" t="n">
        <v>0</v>
      </c>
      <c r="G29" s="182" t="n">
        <v>0</v>
      </c>
      <c r="H29" s="183" t="n">
        <v>0</v>
      </c>
    </row>
    <row r="30" customFormat="false" ht="15.75" hidden="false" customHeight="false" outlineLevel="0" collapsed="false">
      <c r="A30" s="179" t="s">
        <v>101</v>
      </c>
      <c r="B30" s="180" t="n">
        <v>0</v>
      </c>
      <c r="C30" s="181" t="n">
        <v>0</v>
      </c>
      <c r="D30" s="181" t="n">
        <v>0</v>
      </c>
      <c r="E30" s="181" t="n">
        <v>0</v>
      </c>
      <c r="F30" s="181" t="n">
        <v>0</v>
      </c>
      <c r="G30" s="182" t="n">
        <v>0</v>
      </c>
      <c r="H30" s="183" t="n">
        <v>0</v>
      </c>
    </row>
    <row r="31" customFormat="false" ht="15.75" hidden="false" customHeight="false" outlineLevel="0" collapsed="false">
      <c r="A31" s="179" t="s">
        <v>135</v>
      </c>
      <c r="B31" s="180" t="n">
        <v>0</v>
      </c>
      <c r="C31" s="181" t="n">
        <v>0</v>
      </c>
      <c r="D31" s="181" t="n">
        <v>0</v>
      </c>
      <c r="E31" s="181" t="n">
        <v>0</v>
      </c>
      <c r="F31" s="181" t="n">
        <v>0</v>
      </c>
      <c r="G31" s="182" t="n">
        <v>0</v>
      </c>
      <c r="H31" s="183" t="n">
        <v>0</v>
      </c>
    </row>
    <row r="32" customFormat="false" ht="16.5" hidden="false" customHeight="false" outlineLevel="0" collapsed="false">
      <c r="A32" s="184" t="s">
        <v>124</v>
      </c>
      <c r="B32" s="185" t="n">
        <v>0</v>
      </c>
      <c r="C32" s="186" t="n">
        <v>0</v>
      </c>
      <c r="D32" s="186" t="n">
        <v>0</v>
      </c>
      <c r="E32" s="186" t="n">
        <f aca="false">+Load!H11</f>
        <v>1.63742531533298</v>
      </c>
      <c r="F32" s="186" t="n">
        <v>0</v>
      </c>
      <c r="G32" s="187" t="n">
        <v>0</v>
      </c>
      <c r="H32" s="188" t="n">
        <v>0</v>
      </c>
    </row>
    <row r="33" customFormat="false" ht="16.5" hidden="false" customHeight="false" outlineLevel="0" collapsed="false">
      <c r="A33" s="189" t="s">
        <v>7</v>
      </c>
      <c r="B33" s="190" t="n">
        <f aca="false">SUM(B9:B32)</f>
        <v>0.222824835</v>
      </c>
      <c r="C33" s="191" t="n">
        <f aca="false">SUM(C9:C32)</f>
        <v>976.0980015</v>
      </c>
      <c r="D33" s="191" t="n">
        <f aca="false">SUM(D9:D32)</f>
        <v>987.8886549</v>
      </c>
      <c r="E33" s="191" t="n">
        <f aca="false">SUM(E9:E32)</f>
        <v>23.209654491333</v>
      </c>
      <c r="F33" s="191" t="n">
        <f aca="false">SUM(F9:F32)</f>
        <v>11.2819399425</v>
      </c>
      <c r="G33" s="192" t="n">
        <f aca="false">SUM(G9:G32)</f>
        <v>12.46834233</v>
      </c>
      <c r="H33" s="193" t="n">
        <f aca="false">SUM(H9:H32)</f>
        <v>18.686560221</v>
      </c>
    </row>
    <row r="34" customFormat="false" ht="15.75" hidden="false" customHeight="false" outlineLevel="0" collapsed="false">
      <c r="A34" s="113" t="s">
        <v>102</v>
      </c>
      <c r="B34" s="113"/>
      <c r="C34" s="113"/>
      <c r="D34" s="113"/>
      <c r="E34" s="113"/>
      <c r="F34" s="113"/>
      <c r="G34" s="113"/>
      <c r="H34" s="113"/>
    </row>
    <row r="35" customFormat="false" ht="15.75" hidden="false" customHeight="false" outlineLevel="0" collapsed="false">
      <c r="A35" s="164" t="s">
        <v>136</v>
      </c>
      <c r="B35" s="164"/>
      <c r="C35" s="164"/>
      <c r="D35" s="164"/>
      <c r="E35" s="164"/>
      <c r="F35" s="164"/>
      <c r="G35" s="164"/>
      <c r="H35" s="164"/>
    </row>
  </sheetData>
  <mergeCells count="1">
    <mergeCell ref="B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7" activeCellId="0" sqref="A7"/>
    </sheetView>
  </sheetViews>
  <sheetFormatPr defaultColWidth="9.65625" defaultRowHeight="15.75" customHeight="true" zeroHeight="false" outlineLevelRow="0" outlineLevelCol="0"/>
  <cols>
    <col collapsed="false" customWidth="true" hidden="false" outlineLevel="0" max="1" min="1" style="0" width="22.66"/>
    <col collapsed="false" customWidth="true" hidden="false" outlineLevel="0" max="2" min="2" style="0" width="8.65"/>
    <col collapsed="false" customWidth="true" hidden="false" outlineLevel="0" max="3" min="3" style="0" width="11.32"/>
    <col collapsed="false" customWidth="true" hidden="false" outlineLevel="0" max="4" min="4" style="0" width="8.77"/>
    <col collapsed="false" customWidth="true" hidden="false" outlineLevel="0" max="6" min="5" style="0" width="10.99"/>
    <col collapsed="false" customWidth="true" hidden="false" outlineLevel="0" max="7" min="7" style="0" width="8.1"/>
    <col collapsed="false" customWidth="true" hidden="false" outlineLevel="0" max="8" min="8" style="0" width="7.66"/>
  </cols>
  <sheetData>
    <row r="1" customFormat="false" ht="15.75" hidden="false" customHeight="false" outlineLevel="0" collapsed="false">
      <c r="A1" s="112" t="s">
        <v>0</v>
      </c>
    </row>
    <row r="2" customFormat="false" ht="15.75" hidden="false" customHeight="false" outlineLevel="0" collapsed="false">
      <c r="A2" s="112" t="s">
        <v>1</v>
      </c>
    </row>
    <row r="3" customFormat="false" ht="15.75" hidden="false" customHeight="false" outlineLevel="0" collapsed="false">
      <c r="A3" s="114" t="s">
        <v>3</v>
      </c>
    </row>
    <row r="4" customFormat="false" ht="15.75" hidden="false" customHeight="false" outlineLevel="0" collapsed="false">
      <c r="A4" s="112"/>
    </row>
    <row r="5" customFormat="false" ht="15.75" hidden="false" customHeight="false" outlineLevel="0" collapsed="false">
      <c r="A5" s="17" t="s">
        <v>2</v>
      </c>
    </row>
    <row r="6" customFormat="false" ht="15.75" hidden="false" customHeight="false" outlineLevel="0" collapsed="false">
      <c r="A6" s="2" t="s">
        <v>137</v>
      </c>
    </row>
    <row r="7" customFormat="false" ht="15.75" hidden="false" customHeight="false" outlineLevel="0" collapsed="false">
      <c r="A7" s="194"/>
      <c r="B7" s="195"/>
      <c r="C7" s="5" t="s">
        <v>138</v>
      </c>
      <c r="D7" s="195"/>
      <c r="E7" s="5" t="s">
        <v>139</v>
      </c>
      <c r="F7" s="196"/>
      <c r="G7" s="5" t="s">
        <v>118</v>
      </c>
      <c r="H7" s="197"/>
    </row>
    <row r="8" customFormat="false" ht="15.75" hidden="false" customHeight="false" outlineLevel="0" collapsed="false">
      <c r="A8" s="7" t="s">
        <v>140</v>
      </c>
      <c r="B8" s="10" t="s">
        <v>141</v>
      </c>
      <c r="C8" s="10" t="s">
        <v>142</v>
      </c>
      <c r="D8" s="10" t="s">
        <v>20</v>
      </c>
      <c r="E8" s="10" t="s">
        <v>143</v>
      </c>
      <c r="F8" s="7" t="s">
        <v>13</v>
      </c>
      <c r="G8" s="10" t="s">
        <v>13</v>
      </c>
      <c r="H8" s="198" t="s">
        <v>144</v>
      </c>
    </row>
    <row r="9" customFormat="false" ht="15.75" hidden="false" customHeight="false" outlineLevel="0" collapsed="false">
      <c r="A9" s="199"/>
      <c r="B9" s="200"/>
      <c r="C9" s="201" t="s">
        <v>145</v>
      </c>
      <c r="D9" s="200"/>
      <c r="E9" s="200"/>
      <c r="F9" s="202" t="s">
        <v>85</v>
      </c>
      <c r="G9" s="201" t="s">
        <v>146</v>
      </c>
      <c r="H9" s="203" t="s">
        <v>87</v>
      </c>
    </row>
    <row r="10" customFormat="false" ht="15.75" hidden="false" customHeight="false" outlineLevel="0" collapsed="false">
      <c r="A10" s="204" t="s">
        <v>147</v>
      </c>
      <c r="B10" s="17" t="s">
        <v>2</v>
      </c>
      <c r="E10" s="17" t="s">
        <v>2</v>
      </c>
      <c r="F10" s="22"/>
      <c r="H10" s="205"/>
    </row>
    <row r="11" customFormat="false" ht="15.75" hidden="false" customHeight="false" outlineLevel="0" collapsed="false">
      <c r="A11" s="206" t="s">
        <v>148</v>
      </c>
      <c r="B11" s="207" t="n">
        <v>825</v>
      </c>
      <c r="C11" s="36" t="n">
        <v>0.00992</v>
      </c>
      <c r="D11" s="207" t="n">
        <v>8760</v>
      </c>
      <c r="E11" s="208" t="n">
        <v>0.1</v>
      </c>
      <c r="F11" s="209" t="n">
        <f aca="false">(B11*C11*D11*E11)</f>
        <v>7169.184</v>
      </c>
      <c r="G11" s="29" t="n">
        <f aca="false">F11/2000</f>
        <v>3.584592</v>
      </c>
      <c r="H11" s="30" t="n">
        <f aca="false">F11/365</f>
        <v>19.6416</v>
      </c>
    </row>
    <row r="12" customFormat="false" ht="15.75" hidden="false" customHeight="false" outlineLevel="0" collapsed="false">
      <c r="A12" s="204" t="s">
        <v>149</v>
      </c>
      <c r="C12" s="210"/>
      <c r="F12" s="22"/>
      <c r="G12" s="211"/>
      <c r="H12" s="30"/>
    </row>
    <row r="13" customFormat="false" ht="15.75" hidden="false" customHeight="false" outlineLevel="0" collapsed="false">
      <c r="A13" s="206" t="s">
        <v>148</v>
      </c>
      <c r="B13" s="207" t="n">
        <v>2057</v>
      </c>
      <c r="C13" s="36" t="n">
        <v>0.00086</v>
      </c>
      <c r="D13" s="207" t="n">
        <v>8760</v>
      </c>
      <c r="E13" s="208" t="n">
        <v>0.1</v>
      </c>
      <c r="F13" s="209" t="n">
        <f aca="false">(B13*C13*D13*E13)</f>
        <v>1549.66152</v>
      </c>
      <c r="G13" s="29" t="n">
        <f aca="false">F13/2000</f>
        <v>0.77483076</v>
      </c>
      <c r="H13" s="30" t="n">
        <f aca="false">F13/365</f>
        <v>4.245648</v>
      </c>
    </row>
    <row r="14" customFormat="false" ht="15.75" hidden="false" customHeight="false" outlineLevel="0" collapsed="false">
      <c r="A14" s="204" t="s">
        <v>150</v>
      </c>
      <c r="C14" s="210"/>
      <c r="E14" s="212"/>
      <c r="F14" s="22"/>
      <c r="G14" s="211"/>
      <c r="H14" s="30"/>
    </row>
    <row r="15" customFormat="false" ht="15.75" hidden="false" customHeight="false" outlineLevel="0" collapsed="false">
      <c r="A15" s="213" t="s">
        <v>30</v>
      </c>
      <c r="B15" s="207" t="n">
        <v>1</v>
      </c>
      <c r="C15" s="210" t="n">
        <v>0.0194</v>
      </c>
      <c r="D15" s="207" t="n">
        <f aca="false">engines!B13</f>
        <v>8760</v>
      </c>
      <c r="E15" s="208" t="n">
        <v>0.1</v>
      </c>
      <c r="F15" s="209" t="n">
        <f aca="false">(B15*C15*D15*E15)</f>
        <v>16.9944</v>
      </c>
      <c r="G15" s="29" t="n">
        <f aca="false">F15/2000</f>
        <v>0.0084972</v>
      </c>
      <c r="H15" s="30" t="n">
        <f aca="false">F15/365</f>
        <v>0.04656</v>
      </c>
    </row>
    <row r="16" customFormat="false" ht="15.75" hidden="false" customHeight="false" outlineLevel="0" collapsed="false">
      <c r="A16" s="213" t="s">
        <v>32</v>
      </c>
      <c r="B16" s="207" t="n">
        <v>1</v>
      </c>
      <c r="C16" s="210" t="n">
        <v>0.0194</v>
      </c>
      <c r="D16" s="207" t="n">
        <f aca="false">engines!B14</f>
        <v>0</v>
      </c>
      <c r="E16" s="208" t="n">
        <v>0.1</v>
      </c>
      <c r="F16" s="209" t="n">
        <f aca="false">(B16*C16*D16*E16)</f>
        <v>0</v>
      </c>
      <c r="G16" s="29" t="n">
        <f aca="false">F16/2000</f>
        <v>0</v>
      </c>
      <c r="H16" s="30" t="n">
        <f aca="false">F16/365</f>
        <v>0</v>
      </c>
    </row>
    <row r="17" customFormat="false" ht="15.75" hidden="false" customHeight="false" outlineLevel="0" collapsed="false">
      <c r="A17" s="213" t="s">
        <v>33</v>
      </c>
      <c r="B17" s="207" t="n">
        <v>1</v>
      </c>
      <c r="C17" s="210" t="n">
        <v>0.0194</v>
      </c>
      <c r="D17" s="207" t="n">
        <f aca="false">engines!B15</f>
        <v>0</v>
      </c>
      <c r="E17" s="208" t="n">
        <v>0.1</v>
      </c>
      <c r="F17" s="209" t="n">
        <f aca="false">(B17*C17*D17*E17)</f>
        <v>0</v>
      </c>
      <c r="G17" s="29" t="n">
        <f aca="false">F17/2000</f>
        <v>0</v>
      </c>
      <c r="H17" s="30" t="n">
        <f aca="false">F17/365</f>
        <v>0</v>
      </c>
    </row>
    <row r="18" customFormat="false" ht="15.75" hidden="false" customHeight="false" outlineLevel="0" collapsed="false">
      <c r="A18" s="213" t="s">
        <v>34</v>
      </c>
      <c r="B18" s="207" t="n">
        <v>1</v>
      </c>
      <c r="C18" s="210" t="n">
        <v>0.0194</v>
      </c>
      <c r="D18" s="207" t="n">
        <f aca="false">engines!B16</f>
        <v>0</v>
      </c>
      <c r="E18" s="208" t="n">
        <v>0.1</v>
      </c>
      <c r="F18" s="209" t="n">
        <f aca="false">(B18*C18*D18*E18)</f>
        <v>0</v>
      </c>
      <c r="G18" s="29" t="n">
        <f aca="false">F18/2000</f>
        <v>0</v>
      </c>
      <c r="H18" s="30" t="n">
        <f aca="false">F18/365</f>
        <v>0</v>
      </c>
    </row>
    <row r="19" customFormat="false" ht="15.75" hidden="false" customHeight="false" outlineLevel="0" collapsed="false">
      <c r="A19" s="213" t="s">
        <v>35</v>
      </c>
      <c r="B19" s="207" t="n">
        <v>1</v>
      </c>
      <c r="C19" s="210" t="n">
        <v>0.0194</v>
      </c>
      <c r="D19" s="207" t="n">
        <f aca="false">engines!B17</f>
        <v>8760</v>
      </c>
      <c r="E19" s="208" t="n">
        <v>0.1</v>
      </c>
      <c r="F19" s="209" t="n">
        <f aca="false">(B19*C19*D19*E19)</f>
        <v>16.9944</v>
      </c>
      <c r="G19" s="29" t="n">
        <f aca="false">F19/2000</f>
        <v>0.0084972</v>
      </c>
      <c r="H19" s="30" t="n">
        <f aca="false">F19/365</f>
        <v>0.04656</v>
      </c>
    </row>
    <row r="20" customFormat="false" ht="15.75" hidden="false" customHeight="false" outlineLevel="0" collapsed="false">
      <c r="A20" s="213" t="s">
        <v>36</v>
      </c>
      <c r="B20" s="207" t="n">
        <v>1</v>
      </c>
      <c r="C20" s="210" t="n">
        <v>0.0194</v>
      </c>
      <c r="D20" s="207" t="n">
        <f aca="false">engines!B18</f>
        <v>8760</v>
      </c>
      <c r="E20" s="208" t="n">
        <v>0.1</v>
      </c>
      <c r="F20" s="209" t="n">
        <f aca="false">(B20*C20*D20*E20)</f>
        <v>16.9944</v>
      </c>
      <c r="G20" s="29" t="n">
        <f aca="false">F20/2000</f>
        <v>0.0084972</v>
      </c>
      <c r="H20" s="30" t="n">
        <f aca="false">F20/365</f>
        <v>0.04656</v>
      </c>
    </row>
    <row r="21" customFormat="false" ht="15.75" hidden="false" customHeight="false" outlineLevel="0" collapsed="false">
      <c r="A21" s="213" t="s">
        <v>37</v>
      </c>
      <c r="B21" s="207" t="n">
        <v>1</v>
      </c>
      <c r="C21" s="210" t="n">
        <v>0.0194</v>
      </c>
      <c r="D21" s="207" t="n">
        <f aca="false">engines!B19</f>
        <v>8760</v>
      </c>
      <c r="E21" s="208" t="n">
        <v>0.1</v>
      </c>
      <c r="F21" s="209" t="n">
        <f aca="false">(B21*C21*D21*E21)</f>
        <v>16.9944</v>
      </c>
      <c r="G21" s="29" t="n">
        <f aca="false">F21/2000</f>
        <v>0.0084972</v>
      </c>
      <c r="H21" s="30" t="n">
        <f aca="false">F21/365</f>
        <v>0.04656</v>
      </c>
    </row>
    <row r="22" customFormat="false" ht="15.75" hidden="false" customHeight="false" outlineLevel="0" collapsed="false">
      <c r="A22" s="213" t="s">
        <v>38</v>
      </c>
      <c r="B22" s="207" t="n">
        <v>1</v>
      </c>
      <c r="C22" s="210" t="n">
        <v>0.0194</v>
      </c>
      <c r="D22" s="207" t="n">
        <f aca="false">engines!B20</f>
        <v>8760</v>
      </c>
      <c r="E22" s="208" t="n">
        <v>0.1</v>
      </c>
      <c r="F22" s="209" t="n">
        <f aca="false">(B22*C22*D22*E22)</f>
        <v>16.9944</v>
      </c>
      <c r="G22" s="29" t="n">
        <f aca="false">F22/2000</f>
        <v>0.0084972</v>
      </c>
      <c r="H22" s="30" t="n">
        <f aca="false">F22/365</f>
        <v>0.04656</v>
      </c>
    </row>
    <row r="23" customFormat="false" ht="15.75" hidden="false" customHeight="false" outlineLevel="0" collapsed="false">
      <c r="A23" s="213" t="s">
        <v>39</v>
      </c>
      <c r="B23" s="207" t="n">
        <v>1</v>
      </c>
      <c r="C23" s="210" t="n">
        <v>0.0194</v>
      </c>
      <c r="D23" s="207" t="n">
        <f aca="false">engines!B21</f>
        <v>8760</v>
      </c>
      <c r="E23" s="208" t="n">
        <v>0.1</v>
      </c>
      <c r="F23" s="209" t="n">
        <f aca="false">(B23*C23*D23*E23)</f>
        <v>16.9944</v>
      </c>
      <c r="G23" s="29" t="n">
        <f aca="false">F23/2000</f>
        <v>0.0084972</v>
      </c>
      <c r="H23" s="30" t="n">
        <f aca="false">F23/365</f>
        <v>0.04656</v>
      </c>
    </row>
    <row r="24" customFormat="false" ht="15.75" hidden="false" customHeight="false" outlineLevel="0" collapsed="false">
      <c r="A24" s="213" t="s">
        <v>40</v>
      </c>
      <c r="B24" s="207" t="n">
        <v>1</v>
      </c>
      <c r="C24" s="210" t="n">
        <v>0.0194</v>
      </c>
      <c r="D24" s="207" t="n">
        <f aca="false">engines!B22</f>
        <v>8760</v>
      </c>
      <c r="E24" s="208" t="n">
        <v>0.1</v>
      </c>
      <c r="F24" s="209" t="n">
        <f aca="false">(B24*C24*D24*E24)</f>
        <v>16.9944</v>
      </c>
      <c r="G24" s="29" t="n">
        <f aca="false">F24/2000</f>
        <v>0.0084972</v>
      </c>
      <c r="H24" s="30" t="n">
        <f aca="false">F24/365</f>
        <v>0.04656</v>
      </c>
    </row>
    <row r="25" customFormat="false" ht="15.75" hidden="false" customHeight="false" outlineLevel="0" collapsed="false">
      <c r="A25" s="213" t="s">
        <v>41</v>
      </c>
      <c r="B25" s="207" t="n">
        <v>1</v>
      </c>
      <c r="C25" s="210" t="n">
        <v>0.0194</v>
      </c>
      <c r="D25" s="207" t="n">
        <f aca="false">engines!B23</f>
        <v>8760</v>
      </c>
      <c r="E25" s="208" t="n">
        <v>0.1</v>
      </c>
      <c r="F25" s="209" t="n">
        <f aca="false">(B25*C25*D25*E25)</f>
        <v>16.9944</v>
      </c>
      <c r="G25" s="29" t="n">
        <f aca="false">F25/2000</f>
        <v>0.0084972</v>
      </c>
      <c r="H25" s="30" t="n">
        <f aca="false">F25/365</f>
        <v>0.04656</v>
      </c>
    </row>
    <row r="26" customFormat="false" ht="15.75" hidden="false" customHeight="false" outlineLevel="0" collapsed="false">
      <c r="A26" s="213" t="s">
        <v>42</v>
      </c>
      <c r="B26" s="207" t="n">
        <v>1</v>
      </c>
      <c r="C26" s="210" t="n">
        <v>0.0194</v>
      </c>
      <c r="D26" s="207" t="n">
        <f aca="false">engines!B24</f>
        <v>8760</v>
      </c>
      <c r="E26" s="208" t="n">
        <v>0.1</v>
      </c>
      <c r="F26" s="209" t="n">
        <f aca="false">(B26*C26*D26*E26)</f>
        <v>16.9944</v>
      </c>
      <c r="G26" s="29" t="n">
        <f aca="false">F26/2000</f>
        <v>0.0084972</v>
      </c>
      <c r="H26" s="30" t="n">
        <f aca="false">F26/365</f>
        <v>0.04656</v>
      </c>
    </row>
    <row r="27" customFormat="false" ht="15.75" hidden="false" customHeight="false" outlineLevel="0" collapsed="false">
      <c r="A27" s="204" t="s">
        <v>151</v>
      </c>
      <c r="C27" s="36" t="n">
        <v>0.00441</v>
      </c>
      <c r="E27" s="214" t="n">
        <v>1</v>
      </c>
      <c r="F27" s="209"/>
      <c r="G27" s="29"/>
      <c r="H27" s="30"/>
    </row>
    <row r="28" customFormat="false" ht="15.75" hidden="false" customHeight="false" outlineLevel="0" collapsed="false">
      <c r="A28" s="204" t="s">
        <v>152</v>
      </c>
      <c r="B28" s="207" t="n">
        <v>34</v>
      </c>
      <c r="C28" s="36" t="n">
        <v>0.00992</v>
      </c>
      <c r="D28" s="207" t="n">
        <v>8760</v>
      </c>
      <c r="E28" s="208" t="n">
        <v>0.1</v>
      </c>
      <c r="F28" s="209" t="n">
        <f aca="false">(B28*C28*D28*E28)</f>
        <v>295.45728</v>
      </c>
      <c r="G28" s="29" t="n">
        <f aca="false">F28/2000</f>
        <v>0.14772864</v>
      </c>
      <c r="H28" s="30" t="n">
        <f aca="false">F28/365</f>
        <v>0.809472</v>
      </c>
    </row>
    <row r="29" customFormat="false" ht="15.75" hidden="false" customHeight="false" outlineLevel="0" collapsed="false">
      <c r="A29" s="215" t="s">
        <v>153</v>
      </c>
      <c r="B29" s="216"/>
      <c r="C29" s="217" t="n">
        <v>0.00044</v>
      </c>
      <c r="D29" s="216"/>
      <c r="E29" s="218" t="n">
        <v>1</v>
      </c>
      <c r="F29" s="219"/>
      <c r="G29" s="220"/>
      <c r="H29" s="221"/>
    </row>
    <row r="30" customFormat="false" ht="19.5" hidden="false" customHeight="false" outlineLevel="0" collapsed="false">
      <c r="A30" s="222" t="s">
        <v>2</v>
      </c>
      <c r="B30" s="17" t="s">
        <v>2</v>
      </c>
      <c r="C30" s="17" t="s">
        <v>2</v>
      </c>
      <c r="D30" s="223" t="s">
        <v>154</v>
      </c>
      <c r="G30" s="224" t="n">
        <f aca="false">SUM(G11:G29)</f>
        <v>4.5836262</v>
      </c>
      <c r="H30" s="224" t="n">
        <f aca="false">SUM(H11:H29)</f>
        <v>25.11576</v>
      </c>
    </row>
    <row r="31" customFormat="false" ht="15.75" hidden="false" customHeight="false" outlineLevel="0" collapsed="false">
      <c r="A31" s="225" t="s">
        <v>155</v>
      </c>
    </row>
    <row r="32" customFormat="false" ht="15.75" hidden="false" customHeight="false" outlineLevel="0" collapsed="false">
      <c r="A32" s="225" t="s">
        <v>156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1998-03-12T17:33:07Z</dcterms:created>
  <dc:creator>Argent Consulting</dc:creator>
  <dc:description/>
  <dc:language>en-US</dc:language>
  <cp:lastModifiedBy>Jon Fields</cp:lastModifiedBy>
  <cp:lastPrinted>2001-11-05T19:26:45Z</cp:lastPrinted>
  <dcterms:modified xsi:type="dcterms:W3CDTF">2001-11-05T19:26:46Z</dcterms:modified>
  <cp:revision>0</cp:revision>
  <dc:subject/>
  <dc:title/>
</cp:coreProperties>
</file>