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ata" sheetId="2" state="visible" r:id="rId4"/>
  </sheets>
  <externalReferences>
    <externalReference r:id="rId5"/>
  </externalReferences>
  <definedNames>
    <definedName function="false" hidden="false" name="numproducts" vbProcedure="false">Data!$H$1</definedName>
    <definedName function="false" hidden="false" localSheetId="1" name="Excel_BuiltIn_Print_Area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<sst xmlns="http://schemas.openxmlformats.org/spreadsheetml/2006/main" count="153" uniqueCount="69">
  <si>
    <t xml:space="preserve">Product ID</t>
  </si>
  <si>
    <t xml:space="preserve">Product Type</t>
  </si>
  <si>
    <t xml:space="preserve">Location</t>
  </si>
  <si>
    <t xml:space="preserve">Ref Period</t>
  </si>
  <si>
    <t xml:space="preserve">Bid Price</t>
  </si>
  <si>
    <t xml:space="preserve">Offer Price</t>
  </si>
  <si>
    <t xml:space="preserve">Bid Heat Rate</t>
  </si>
  <si>
    <t xml:space="preserve">Offer Heat Rate</t>
  </si>
  <si>
    <t xml:space="preserve">Curve Price</t>
  </si>
  <si>
    <t xml:space="preserve">Change</t>
  </si>
  <si>
    <t xml:space="preserve">Curve HR</t>
  </si>
  <si>
    <t xml:space="preserve">Last Traded</t>
  </si>
  <si>
    <t xml:space="preserve">Previous Bid</t>
  </si>
  <si>
    <t xml:space="preserve">Previous Offfer</t>
  </si>
  <si>
    <t xml:space="preserve">Pevious Change</t>
  </si>
  <si>
    <t xml:space="preserve">Phys</t>
  </si>
  <si>
    <t xml:space="preserve">SOCO</t>
  </si>
  <si>
    <t xml:space="preserve">Daily</t>
  </si>
  <si>
    <t xml:space="preserve">Fin</t>
  </si>
  <si>
    <t xml:space="preserve">Bal Week</t>
  </si>
  <si>
    <t xml:space="preserve">Bal Month</t>
  </si>
  <si>
    <t xml:space="preserve">Dec 01</t>
  </si>
  <si>
    <t xml:space="preserve">Jan-Feb 02</t>
  </si>
  <si>
    <t xml:space="preserve">Mar-Apr 02</t>
  </si>
  <si>
    <t xml:space="preserve"> May 02</t>
  </si>
  <si>
    <t xml:space="preserve">June 02</t>
  </si>
  <si>
    <t xml:space="preserve">Jul-Aug 02</t>
  </si>
  <si>
    <t xml:space="preserve"> Sep 02 </t>
  </si>
  <si>
    <t xml:space="preserve">Q4 02</t>
  </si>
  <si>
    <t xml:space="preserve">Jan-Feb 03</t>
  </si>
  <si>
    <t xml:space="preserve">Mar-Apr 03</t>
  </si>
  <si>
    <t xml:space="preserve"> May 03</t>
  </si>
  <si>
    <t xml:space="preserve">June 03</t>
  </si>
  <si>
    <t xml:space="preserve">Jul-Aug 03</t>
  </si>
  <si>
    <t xml:space="preserve"> Sep 03 </t>
  </si>
  <si>
    <t xml:space="preserve">Q4 03</t>
  </si>
  <si>
    <t xml:space="preserve">Cal 02</t>
  </si>
  <si>
    <t xml:space="preserve">Cal 03</t>
  </si>
  <si>
    <t xml:space="preserve">NYMEX</t>
  </si>
  <si>
    <t xml:space="preserve">Jan 02</t>
  </si>
  <si>
    <t xml:space="preserve">Feb 02</t>
  </si>
  <si>
    <t xml:space="preserve">Apr-Oct 02</t>
  </si>
  <si>
    <t xml:space="preserve">Jan-Dec 02</t>
  </si>
  <si>
    <t xml:space="preserve">Jan-Dec 03</t>
  </si>
  <si>
    <t xml:space="preserve">Curve</t>
  </si>
  <si>
    <t xml:space="preserve">Scalar</t>
  </si>
  <si>
    <t xml:space="preserve">Real Time</t>
  </si>
  <si>
    <t xml:space="preserve">Bid price</t>
  </si>
  <si>
    <t xml:space="preserve">Last Trade</t>
  </si>
  <si>
    <t xml:space="preserve">TimeStamp</t>
  </si>
  <si>
    <t xml:space="preserve">Actual time stamp</t>
  </si>
  <si>
    <t xml:space="preserve">Enter number of products in H1</t>
  </si>
  <si>
    <t xml:space="preserve">Mid</t>
  </si>
  <si>
    <t xml:space="preserve">Time</t>
  </si>
  <si>
    <t xml:space="preserve">Hurdle</t>
  </si>
  <si>
    <t xml:space="preserve">Previous Offer</t>
  </si>
  <si>
    <t xml:space="preserve">Previous TS</t>
  </si>
  <si>
    <t xml:space="preserve">Formula Box:</t>
  </si>
  <si>
    <t xml:space="preserve">Now:</t>
  </si>
  <si>
    <t xml:space="preserve">Prompt Month</t>
  </si>
  <si>
    <t xml:space="preserve">Hour ago:</t>
  </si>
  <si>
    <t xml:space="preserve">Dec</t>
  </si>
  <si>
    <t xml:space="preserve">Jan-Feb</t>
  </si>
  <si>
    <t xml:space="preserve">Mar-Apr</t>
  </si>
  <si>
    <t xml:space="preserve">May</t>
  </si>
  <si>
    <t xml:space="preserve">June</t>
  </si>
  <si>
    <t xml:space="preserve">Jul-Aug</t>
  </si>
  <si>
    <t xml:space="preserve">Sep </t>
  </si>
  <si>
    <t xml:space="preserve">Q4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</si>
</sst>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* #,##0.00_);_(* \(#,##0.00\);_(* \-??_);_(@_)"/>
    <numFmt numFmtId="166" formatCode="_(* #,##0_);_(* \(#,##0\);_(* \-??_);_(@_)"/>
    <numFmt numFmtId="167" formatCode="[$-409]h:mm:ss"/>
    <numFmt numFmtId="168" formatCode="mmm\ d"/>
    <numFmt numFmtId="169" formatCode="[$-409]#,##0_);[RED]\(#,##0\)"/>
    <numFmt numFmtId="170" formatCode="[$-409]mmm\-yy"/>
    <numFmt numFmtId="171" formatCode="hh:mm:ss"/>
    <numFmt numFmtId="172" formatCode="0.00;[RED]0.00"/>
    <numFmt numFmtId="173" formatCode="0.00_);[RED]\(0.00\)"/>
    <numFmt numFmtId="174" formatCode="[$-409]d\-mmm"/>
    <numFmt numFmtId="175" formatCode="_(* #,##0.000_);_(* \(#,##0.000\);_(* \-??_);_(@_)"/>
    <numFmt numFmtId="176" formatCode="0.000_);[RED]\(0.000\)"/>
    <numFmt numFmtId="177" formatCode="mmm\ yy"/>
    <numFmt numFmtId="178" formatCode="m/d/yy\ h:mm"/>
    <numFmt numFmtId="179" formatCode="[$-409]h:mm"/>
    <numFmt numFmtId="180" formatCode="0.00"/>
    <numFmt numFmtId="181" formatCode="[$-409]m/d/yyyy\ h:mm"/>
    <numFmt numFmtId="182" formatCode="[$-409]m/d/yy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FF00"/>
      <name val="Arial"/>
      <family val="2"/>
    </font>
    <font>
      <b val="true"/>
      <sz val="10"/>
      <color rgb="FF00FFFF"/>
      <name val="Arial"/>
      <family val="2"/>
    </font>
    <font>
      <sz val="10"/>
      <color rgb="FF0000F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000080"/>
        <bgColor rgb="FF000080"/>
      </patternFill>
    </fill>
    <fill>
      <patternFill patternType="solid">
        <fgColor rgb="FF0000FF"/>
        <bgColor rgb="FF0000FF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>
        <color rgb="FF33CCCC"/>
      </left>
      <right style="thin">
        <color rgb="FF33CCCC"/>
      </right>
      <top style="thin">
        <color rgb="FF33CCCC"/>
      </top>
      <bottom style="thin">
        <color rgb="FF33CCCC"/>
      </bottom>
      <diagonal/>
    </border>
    <border diagonalUp="false" diagonalDown="false">
      <left/>
      <right/>
      <top style="thin">
        <color rgb="FF33CCCC"/>
      </top>
      <bottom style="thin">
        <color rgb="FF33CCCC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3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3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5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" fillId="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9">
    <dxf>
      <font>
        <name val="Arial"/>
        <family val="0"/>
        <b val="1"/>
        <i val="0"/>
        <color rgb="FFFFFFFF"/>
      </font>
      <fill>
        <patternFill>
          <bgColor rgb="FF008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color rgb="00FFFFFF"/>
      </font>
      <border diagonalUp="false" diagonalDown="false"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diagonal/>
      </border>
    </dxf>
    <dxf>
      <font>
        <name val="Arial"/>
        <family val="0"/>
        <color rgb="00FFFFFF"/>
      </font>
      <border diagonalUp="false" diagonalDown="false"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diagonal/>
      </border>
    </dxf>
    <dxf>
      <font>
        <name val="Arial"/>
        <family val="0"/>
        <b val="1"/>
        <i val="0"/>
        <color rgb="FFFFFFFF"/>
      </font>
      <fill>
        <patternFill>
          <bgColor rgb="FF008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  <dxf>
      <font>
        <name val="Arial"/>
        <family val="0"/>
        <color rgb="00FFFFFF"/>
      </font>
    </dxf>
    <dxf>
      <font>
        <name val="Arial"/>
        <family val="0"/>
        <b val="1"/>
        <i val="0"/>
        <color rgb="FFFFFFFF"/>
      </font>
      <fill>
        <patternFill>
          <bgColor rgb="FF008000"/>
        </patternFill>
      </fill>
    </dxf>
    <dxf>
      <font>
        <name val="Arial"/>
        <family val="0"/>
        <b val="1"/>
        <i val="0"/>
        <color rgb="FFFFFFFF"/>
      </font>
      <fill>
        <patternFill>
          <bgColor rgb="FFFF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10080</xdr:colOff>
          <xdr:row>35</xdr:row>
          <xdr:rowOff>95400</xdr:rowOff>
        </xdr:from>
        <xdr:to>
          <xdr:col>4</xdr:col>
          <xdr:colOff>674280</xdr:colOff>
          <xdr:row>37</xdr:row>
          <xdr:rowOff>37800</xdr:rowOff>
        </xdr:to>
        <xdr:sp>
          <xdr:nvSpPr>
            <xdr:cNvPr id="1001" name="Button 1" descr="CLEAR PRIC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CLEAR PRICES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power2/Analyst/GKim/Presto%20P&amp;L/Daily%20Price%20Sheet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  <sheetName val="Peak_Forward"/>
      <sheetName val="Peak_Basis"/>
      <sheetName val="Peak_Heatrate"/>
      <sheetName val="Offpeak_Forward"/>
      <sheetName val="Offpeak_Basis"/>
      <sheetName val="Offpeak_Heatrate"/>
      <sheetName val="24hr_Forward"/>
      <sheetName val="Fuel_Px"/>
      <sheetName val="Daily_Peak_Forward"/>
      <sheetName val="Daily_Offpeak_Forward"/>
      <sheetName val="SE_Px"/>
      <sheetName val="Cals_peak"/>
      <sheetName val="Cals_offpeak"/>
      <sheetName val="Cals_24hr"/>
      <sheetName val="R_Codes"/>
      <sheetName val="Rates"/>
    </sheetNames>
    <sheetDataSet>
      <sheetData sheetId="0"/>
      <sheetData sheetId="1">
        <row r="10">
          <cell r="U10">
            <v>30.8999996185303</v>
          </cell>
        </row>
        <row r="10">
          <cell r="AG10">
            <v>3.291</v>
          </cell>
        </row>
        <row r="11">
          <cell r="U11">
            <v>33.85</v>
          </cell>
        </row>
        <row r="11">
          <cell r="AG11">
            <v>3.428</v>
          </cell>
        </row>
        <row r="12">
          <cell r="U12">
            <v>33.85</v>
          </cell>
        </row>
        <row r="12">
          <cell r="AG12">
            <v>3.418</v>
          </cell>
        </row>
        <row r="13">
          <cell r="U13">
            <v>31.4</v>
          </cell>
        </row>
        <row r="13">
          <cell r="AG13">
            <v>3.358</v>
          </cell>
        </row>
        <row r="14">
          <cell r="U14">
            <v>31.4</v>
          </cell>
        </row>
        <row r="14">
          <cell r="AG14">
            <v>3.255</v>
          </cell>
        </row>
        <row r="15">
          <cell r="U15">
            <v>33.8</v>
          </cell>
        </row>
        <row r="15">
          <cell r="AG15">
            <v>3.288</v>
          </cell>
        </row>
        <row r="16">
          <cell r="U16">
            <v>44</v>
          </cell>
        </row>
        <row r="16">
          <cell r="AG16">
            <v>3.328</v>
          </cell>
        </row>
        <row r="17">
          <cell r="U17">
            <v>55.45</v>
          </cell>
        </row>
        <row r="17">
          <cell r="AG17">
            <v>3.368</v>
          </cell>
        </row>
        <row r="18">
          <cell r="U18">
            <v>55.45</v>
          </cell>
        </row>
        <row r="18">
          <cell r="AG18">
            <v>3.408</v>
          </cell>
        </row>
        <row r="19">
          <cell r="U19">
            <v>30.2</v>
          </cell>
        </row>
        <row r="19">
          <cell r="AG19">
            <v>3.408</v>
          </cell>
        </row>
        <row r="20">
          <cell r="U20">
            <v>30.4</v>
          </cell>
        </row>
        <row r="20">
          <cell r="AG20">
            <v>3.438</v>
          </cell>
        </row>
        <row r="21">
          <cell r="U21">
            <v>30.4</v>
          </cell>
        </row>
        <row r="21">
          <cell r="AG21">
            <v>3.608</v>
          </cell>
        </row>
        <row r="22">
          <cell r="U22">
            <v>30.4</v>
          </cell>
        </row>
        <row r="22">
          <cell r="AG22">
            <v>3.803</v>
          </cell>
        </row>
        <row r="23">
          <cell r="U23">
            <v>34.4</v>
          </cell>
        </row>
        <row r="23">
          <cell r="AG23">
            <v>3.918</v>
          </cell>
        </row>
        <row r="24">
          <cell r="U24">
            <v>34.4</v>
          </cell>
        </row>
        <row r="24">
          <cell r="AG24">
            <v>3.818</v>
          </cell>
        </row>
        <row r="25">
          <cell r="U25">
            <v>32.2</v>
          </cell>
        </row>
        <row r="25">
          <cell r="AG25">
            <v>3.708</v>
          </cell>
        </row>
        <row r="26">
          <cell r="U26">
            <v>32.2</v>
          </cell>
        </row>
        <row r="26">
          <cell r="AG26">
            <v>3.583</v>
          </cell>
        </row>
        <row r="27">
          <cell r="U27">
            <v>34.25</v>
          </cell>
        </row>
        <row r="27">
          <cell r="AG27">
            <v>3.583</v>
          </cell>
        </row>
        <row r="28">
          <cell r="U28">
            <v>43.35</v>
          </cell>
        </row>
        <row r="28">
          <cell r="AG28">
            <v>3.618</v>
          </cell>
        </row>
        <row r="29">
          <cell r="U29">
            <v>51.5</v>
          </cell>
        </row>
        <row r="29">
          <cell r="AG29">
            <v>3.653</v>
          </cell>
        </row>
        <row r="30">
          <cell r="U30">
            <v>51.5</v>
          </cell>
        </row>
        <row r="30">
          <cell r="AG30">
            <v>3.688</v>
          </cell>
        </row>
        <row r="31">
          <cell r="U31">
            <v>31.9</v>
          </cell>
        </row>
        <row r="31">
          <cell r="AG31">
            <v>3.693</v>
          </cell>
        </row>
        <row r="32">
          <cell r="U32">
            <v>32.05</v>
          </cell>
        </row>
        <row r="32">
          <cell r="AG32">
            <v>3.718</v>
          </cell>
        </row>
        <row r="33">
          <cell r="U33">
            <v>32.05</v>
          </cell>
        </row>
        <row r="33">
          <cell r="AG33">
            <v>3.891</v>
          </cell>
        </row>
        <row r="34">
          <cell r="U34">
            <v>32.05</v>
          </cell>
        </row>
        <row r="34">
          <cell r="AG34">
            <v>4.043</v>
          </cell>
        </row>
        <row r="218">
          <cell r="U218">
            <v>36.8053738695816</v>
          </cell>
        </row>
        <row r="218">
          <cell r="AG218">
            <v>3.42601369863014</v>
          </cell>
        </row>
        <row r="219">
          <cell r="U219">
            <v>36.8423483098056</v>
          </cell>
        </row>
        <row r="219">
          <cell r="AG219">
            <v>3.74272602739726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AE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9921875" defaultRowHeight="12.75" customHeight="true" zeroHeight="false" outlineLevelRow="0" outlineLevelCol="0"/>
  <cols>
    <col collapsed="false" customWidth="true" hidden="false" outlineLevel="0" max="1" min="1" style="1" width="2.13"/>
    <col collapsed="false" customWidth="true" hidden="false" outlineLevel="0" max="2" min="2" style="1" width="2.42"/>
    <col collapsed="false" customWidth="true" hidden="false" outlineLevel="0" max="3" min="3" style="1" width="10.41"/>
    <col collapsed="false" customWidth="true" hidden="true" outlineLevel="0" max="4" min="4" style="1" width="13.14"/>
    <col collapsed="false" customWidth="true" hidden="false" outlineLevel="0" max="5" min="5" style="1" width="9.85"/>
    <col collapsed="false" customWidth="true" hidden="false" outlineLevel="0" max="6" min="6" style="1" width="14.41"/>
    <col collapsed="false" customWidth="true" hidden="false" outlineLevel="0" max="8" min="7" style="1" width="10.71"/>
    <col collapsed="false" customWidth="true" hidden="false" outlineLevel="0" max="9" min="9" style="2" width="13.56"/>
    <col collapsed="false" customWidth="true" hidden="false" outlineLevel="0" max="10" min="10" style="2" width="16.28"/>
    <col collapsed="false" customWidth="true" hidden="false" outlineLevel="0" max="11" min="11" style="1" width="3.14"/>
    <col collapsed="false" customWidth="true" hidden="false" outlineLevel="0" max="12" min="12" style="3" width="13.56"/>
    <col collapsed="false" customWidth="true" hidden="false" outlineLevel="0" max="13" min="13" style="4" width="13.56"/>
    <col collapsed="false" customWidth="true" hidden="false" outlineLevel="0" max="14" min="14" style="1" width="2.56"/>
    <col collapsed="false" customWidth="true" hidden="false" outlineLevel="0" max="16" min="15" style="2" width="13.56"/>
    <col collapsed="false" customWidth="true" hidden="false" outlineLevel="0" max="17" min="17" style="1" width="21.13"/>
    <col collapsed="false" customWidth="true" hidden="false" outlineLevel="0" max="18" min="18" style="1" width="25.99"/>
    <col collapsed="false" customWidth="true" hidden="false" outlineLevel="0" max="20" min="19" style="1" width="21.13"/>
    <col collapsed="false" customWidth="true" hidden="false" outlineLevel="0" max="21" min="21" style="1" width="12.28"/>
    <col collapsed="false" customWidth="true" hidden="false" outlineLevel="0" max="22" min="22" style="1" width="12.42"/>
    <col collapsed="false" customWidth="true" hidden="false" outlineLevel="0" max="23" min="23" style="1" width="14.56"/>
    <col collapsed="false" customWidth="true" hidden="false" outlineLevel="0" max="24" min="24" style="5" width="15.85"/>
    <col collapsed="false" customWidth="false" hidden="false" outlineLevel="0" max="257" min="25" style="1" width="14.99"/>
  </cols>
  <sheetData>
    <row r="2" customFormat="false" ht="12.75" hidden="false" customHeight="false" outlineLevel="0" collapsed="false"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 t="s">
        <v>7</v>
      </c>
      <c r="L2" s="8" t="s">
        <v>8</v>
      </c>
      <c r="M2" s="9" t="s">
        <v>9</v>
      </c>
      <c r="N2" s="10"/>
      <c r="O2" s="11" t="s">
        <v>10</v>
      </c>
      <c r="P2" s="11" t="s">
        <v>9</v>
      </c>
      <c r="U2" s="6" t="s">
        <v>11</v>
      </c>
      <c r="V2" s="6" t="s">
        <v>12</v>
      </c>
      <c r="W2" s="6" t="s">
        <v>13</v>
      </c>
      <c r="X2" s="12" t="s">
        <v>14</v>
      </c>
    </row>
    <row r="3" customFormat="false" ht="7.5" hidden="false" customHeight="true" outlineLevel="0" collapsed="false">
      <c r="L3" s="13"/>
      <c r="M3" s="14"/>
      <c r="N3" s="10"/>
      <c r="O3" s="15"/>
      <c r="P3" s="15"/>
      <c r="R3" s="16"/>
      <c r="S3" s="16"/>
    </row>
    <row r="4" customFormat="false" ht="12.75" hidden="false" customHeight="false" outlineLevel="0" collapsed="false">
      <c r="C4" s="17" t="n">
        <v>52661</v>
      </c>
      <c r="D4" s="17" t="s">
        <v>15</v>
      </c>
      <c r="E4" s="17" t="s">
        <v>16</v>
      </c>
      <c r="F4" s="18" t="s">
        <v>17</v>
      </c>
      <c r="G4" s="19" t="n">
        <f aca="false">VLOOKUP($C4,Data!$A$2:$Q$41,2,FALSE())</f>
        <v>24.9</v>
      </c>
      <c r="H4" s="19" t="n">
        <f aca="false">VLOOKUP($C4,Data!$A$2:$Q$41,3,FALSE())</f>
        <v>25.2</v>
      </c>
      <c r="I4" s="20"/>
      <c r="J4" s="20"/>
      <c r="L4" s="21"/>
      <c r="M4" s="22"/>
      <c r="N4" s="10"/>
      <c r="O4" s="20"/>
      <c r="P4" s="20"/>
      <c r="R4" s="23" t="n">
        <v>37257</v>
      </c>
      <c r="S4" s="16"/>
      <c r="U4" s="24" t="n">
        <f aca="false">VLOOKUP($C4,Data!$A$2:$Q$41,6,FALSE())</f>
        <v>37196.3885763889</v>
      </c>
      <c r="V4" s="19" t="n">
        <f aca="false">VLOOKUP($C4,Data!$A$2:$Q$41,15,FALSE())</f>
        <v>24.95</v>
      </c>
      <c r="W4" s="19" t="n">
        <f aca="false">VLOOKUP($C4,Data!$A$2:$Q$41,16,FALSE())</f>
        <v>25.25</v>
      </c>
      <c r="X4" s="24" t="n">
        <f aca="false">VLOOKUP($C4,Data!$A$2:$Q$41,17,FALSE())</f>
        <v>37196.3885532407</v>
      </c>
      <c r="AE4" s="1" t="n">
        <f aca="true">NOW()-(1/24)</f>
        <v>45926.8798698232</v>
      </c>
    </row>
    <row r="5" customFormat="false" ht="12.75" hidden="false" customHeight="false" outlineLevel="0" collapsed="false">
      <c r="C5" s="25" t="n">
        <v>52659</v>
      </c>
      <c r="D5" s="25" t="s">
        <v>18</v>
      </c>
      <c r="E5" s="25" t="s">
        <v>16</v>
      </c>
      <c r="F5" s="26" t="s">
        <v>19</v>
      </c>
      <c r="G5" s="27" t="n">
        <f aca="false">VLOOKUP($C5,Data!$A$2:$Q$41,2,FALSE())</f>
        <v>0</v>
      </c>
      <c r="H5" s="27" t="n">
        <f aca="false">VLOOKUP($C5,Data!$A$2:$Q$41,3,FALSE())</f>
        <v>0</v>
      </c>
      <c r="I5" s="28"/>
      <c r="J5" s="28"/>
      <c r="L5" s="29"/>
      <c r="M5" s="29"/>
      <c r="N5" s="10"/>
      <c r="O5" s="28"/>
      <c r="P5" s="28"/>
      <c r="R5" s="23" t="n">
        <v>37288</v>
      </c>
      <c r="S5" s="16"/>
      <c r="U5" s="30" t="n">
        <f aca="false">VLOOKUP($C5,Data!$A$2:$Q$41,6,FALSE())</f>
        <v>0</v>
      </c>
      <c r="V5" s="27" t="n">
        <f aca="false">VLOOKUP($C5,Data!$A$2:$Q$41,15,FALSE())</f>
        <v>0</v>
      </c>
      <c r="W5" s="27" t="n">
        <f aca="false">VLOOKUP($C5,Data!$A$2:$Q$41,16,FALSE())</f>
        <v>0</v>
      </c>
      <c r="X5" s="30" t="n">
        <f aca="false">VLOOKUP($C5,Data!$A$2:$Q$41,17,FALSE())</f>
        <v>0</v>
      </c>
    </row>
    <row r="6" customFormat="false" ht="12.75" hidden="false" customHeight="false" outlineLevel="0" collapsed="false">
      <c r="C6" s="17" t="n">
        <v>61589</v>
      </c>
      <c r="D6" s="17" t="s">
        <v>18</v>
      </c>
      <c r="E6" s="17" t="s">
        <v>16</v>
      </c>
      <c r="F6" s="18" t="s">
        <v>20</v>
      </c>
      <c r="G6" s="19" t="n">
        <f aca="false">VLOOKUP($C6,Data!$A$2:$Q$41,2,FALSE())</f>
        <v>29.15</v>
      </c>
      <c r="H6" s="19" t="n">
        <f aca="false">VLOOKUP($C6,Data!$A$2:$Q$41,3,FALSE())</f>
        <v>29.65</v>
      </c>
      <c r="I6" s="20"/>
      <c r="J6" s="20"/>
      <c r="L6" s="31"/>
      <c r="M6" s="31"/>
      <c r="N6" s="10"/>
      <c r="O6" s="20"/>
      <c r="P6" s="20"/>
      <c r="R6" s="23" t="n">
        <v>37316</v>
      </c>
      <c r="S6" s="16"/>
      <c r="U6" s="24" t="n">
        <f aca="false">VLOOKUP($C6,Data!$A$2:$Q$41,6,FALSE())</f>
        <v>37196.5038310185</v>
      </c>
      <c r="V6" s="19" t="n">
        <f aca="false">VLOOKUP($C6,Data!$A$2:$Q$41,15,FALSE())</f>
        <v>29.2</v>
      </c>
      <c r="W6" s="19" t="n">
        <f aca="false">VLOOKUP($C6,Data!$A$2:$Q$41,16,FALSE())</f>
        <v>29.7</v>
      </c>
      <c r="X6" s="24" t="n">
        <f aca="false">VLOOKUP($C6,Data!$A$2:$Q$41,17,FALSE())</f>
        <v>37196.5007638889</v>
      </c>
    </row>
    <row r="7" customFormat="false" ht="12.75" hidden="false" customHeight="false" outlineLevel="0" collapsed="false">
      <c r="C7" s="25" t="n">
        <v>56802</v>
      </c>
      <c r="D7" s="25" t="s">
        <v>18</v>
      </c>
      <c r="E7" s="25" t="s">
        <v>16</v>
      </c>
      <c r="F7" s="26" t="s">
        <v>21</v>
      </c>
      <c r="G7" s="27" t="n">
        <f aca="false">VLOOKUP($C7,Data!$A$2:$Q$41,2,FALSE())</f>
        <v>29.3</v>
      </c>
      <c r="H7" s="27" t="n">
        <f aca="false">VLOOKUP($C7,Data!$A$2:$Q$41,3,FALSE())</f>
        <v>29.6</v>
      </c>
      <c r="I7" s="28" t="n">
        <f aca="false">G7/G29*1000</f>
        <v>8987.73006134969</v>
      </c>
      <c r="J7" s="28" t="n">
        <f aca="false">H7/H29*1000</f>
        <v>9051.9877675841</v>
      </c>
      <c r="L7" s="29" t="n">
        <f aca="false">[1]Peak_Forward!$U$10</f>
        <v>30.8999996185303</v>
      </c>
      <c r="M7" s="32" t="n">
        <f aca="false">IF(G7=0,0,AVERAGE(G7:H7)-L7)</f>
        <v>-1.4499996185303</v>
      </c>
      <c r="N7" s="10"/>
      <c r="O7" s="28" t="n">
        <f aca="false">L7/L29*1000</f>
        <v>9389.24327515354</v>
      </c>
      <c r="P7" s="28" t="n">
        <f aca="false">AVERAGE(I7:J7)-O7</f>
        <v>-369.384360686645</v>
      </c>
      <c r="R7" s="23" t="n">
        <v>37347</v>
      </c>
      <c r="S7" s="16"/>
      <c r="U7" s="30" t="n">
        <f aca="false">VLOOKUP($C7,Data!$A$2:$Q$41,6,FALSE())</f>
        <v>37196.5037152778</v>
      </c>
      <c r="V7" s="27" t="n">
        <f aca="false">VLOOKUP($C7,Data!$A$2:$Q$41,15,FALSE())</f>
        <v>29.35</v>
      </c>
      <c r="W7" s="27" t="n">
        <f aca="false">VLOOKUP($C7,Data!$A$2:$Q$41,16,FALSE())</f>
        <v>29.65</v>
      </c>
      <c r="X7" s="30" t="n">
        <f aca="false">VLOOKUP($C7,Data!$A$2:$Q$41,17,FALSE())</f>
        <v>37196.5005324074</v>
      </c>
    </row>
    <row r="8" customFormat="false" ht="12.75" hidden="false" customHeight="false" outlineLevel="0" collapsed="false">
      <c r="C8" s="17" t="n">
        <v>51062</v>
      </c>
      <c r="D8" s="17" t="s">
        <v>18</v>
      </c>
      <c r="E8" s="17" t="s">
        <v>16</v>
      </c>
      <c r="F8" s="18" t="s">
        <v>22</v>
      </c>
      <c r="G8" s="19" t="n">
        <f aca="false">VLOOKUP($C8,Data!$A$2:$Q$41,2,FALSE())</f>
        <v>32.6</v>
      </c>
      <c r="H8" s="19" t="n">
        <f aca="false">VLOOKUP($C8,Data!$A$2:$Q$41,3,FALSE())</f>
        <v>32.9</v>
      </c>
      <c r="I8" s="20" t="n">
        <f aca="false">G8/AVERAGE($G$54:$G$55)*1000</f>
        <v>9582.58499022485</v>
      </c>
      <c r="J8" s="20" t="n">
        <f aca="false">H8/AVERAGE($G$54:$G$55)*1000</f>
        <v>9670.7682876809</v>
      </c>
      <c r="L8" s="31" t="n">
        <f aca="false">AVERAGE([1]Peak_Forward!$U$11:$U$12)</f>
        <v>33.85</v>
      </c>
      <c r="M8" s="33" t="n">
        <f aca="false">IF(G8=0,0,AVERAGE(G8:H8)-L8)</f>
        <v>-1.1</v>
      </c>
      <c r="N8" s="10"/>
      <c r="O8" s="20" t="n">
        <f aca="false">L8/AVERAGE($E$54:$E$55)*1000</f>
        <v>9888.98626935437</v>
      </c>
      <c r="P8" s="20" t="n">
        <f aca="false">AVERAGE(I8:J8)-O8</f>
        <v>-262.309630401496</v>
      </c>
      <c r="R8" s="23" t="n">
        <v>37377</v>
      </c>
      <c r="S8" s="16"/>
      <c r="U8" s="24" t="n">
        <f aca="false">VLOOKUP($C8,Data!$A$2:$Q$41,6,FALSE())</f>
        <v>37196.50375</v>
      </c>
      <c r="V8" s="19" t="n">
        <f aca="false">VLOOKUP($C8,Data!$A$2:$Q$41,15,FALSE())</f>
        <v>32.65</v>
      </c>
      <c r="W8" s="19" t="n">
        <f aca="false">VLOOKUP($C8,Data!$A$2:$Q$41,16,FALSE())</f>
        <v>32.95</v>
      </c>
      <c r="X8" s="24" t="n">
        <f aca="false">VLOOKUP($C8,Data!$A$2:$Q$41,17,FALSE())</f>
        <v>37196.5033564815</v>
      </c>
    </row>
    <row r="9" customFormat="false" ht="12.75" hidden="false" customHeight="false" outlineLevel="0" collapsed="false">
      <c r="C9" s="25" t="n">
        <v>51068</v>
      </c>
      <c r="D9" s="25"/>
      <c r="E9" s="25" t="s">
        <v>16</v>
      </c>
      <c r="F9" s="26" t="s">
        <v>23</v>
      </c>
      <c r="G9" s="27" t="n">
        <f aca="false">VLOOKUP($C9,Data!$A$2:$Q$41,2,FALSE())</f>
        <v>30.8</v>
      </c>
      <c r="H9" s="27" t="n">
        <f aca="false">VLOOKUP($C9,Data!$A$2:$Q$41,3,FALSE())</f>
        <v>31.1</v>
      </c>
      <c r="I9" s="28" t="n">
        <f aca="false">G9/AVERAGE($G$56:$G$57)*1000</f>
        <v>9372.47236001426</v>
      </c>
      <c r="J9" s="28" t="n">
        <f aca="false">H9/AVERAGE($G$56:$G$57)*1000</f>
        <v>9463.7626752092</v>
      </c>
      <c r="L9" s="29" t="n">
        <f aca="false">AVERAGE([1]Peak_Forward!$U$13:$U$14)</f>
        <v>31.4</v>
      </c>
      <c r="M9" s="32" t="n">
        <f aca="false">IF(G9=0,0,AVERAGE(G9:H9)-L9)</f>
        <v>-0.449999999999996</v>
      </c>
      <c r="N9" s="10"/>
      <c r="O9" s="28" t="n">
        <f aca="false">L9/AVERAGE($E$56:$E$57)*1000</f>
        <v>9496.44639346741</v>
      </c>
      <c r="P9" s="28" t="n">
        <f aca="false">AVERAGE(I9:J9)-O9</f>
        <v>-78.328875855681</v>
      </c>
      <c r="R9" s="23" t="n">
        <v>37408</v>
      </c>
      <c r="S9" s="16"/>
      <c r="U9" s="30" t="n">
        <f aca="false">VLOOKUP($C9,Data!$A$2:$Q$41,6,FALSE())</f>
        <v>37196.503599537</v>
      </c>
      <c r="V9" s="27" t="n">
        <f aca="false">VLOOKUP($C9,Data!$A$2:$Q$41,15,FALSE())</f>
        <v>30.85</v>
      </c>
      <c r="W9" s="27" t="n">
        <f aca="false">VLOOKUP($C9,Data!$A$2:$Q$41,16,FALSE())</f>
        <v>31.15</v>
      </c>
      <c r="X9" s="30" t="n">
        <f aca="false">VLOOKUP($C9,Data!$A$2:$Q$41,17,FALSE())</f>
        <v>37196.5004513889</v>
      </c>
    </row>
    <row r="10" customFormat="false" ht="12.75" hidden="false" customHeight="false" outlineLevel="0" collapsed="false">
      <c r="C10" s="17" t="n">
        <v>51074</v>
      </c>
      <c r="D10" s="17" t="s">
        <v>15</v>
      </c>
      <c r="E10" s="17" t="s">
        <v>16</v>
      </c>
      <c r="F10" s="18" t="s">
        <v>24</v>
      </c>
      <c r="G10" s="19" t="n">
        <f aca="false">VLOOKUP($C10,Data!$A$2:$Q$41,2,FALSE())</f>
        <v>33.1</v>
      </c>
      <c r="H10" s="19" t="n">
        <f aca="false">VLOOKUP($C10,Data!$A$2:$Q$41,3,FALSE())</f>
        <v>33.4</v>
      </c>
      <c r="I10" s="20" t="n">
        <f aca="false">G10/$G$58*1000</f>
        <v>10129.0371452331</v>
      </c>
      <c r="J10" s="20" t="n">
        <f aca="false">H10/$G$58*1000</f>
        <v>10220.8411072745</v>
      </c>
      <c r="L10" s="31" t="n">
        <f aca="false">[1]Peak_Forward!$U$15</f>
        <v>33.8</v>
      </c>
      <c r="M10" s="33" t="n">
        <f aca="false">IF(G10=0,0,AVERAGE(G10:H10)-L10)</f>
        <v>-0.549999999999997</v>
      </c>
      <c r="N10" s="10"/>
      <c r="O10" s="20" t="n">
        <f aca="false">L10/$E$58*1000</f>
        <v>10279.8053527981</v>
      </c>
      <c r="P10" s="20" t="n">
        <f aca="false">AVERAGE(I10:J10)-O10</f>
        <v>-104.866226544256</v>
      </c>
      <c r="R10" s="23" t="n">
        <v>37438</v>
      </c>
      <c r="S10" s="16"/>
      <c r="U10" s="24" t="n">
        <f aca="false">VLOOKUP($C10,Data!$A$2:$Q$41,6,FALSE())</f>
        <v>37196.5036111111</v>
      </c>
      <c r="V10" s="19" t="n">
        <f aca="false">VLOOKUP($C10,Data!$A$2:$Q$41,15,FALSE())</f>
        <v>33.15</v>
      </c>
      <c r="W10" s="19" t="n">
        <f aca="false">VLOOKUP($C10,Data!$A$2:$Q$41,16,FALSE())</f>
        <v>33.45</v>
      </c>
      <c r="X10" s="24" t="n">
        <f aca="false">VLOOKUP($C10,Data!$A$2:$Q$41,17,FALSE())</f>
        <v>37196.500462963</v>
      </c>
    </row>
    <row r="11" customFormat="false" ht="12.75" hidden="false" customHeight="false" outlineLevel="0" collapsed="false">
      <c r="C11" s="25" t="n">
        <v>51078</v>
      </c>
      <c r="D11" s="25" t="s">
        <v>18</v>
      </c>
      <c r="E11" s="25" t="s">
        <v>16</v>
      </c>
      <c r="F11" s="26" t="s">
        <v>25</v>
      </c>
      <c r="G11" s="27" t="n">
        <f aca="false">VLOOKUP($C11,Data!$A$2:$Q$41,2,FALSE())</f>
        <v>43.5</v>
      </c>
      <c r="H11" s="27" t="n">
        <f aca="false">VLOOKUP($C11,Data!$A$2:$Q$41,3,FALSE())</f>
        <v>43.8</v>
      </c>
      <c r="I11" s="28" t="n">
        <f aca="false">G11/$G$59*1000</f>
        <v>13151.579610232</v>
      </c>
      <c r="J11" s="28" t="n">
        <f aca="false">H11/$G$59*1000</f>
        <v>13242.280159268</v>
      </c>
      <c r="L11" s="29" t="n">
        <f aca="false">[1]Peak_Forward!$U$16</f>
        <v>44</v>
      </c>
      <c r="M11" s="32" t="n">
        <f aca="false">IF(G11=0,0,AVERAGE(G11:H11)-L11)</f>
        <v>-0.350000000000001</v>
      </c>
      <c r="N11" s="10"/>
      <c r="O11" s="28" t="n">
        <f aca="false">L11/$E$59*1000</f>
        <v>13221.1538461538</v>
      </c>
      <c r="P11" s="28" t="n">
        <f aca="false">AVERAGE(I11:J11)-O11</f>
        <v>-24.2239614038444</v>
      </c>
      <c r="R11" s="23" t="n">
        <v>37469</v>
      </c>
      <c r="S11" s="16"/>
      <c r="U11" s="30" t="n">
        <f aca="false">VLOOKUP($C11,Data!$A$2:$Q$41,6,FALSE())</f>
        <v>37196.5036111111</v>
      </c>
      <c r="V11" s="27" t="n">
        <f aca="false">VLOOKUP($C11,Data!$A$2:$Q$41,15,FALSE())</f>
        <v>43.55</v>
      </c>
      <c r="W11" s="27" t="n">
        <f aca="false">VLOOKUP($C11,Data!$A$2:$Q$41,16,FALSE())</f>
        <v>43.85</v>
      </c>
      <c r="X11" s="30" t="n">
        <f aca="false">VLOOKUP($C11,Data!$A$2:$Q$41,17,FALSE())</f>
        <v>37196.500462963</v>
      </c>
    </row>
    <row r="12" customFormat="false" ht="12.75" hidden="false" customHeight="false" outlineLevel="0" collapsed="false">
      <c r="C12" s="17" t="n">
        <v>51084</v>
      </c>
      <c r="D12" s="17" t="s">
        <v>18</v>
      </c>
      <c r="E12" s="17" t="s">
        <v>16</v>
      </c>
      <c r="F12" s="18" t="s">
        <v>26</v>
      </c>
      <c r="G12" s="19" t="n">
        <f aca="false">VLOOKUP($C12,Data!$A$2:$Q$41,2,FALSE())</f>
        <v>54.75</v>
      </c>
      <c r="H12" s="19" t="n">
        <f aca="false">VLOOKUP($C12,Data!$A$2:$Q$41,3,FALSE())</f>
        <v>55.25</v>
      </c>
      <c r="I12" s="20" t="n">
        <f aca="false">G12/AVERAGE($G$60:$G$61)*1000</f>
        <v>16259.7064529383</v>
      </c>
      <c r="J12" s="20" t="n">
        <f aca="false">H12/AVERAGE($G$60:$G$61)*1000</f>
        <v>16408.1969228282</v>
      </c>
      <c r="L12" s="31" t="n">
        <f aca="false">AVERAGE([1]Peak_Forward!$U$17:$U$18)</f>
        <v>55.45</v>
      </c>
      <c r="M12" s="33" t="n">
        <f aca="false">IF(G12=0,0,AVERAGE(G12:H12)-L12)</f>
        <v>-0.450000000000003</v>
      </c>
      <c r="N12" s="10"/>
      <c r="O12" s="20" t="n">
        <f aca="false">L12/AVERAGE($E$60:$E$61)*1000</f>
        <v>16366.5879574971</v>
      </c>
      <c r="P12" s="20" t="n">
        <f aca="false">AVERAGE(I12:J12)-O12</f>
        <v>-32.6362696137912</v>
      </c>
      <c r="R12" s="23" t="n">
        <v>37500</v>
      </c>
      <c r="S12" s="16"/>
      <c r="U12" s="24" t="n">
        <f aca="false">VLOOKUP($C12,Data!$A$2:$Q$41,6,FALSE())</f>
        <v>37196.5036226852</v>
      </c>
      <c r="V12" s="19" t="n">
        <f aca="false">VLOOKUP($C12,Data!$A$2:$Q$41,15,FALSE())</f>
        <v>54.8</v>
      </c>
      <c r="W12" s="19" t="n">
        <f aca="false">VLOOKUP($C12,Data!$A$2:$Q$41,16,FALSE())</f>
        <v>55.3</v>
      </c>
      <c r="X12" s="24" t="n">
        <f aca="false">VLOOKUP($C12,Data!$A$2:$Q$41,17,FALSE())</f>
        <v>37196.500462963</v>
      </c>
    </row>
    <row r="13" customFormat="false" ht="12.75" hidden="false" customHeight="false" outlineLevel="0" collapsed="false">
      <c r="C13" s="25" t="n">
        <v>51100</v>
      </c>
      <c r="D13" s="25" t="s">
        <v>18</v>
      </c>
      <c r="E13" s="25" t="s">
        <v>16</v>
      </c>
      <c r="F13" s="26" t="s">
        <v>27</v>
      </c>
      <c r="G13" s="27" t="n">
        <f aca="false">VLOOKUP($C13,Data!$A$2:$Q$41,2,FALSE())</f>
        <v>29.65</v>
      </c>
      <c r="H13" s="27" t="n">
        <f aca="false">VLOOKUP($C13,Data!$A$2:$Q$41,3,FALSE())</f>
        <v>29.95</v>
      </c>
      <c r="I13" s="28" t="n">
        <f aca="false">G13/$G$62*1000</f>
        <v>8753.80948380795</v>
      </c>
      <c r="J13" s="28" t="n">
        <f aca="false">H13/$G$62*1000</f>
        <v>8842.38091197464</v>
      </c>
      <c r="L13" s="29" t="n">
        <f aca="false">[1]Peak_Forward!$U$19</f>
        <v>30.2</v>
      </c>
      <c r="M13" s="32" t="n">
        <f aca="false">IF(G13=0,0,AVERAGE(G13:H13)-L13)</f>
        <v>-0.400000000000002</v>
      </c>
      <c r="N13" s="10"/>
      <c r="O13" s="28" t="n">
        <f aca="false">L13/$E$62*1000</f>
        <v>8861.50234741784</v>
      </c>
      <c r="P13" s="28" t="n">
        <f aca="false">AVERAGE(I13:J13)-O13</f>
        <v>-63.4071495265434</v>
      </c>
      <c r="R13" s="23" t="n">
        <v>37530</v>
      </c>
      <c r="S13" s="16"/>
      <c r="U13" s="30" t="n">
        <f aca="false">VLOOKUP($C13,Data!$A$2:$Q$41,6,FALSE())</f>
        <v>37196.5036226852</v>
      </c>
      <c r="V13" s="27" t="n">
        <f aca="false">VLOOKUP($C13,Data!$A$2:$Q$41,15,FALSE())</f>
        <v>29.7</v>
      </c>
      <c r="W13" s="27" t="n">
        <f aca="false">VLOOKUP($C13,Data!$A$2:$Q$41,16,FALSE())</f>
        <v>30</v>
      </c>
      <c r="X13" s="30" t="n">
        <f aca="false">VLOOKUP($C13,Data!$A$2:$Q$41,17,FALSE())</f>
        <v>37196.500474537</v>
      </c>
    </row>
    <row r="14" customFormat="false" ht="12.75" hidden="false" customHeight="false" outlineLevel="0" collapsed="false">
      <c r="C14" s="17" t="n">
        <v>51102</v>
      </c>
      <c r="D14" s="17" t="s">
        <v>18</v>
      </c>
      <c r="E14" s="17" t="s">
        <v>16</v>
      </c>
      <c r="F14" s="18" t="s">
        <v>28</v>
      </c>
      <c r="G14" s="19" t="n">
        <f aca="false">VLOOKUP($C14,Data!$A$2:$Q$41,2,FALSE())</f>
        <v>29.85</v>
      </c>
      <c r="H14" s="19" t="n">
        <f aca="false">VLOOKUP($C14,Data!$A$2:$Q$41,3,FALSE())</f>
        <v>30.15</v>
      </c>
      <c r="I14" s="20" t="n">
        <f aca="false">G14/AVERAGE($G$63:$G$65)*1000</f>
        <v>8305.15725106799</v>
      </c>
      <c r="J14" s="20" t="n">
        <f aca="false">H14/AVERAGE($G$63:$G$65)*1000</f>
        <v>8388.62616816415</v>
      </c>
      <c r="L14" s="31" t="n">
        <f aca="false">AVERAGE([1]Peak_Forward!$U$20:$U$22)</f>
        <v>30.4</v>
      </c>
      <c r="M14" s="33" t="n">
        <f aca="false">IF(G14=0,0,AVERAGE(G14:H14)-L14)</f>
        <v>-0.399999999999995</v>
      </c>
      <c r="N14" s="10"/>
      <c r="O14" s="20" t="n">
        <f aca="false">L14/AVERAGE($E$63:$E$65)*1000</f>
        <v>8406.30472854641</v>
      </c>
      <c r="P14" s="20" t="n">
        <f aca="false">AVERAGE(I14:J14)-O14</f>
        <v>-59.4130189303342</v>
      </c>
      <c r="R14" s="23" t="n">
        <v>37561</v>
      </c>
      <c r="S14" s="16"/>
      <c r="U14" s="24" t="n">
        <f aca="false">VLOOKUP($C14,Data!$A$2:$Q$41,6,FALSE())</f>
        <v>37196.5036226852</v>
      </c>
      <c r="V14" s="19" t="n">
        <f aca="false">VLOOKUP($C14,Data!$A$2:$Q$41,15,FALSE())</f>
        <v>29.9</v>
      </c>
      <c r="W14" s="19" t="n">
        <f aca="false">VLOOKUP($C14,Data!$A$2:$Q$41,16,FALSE())</f>
        <v>30.2</v>
      </c>
      <c r="X14" s="24" t="n">
        <f aca="false">VLOOKUP($C14,Data!$A$2:$Q$41,17,FALSE())</f>
        <v>37196.500474537</v>
      </c>
    </row>
    <row r="15" customFormat="false" ht="12.75" hidden="false" customHeight="false" outlineLevel="0" collapsed="false">
      <c r="C15" s="25" t="n">
        <v>51112</v>
      </c>
      <c r="D15" s="25"/>
      <c r="E15" s="25" t="s">
        <v>16</v>
      </c>
      <c r="F15" s="26" t="s">
        <v>29</v>
      </c>
      <c r="G15" s="27" t="n">
        <f aca="false">VLOOKUP($C15,Data!$A$2:$Q$41,2,FALSE())</f>
        <v>33.55</v>
      </c>
      <c r="H15" s="27" t="n">
        <f aca="false">VLOOKUP($C15,Data!$A$2:$Q$41,3,FALSE())</f>
        <v>34.05</v>
      </c>
      <c r="I15" s="28" t="n">
        <f aca="false">G15/AVERAGE($G$66:$G$67)*1000</f>
        <v>8697.49684804012</v>
      </c>
      <c r="J15" s="28" t="n">
        <f aca="false">H15/AVERAGE($G$66:$G$67)*1000</f>
        <v>8827.11677125979</v>
      </c>
      <c r="L15" s="29" t="n">
        <f aca="false">AVERAGE([1]Peak_Forward!$U$23:$U$24)</f>
        <v>34.4</v>
      </c>
      <c r="M15" s="32" t="n">
        <f aca="false">IF(G15=0,0,AVERAGE(G15:H15)-L15)</f>
        <v>-0.600000000000001</v>
      </c>
      <c r="N15" s="10"/>
      <c r="O15" s="28" t="n">
        <f aca="false">L15/AVERAGE($E$66:$E$67)*1000</f>
        <v>8893.48500517063</v>
      </c>
      <c r="P15" s="28" t="n">
        <f aca="false">AVERAGE(I15:J15)-O15</f>
        <v>-131.178195520677</v>
      </c>
      <c r="R15" s="23" t="n">
        <v>37591</v>
      </c>
      <c r="S15" s="16"/>
      <c r="U15" s="30" t="n">
        <f aca="false">VLOOKUP($C15,Data!$A$2:$Q$41,6,FALSE())</f>
        <v>37196.5036342593</v>
      </c>
      <c r="V15" s="27" t="n">
        <f aca="false">VLOOKUP($C15,Data!$A$2:$Q$41,15,FALSE())</f>
        <v>33.6</v>
      </c>
      <c r="W15" s="27" t="n">
        <f aca="false">VLOOKUP($C15,Data!$A$2:$Q$41,16,FALSE())</f>
        <v>34.1</v>
      </c>
      <c r="X15" s="30" t="n">
        <f aca="false">VLOOKUP($C15,Data!$A$2:$Q$41,17,FALSE())</f>
        <v>37196.5004861111</v>
      </c>
    </row>
    <row r="16" customFormat="false" ht="12.75" hidden="false" customHeight="false" outlineLevel="0" collapsed="false">
      <c r="C16" s="17" t="n">
        <v>51114</v>
      </c>
      <c r="D16" s="17" t="s">
        <v>15</v>
      </c>
      <c r="E16" s="17" t="s">
        <v>16</v>
      </c>
      <c r="F16" s="18" t="s">
        <v>30</v>
      </c>
      <c r="G16" s="19" t="n">
        <f aca="false">VLOOKUP($C16,Data!$A$2:$Q$41,2,FALSE())</f>
        <v>31.55</v>
      </c>
      <c r="H16" s="19" t="n">
        <f aca="false">VLOOKUP($C16,Data!$A$2:$Q$41,3,FALSE())</f>
        <v>32.05</v>
      </c>
      <c r="I16" s="20" t="n">
        <f aca="false">G16/AVERAGE($G$68:$G$69)*1000</f>
        <v>8678.2165289163</v>
      </c>
      <c r="J16" s="20" t="n">
        <f aca="false">H16/AVERAGE($G$68:$G$69)*1000</f>
        <v>8815.74769419231</v>
      </c>
      <c r="L16" s="31" t="n">
        <f aca="false">AVERAGE([1]Peak_Forward!$U$25:$U$26)</f>
        <v>32.2</v>
      </c>
      <c r="M16" s="33" t="n">
        <f aca="false">IF(G16=0,0,AVERAGE(G16:H16)-L16)</f>
        <v>-0.400000000000006</v>
      </c>
      <c r="N16" s="10"/>
      <c r="O16" s="20" t="n">
        <f aca="false">L16/AVERAGE($E$68:$E$69)*1000</f>
        <v>8832.80757097792</v>
      </c>
      <c r="P16" s="20" t="n">
        <f aca="false">AVERAGE(I16:J16)-O16</f>
        <v>-85.8254594236096</v>
      </c>
      <c r="R16" s="23" t="n">
        <v>37622</v>
      </c>
      <c r="S16" s="16"/>
      <c r="U16" s="24" t="n">
        <f aca="false">VLOOKUP($C16,Data!$A$2:$Q$41,6,FALSE())</f>
        <v>37196.5036342593</v>
      </c>
      <c r="V16" s="19" t="n">
        <f aca="false">VLOOKUP($C16,Data!$A$2:$Q$41,15,FALSE())</f>
        <v>31.6</v>
      </c>
      <c r="W16" s="19" t="n">
        <f aca="false">VLOOKUP($C16,Data!$A$2:$Q$41,16,FALSE())</f>
        <v>32.1</v>
      </c>
      <c r="X16" s="24" t="n">
        <f aca="false">VLOOKUP($C16,Data!$A$2:$Q$41,17,FALSE())</f>
        <v>37196.5004976852</v>
      </c>
    </row>
    <row r="17" customFormat="false" ht="12.75" hidden="false" customHeight="false" outlineLevel="0" collapsed="false">
      <c r="C17" s="25" t="n">
        <v>51116</v>
      </c>
      <c r="D17" s="25" t="s">
        <v>18</v>
      </c>
      <c r="E17" s="25" t="s">
        <v>16</v>
      </c>
      <c r="F17" s="26" t="s">
        <v>31</v>
      </c>
      <c r="G17" s="27" t="n">
        <f aca="false">VLOOKUP($C17,Data!$A$2:$Q$41,2,FALSE())</f>
        <v>33.6</v>
      </c>
      <c r="H17" s="27" t="n">
        <f aca="false">VLOOKUP($C17,Data!$A$2:$Q$41,3,FALSE())</f>
        <v>34.1</v>
      </c>
      <c r="I17" s="28" t="n">
        <f aca="false">G17/$G$70*1000</f>
        <v>9403.30862252876</v>
      </c>
      <c r="J17" s="28" t="n">
        <f aca="false">H17/$G$70*1000</f>
        <v>9543.23881036401</v>
      </c>
      <c r="L17" s="29" t="n">
        <f aca="false">[1]Peak_Forward!$U$27</f>
        <v>34.25</v>
      </c>
      <c r="M17" s="32" t="n">
        <f aca="false">IF(G17=0,0,AVERAGE(G17:H17)-L17)</f>
        <v>-0.399999999999999</v>
      </c>
      <c r="N17" s="10"/>
      <c r="O17" s="28" t="n">
        <f aca="false">L17/$E$70*1000</f>
        <v>9559.02874686017</v>
      </c>
      <c r="P17" s="28" t="n">
        <f aca="false">AVERAGE(I17:J17)-O17</f>
        <v>-85.7550304137876</v>
      </c>
      <c r="R17" s="23" t="n">
        <v>37653</v>
      </c>
      <c r="S17" s="16"/>
      <c r="U17" s="30" t="n">
        <f aca="false">VLOOKUP($C17,Data!$A$2:$Q$41,6,FALSE())</f>
        <v>37196.5036458333</v>
      </c>
      <c r="V17" s="27" t="n">
        <f aca="false">VLOOKUP($C17,Data!$A$2:$Q$41,15,FALSE())</f>
        <v>33.65</v>
      </c>
      <c r="W17" s="27" t="n">
        <f aca="false">VLOOKUP($C17,Data!$A$2:$Q$41,16,FALSE())</f>
        <v>34.15</v>
      </c>
      <c r="X17" s="30" t="n">
        <f aca="false">VLOOKUP($C17,Data!$A$2:$Q$41,17,FALSE())</f>
        <v>37196.5004976852</v>
      </c>
    </row>
    <row r="18" customFormat="false" ht="12.75" hidden="false" customHeight="false" outlineLevel="0" collapsed="false">
      <c r="C18" s="17" t="n">
        <v>51118</v>
      </c>
      <c r="D18" s="17" t="s">
        <v>18</v>
      </c>
      <c r="E18" s="17" t="s">
        <v>16</v>
      </c>
      <c r="F18" s="18" t="s">
        <v>32</v>
      </c>
      <c r="G18" s="19" t="n">
        <f aca="false">VLOOKUP($C18,Data!$A$2:$Q$41,2,FALSE())</f>
        <v>42.7</v>
      </c>
      <c r="H18" s="19" t="n">
        <f aca="false">VLOOKUP($C18,Data!$A$2:$Q$41,3,FALSE())</f>
        <v>43.2</v>
      </c>
      <c r="I18" s="20" t="n">
        <f aca="false">G18/$G$71*1000</f>
        <v>11834.4351302847</v>
      </c>
      <c r="J18" s="20" t="n">
        <f aca="false">H18/$G$71*1000</f>
        <v>11973.0116540585</v>
      </c>
      <c r="L18" s="31" t="n">
        <f aca="false">[1]Peak_Forward!$U$28</f>
        <v>43.35</v>
      </c>
      <c r="M18" s="33" t="n">
        <f aca="false">IF(G18=0,0,AVERAGE(G18:H18)-L18)</f>
        <v>-0.399999999999999</v>
      </c>
      <c r="N18" s="10"/>
      <c r="O18" s="20" t="n">
        <f aca="false">L18/$E$71*1000</f>
        <v>11981.7578772803</v>
      </c>
      <c r="P18" s="20" t="n">
        <f aca="false">AVERAGE(I18:J18)-O18</f>
        <v>-78.0344851087029</v>
      </c>
      <c r="R18" s="23" t="n">
        <v>37681</v>
      </c>
      <c r="S18" s="16"/>
      <c r="U18" s="24" t="n">
        <f aca="false">VLOOKUP($C18,Data!$A$2:$Q$41,6,FALSE())</f>
        <v>37196.5036458333</v>
      </c>
      <c r="V18" s="19" t="n">
        <f aca="false">VLOOKUP($C18,Data!$A$2:$Q$41,15,FALSE())</f>
        <v>42.75</v>
      </c>
      <c r="W18" s="19" t="n">
        <f aca="false">VLOOKUP($C18,Data!$A$2:$Q$41,16,FALSE())</f>
        <v>43.25</v>
      </c>
      <c r="X18" s="24" t="n">
        <f aca="false">VLOOKUP($C18,Data!$A$2:$Q$41,17,FALSE())</f>
        <v>37196.5005092593</v>
      </c>
    </row>
    <row r="19" customFormat="false" ht="12.75" hidden="false" customHeight="false" outlineLevel="0" collapsed="false">
      <c r="C19" s="25" t="n">
        <v>51122</v>
      </c>
      <c r="D19" s="25" t="s">
        <v>18</v>
      </c>
      <c r="E19" s="25" t="s">
        <v>16</v>
      </c>
      <c r="F19" s="26" t="s">
        <v>33</v>
      </c>
      <c r="G19" s="27" t="n">
        <f aca="false">VLOOKUP($C19,Data!$A$2:$Q$41,2,FALSE())</f>
        <v>50.65</v>
      </c>
      <c r="H19" s="27" t="n">
        <f aca="false">VLOOKUP($C19,Data!$A$2:$Q$41,3,FALSE())</f>
        <v>51.15</v>
      </c>
      <c r="I19" s="28" t="n">
        <f aca="false">G19/AVERAGE($G$71:$G$72)*1000</f>
        <v>13970.2288882651</v>
      </c>
      <c r="J19" s="28" t="n">
        <f aca="false">H19/AVERAGE($G$71:$G$72)*1000</f>
        <v>14108.138354092</v>
      </c>
      <c r="L19" s="29" t="n">
        <f aca="false">AVERAGE([1]Peak_Forward!$U$29:$U$30)</f>
        <v>51.5</v>
      </c>
      <c r="M19" s="32" t="n">
        <f aca="false">IF(G19=0,0,AVERAGE(G19:H19)-L19)</f>
        <v>-0.600000000000001</v>
      </c>
      <c r="N19" s="10"/>
      <c r="O19" s="28" t="n">
        <f aca="false">L19/AVERAGE($E$72:$E$73)*1000</f>
        <v>14030.7859964582</v>
      </c>
      <c r="P19" s="28" t="n">
        <f aca="false">AVERAGE(I19:J19)-O19</f>
        <v>8.39762472027542</v>
      </c>
      <c r="R19" s="23" t="n">
        <v>37712</v>
      </c>
      <c r="S19" s="16"/>
      <c r="U19" s="30" t="n">
        <f aca="false">VLOOKUP($C19,Data!$A$2:$Q$41,6,FALSE())</f>
        <v>37196.5036574074</v>
      </c>
      <c r="V19" s="27" t="n">
        <f aca="false">VLOOKUP($C19,Data!$A$2:$Q$41,15,FALSE())</f>
        <v>50.7</v>
      </c>
      <c r="W19" s="27" t="n">
        <f aca="false">VLOOKUP($C19,Data!$A$2:$Q$41,16,FALSE())</f>
        <v>51.2</v>
      </c>
      <c r="X19" s="30" t="n">
        <f aca="false">VLOOKUP($C19,Data!$A$2:$Q$41,17,FALSE())</f>
        <v>37196.5005208333</v>
      </c>
    </row>
    <row r="20" customFormat="false" ht="12.75" hidden="false" customHeight="false" outlineLevel="0" collapsed="false">
      <c r="C20" s="17" t="n">
        <v>51126</v>
      </c>
      <c r="D20" s="17" t="s">
        <v>18</v>
      </c>
      <c r="E20" s="17" t="s">
        <v>16</v>
      </c>
      <c r="F20" s="18" t="s">
        <v>34</v>
      </c>
      <c r="G20" s="19" t="n">
        <f aca="false">VLOOKUP($C20,Data!$A$2:$Q$41,2,FALSE())</f>
        <v>31.25</v>
      </c>
      <c r="H20" s="19" t="n">
        <f aca="false">VLOOKUP($C20,Data!$A$2:$Q$41,3,FALSE())</f>
        <v>31.75</v>
      </c>
      <c r="I20" s="20" t="n">
        <f aca="false">G20/$G$74*1000</f>
        <v>8485.13848858818</v>
      </c>
      <c r="J20" s="20" t="n">
        <f aca="false">H20/$G$74*1000</f>
        <v>8620.90070440559</v>
      </c>
      <c r="L20" s="31" t="n">
        <f aca="false">[1]Peak_Forward!$U$31</f>
        <v>31.9</v>
      </c>
      <c r="M20" s="33" t="n">
        <f aca="false">IF(G20=0,0,AVERAGE(G20:H20)-L20)</f>
        <v>-0.399999999999999</v>
      </c>
      <c r="N20" s="10"/>
      <c r="O20" s="20" t="n">
        <f aca="false">L20/$E$74*1000</f>
        <v>8637.96371513675</v>
      </c>
      <c r="P20" s="20" t="n">
        <f aca="false">AVERAGE(I20:J20)-O20</f>
        <v>-84.9441186398581</v>
      </c>
      <c r="R20" s="23" t="n">
        <v>37742</v>
      </c>
      <c r="S20" s="16"/>
      <c r="U20" s="24" t="n">
        <f aca="false">VLOOKUP($C20,Data!$A$2:$Q$41,6,FALSE())</f>
        <v>37196.5036574074</v>
      </c>
      <c r="V20" s="19" t="n">
        <f aca="false">VLOOKUP($C20,Data!$A$2:$Q$41,15,FALSE())</f>
        <v>31.3</v>
      </c>
      <c r="W20" s="19" t="n">
        <f aca="false">VLOOKUP($C20,Data!$A$2:$Q$41,16,FALSE())</f>
        <v>31.8</v>
      </c>
      <c r="X20" s="24" t="n">
        <f aca="false">VLOOKUP($C20,Data!$A$2:$Q$41,17,FALSE())</f>
        <v>37196.5005208333</v>
      </c>
    </row>
    <row r="21" customFormat="false" ht="12.75" hidden="false" customHeight="false" outlineLevel="0" collapsed="false">
      <c r="C21" s="25" t="n">
        <v>51128</v>
      </c>
      <c r="D21" s="25"/>
      <c r="E21" s="25" t="s">
        <v>16</v>
      </c>
      <c r="F21" s="26" t="s">
        <v>35</v>
      </c>
      <c r="G21" s="27" t="n">
        <f aca="false">VLOOKUP($C21,Data!$A$2:$Q$41,2,FALSE())</f>
        <v>31.4</v>
      </c>
      <c r="H21" s="27" t="n">
        <f aca="false">VLOOKUP($C21,Data!$A$2:$Q$41,3,FALSE())</f>
        <v>31.9</v>
      </c>
      <c r="I21" s="28" t="n">
        <f aca="false">G21/AVERAGE($G$75:$G$77)*1000</f>
        <v>8106.59819702891</v>
      </c>
      <c r="J21" s="28" t="n">
        <f aca="false">H21/AVERAGE($G$75:$G$77)*1000</f>
        <v>8235.68415558032</v>
      </c>
      <c r="L21" s="29" t="n">
        <f aca="false">AVERAGE([1]Peak_Forward!$U$32:$U$34)</f>
        <v>32.05</v>
      </c>
      <c r="M21" s="32" t="n">
        <f aca="false">IF(G21=0,0,AVERAGE(G21:H21)-L21)</f>
        <v>-0.399999999999999</v>
      </c>
      <c r="N21" s="10"/>
      <c r="O21" s="28" t="n">
        <f aca="false">L21/AVERAGE($E$75:$E$77)*1000</f>
        <v>8251.80226570546</v>
      </c>
      <c r="P21" s="28" t="n">
        <f aca="false">AVERAGE(I21:J21)-O21</f>
        <v>-80.6610894008427</v>
      </c>
      <c r="R21" s="23" t="n">
        <v>37773</v>
      </c>
      <c r="S21" s="16"/>
      <c r="U21" s="30" t="n">
        <f aca="false">VLOOKUP($C21,Data!$A$2:$Q$41,6,FALSE())</f>
        <v>37196.5036574074</v>
      </c>
      <c r="V21" s="27" t="n">
        <f aca="false">VLOOKUP($C21,Data!$A$2:$Q$41,15,FALSE())</f>
        <v>31.45</v>
      </c>
      <c r="W21" s="27" t="n">
        <f aca="false">VLOOKUP($C21,Data!$A$2:$Q$41,16,FALSE())</f>
        <v>31.95</v>
      </c>
      <c r="X21" s="30" t="n">
        <f aca="false">VLOOKUP($C21,Data!$A$2:$Q$41,17,FALSE())</f>
        <v>37196.5005324074</v>
      </c>
    </row>
    <row r="22" customFormat="false" ht="12.75" hidden="true" customHeight="false" outlineLevel="0" collapsed="false">
      <c r="C22" s="17"/>
      <c r="D22" s="17"/>
      <c r="E22" s="17"/>
      <c r="F22" s="18"/>
      <c r="G22" s="19" t="e">
        <f aca="false">VLOOKUP($C22,Data!$A$2:$Q$41,2,FALSE())</f>
        <v>#N/A</v>
      </c>
      <c r="H22" s="19" t="e">
        <f aca="false">VLOOKUP($C22,Data!$A$2:$Q$41,3,FALSE())</f>
        <v>#N/A</v>
      </c>
      <c r="I22" s="20"/>
      <c r="J22" s="20" t="e">
        <f aca="false">(G22+H22)/2/(($G$29+$H$29)/2)*1000</f>
        <v>#N/A</v>
      </c>
      <c r="L22" s="31"/>
      <c r="M22" s="33" t="e">
        <f aca="false">IF(G22=0,0,AVERAGE(G22:H22)-L22)</f>
        <v>#N/A</v>
      </c>
      <c r="N22" s="10"/>
      <c r="O22" s="20"/>
      <c r="P22" s="20"/>
      <c r="R22" s="23" t="n">
        <v>37803</v>
      </c>
      <c r="S22" s="16"/>
      <c r="U22" s="24" t="e">
        <f aca="false">VLOOKUP($C22,Data!$A$2:$Q$41,6,FALSE())</f>
        <v>#N/A</v>
      </c>
      <c r="V22" s="19" t="e">
        <f aca="false">VLOOKUP($C22,Data!$A$2:$Q$41,15,FALSE())</f>
        <v>#N/A</v>
      </c>
      <c r="W22" s="19" t="e">
        <f aca="false">VLOOKUP($C22,Data!$A$2:$Q$41,16,FALSE())</f>
        <v>#N/A</v>
      </c>
      <c r="X22" s="24" t="e">
        <f aca="false">VLOOKUP($C22,Data!$A$2:$Q$41,17,FALSE())</f>
        <v>#N/A</v>
      </c>
    </row>
    <row r="23" customFormat="false" ht="12.75" hidden="true" customHeight="false" outlineLevel="0" collapsed="false">
      <c r="C23" s="25"/>
      <c r="D23" s="25"/>
      <c r="E23" s="25"/>
      <c r="F23" s="26"/>
      <c r="G23" s="27" t="e">
        <f aca="false">VLOOKUP($C23,Data!$A$2:$Q$41,2,FALSE())</f>
        <v>#N/A</v>
      </c>
      <c r="H23" s="27" t="e">
        <f aca="false">VLOOKUP($C23,Data!$A$2:$Q$41,3,FALSE())</f>
        <v>#N/A</v>
      </c>
      <c r="I23" s="28"/>
      <c r="J23" s="28" t="e">
        <f aca="false">(G23+H23)/2/(($G$29+$H$29)/2)*1000</f>
        <v>#N/A</v>
      </c>
      <c r="L23" s="29"/>
      <c r="M23" s="32" t="e">
        <f aca="false">IF(G23=0,0,AVERAGE(G23:H23)-L23)</f>
        <v>#N/A</v>
      </c>
      <c r="N23" s="10"/>
      <c r="O23" s="28"/>
      <c r="P23" s="28"/>
      <c r="R23" s="23" t="n">
        <v>37834</v>
      </c>
      <c r="S23" s="16"/>
      <c r="U23" s="30" t="e">
        <f aca="false">VLOOKUP($C23,Data!$A$2:$Q$41,6,FALSE())</f>
        <v>#N/A</v>
      </c>
      <c r="V23" s="27" t="e">
        <f aca="false">VLOOKUP($C23,Data!$A$2:$Q$41,15,FALSE())</f>
        <v>#N/A</v>
      </c>
      <c r="W23" s="27" t="e">
        <f aca="false">VLOOKUP($C23,Data!$A$2:$Q$41,16,FALSE())</f>
        <v>#N/A</v>
      </c>
      <c r="X23" s="30" t="e">
        <f aca="false">VLOOKUP($C23,Data!$A$2:$Q$41,17,FALSE())</f>
        <v>#N/A</v>
      </c>
    </row>
    <row r="24" customFormat="false" ht="12.75" hidden="true" customHeight="false" outlineLevel="0" collapsed="false">
      <c r="C24" s="17"/>
      <c r="D24" s="17" t="s">
        <v>15</v>
      </c>
      <c r="E24" s="17"/>
      <c r="F24" s="18"/>
      <c r="G24" s="19" t="e">
        <f aca="false">VLOOKUP($C24,Data!$A$2:$Q$41,2,FALSE())</f>
        <v>#N/A</v>
      </c>
      <c r="H24" s="19" t="e">
        <f aca="false">VLOOKUP($C24,Data!$A$2:$Q$41,3,FALSE())</f>
        <v>#N/A</v>
      </c>
      <c r="I24" s="20"/>
      <c r="J24" s="20" t="e">
        <f aca="false">(G24+H24)/2/(($G$29+$H$29)/2)*1000</f>
        <v>#N/A</v>
      </c>
      <c r="L24" s="31"/>
      <c r="M24" s="33" t="e">
        <f aca="false">IF(G24=0,0,AVERAGE(G24:H24)-L24)</f>
        <v>#N/A</v>
      </c>
      <c r="N24" s="10"/>
      <c r="O24" s="20"/>
      <c r="P24" s="20"/>
      <c r="R24" s="23" t="n">
        <v>37865</v>
      </c>
      <c r="S24" s="16"/>
      <c r="U24" s="24" t="e">
        <f aca="false">VLOOKUP($C24,Data!$A$2:$Q$41,6,FALSE())</f>
        <v>#N/A</v>
      </c>
      <c r="V24" s="19" t="e">
        <f aca="false">VLOOKUP($C24,Data!$A$2:$Q$41,15,FALSE())</f>
        <v>#N/A</v>
      </c>
      <c r="W24" s="19" t="e">
        <f aca="false">VLOOKUP($C24,Data!$A$2:$Q$41,16,FALSE())</f>
        <v>#N/A</v>
      </c>
      <c r="X24" s="24" t="e">
        <f aca="false">VLOOKUP($C24,Data!$A$2:$Q$41,17,FALSE())</f>
        <v>#N/A</v>
      </c>
    </row>
    <row r="25" customFormat="false" ht="9" hidden="false" customHeight="true" outlineLevel="0" collapsed="false">
      <c r="B25" s="34"/>
      <c r="C25" s="35"/>
      <c r="D25" s="35"/>
      <c r="E25" s="35"/>
      <c r="F25" s="35"/>
      <c r="I25" s="36"/>
      <c r="J25" s="36"/>
      <c r="L25" s="37"/>
      <c r="M25" s="38"/>
      <c r="N25" s="10"/>
      <c r="O25" s="36"/>
      <c r="P25" s="36"/>
      <c r="R25" s="23" t="n">
        <v>37895</v>
      </c>
      <c r="S25" s="16"/>
      <c r="X25" s="1"/>
      <c r="Y25" s="34"/>
    </row>
    <row r="26" customFormat="false" ht="12.75" hidden="false" customHeight="false" outlineLevel="0" collapsed="false">
      <c r="C26" s="17"/>
      <c r="D26" s="17"/>
      <c r="E26" s="17" t="s">
        <v>16</v>
      </c>
      <c r="F26" s="39" t="s">
        <v>36</v>
      </c>
      <c r="G26" s="19" t="n">
        <f aca="false">(G8*672+G9*688+G10*352+G11*320+G12*704+G13*320+G14*1024)/4080</f>
        <v>36.0949019607843</v>
      </c>
      <c r="H26" s="19" t="n">
        <f aca="false">(H8*672+H9*688+H10*352+H11*320+H12*704+H13*320+H14*1024)/4080</f>
        <v>36.4294117647059</v>
      </c>
      <c r="I26" s="20" t="n">
        <f aca="false">G26/G33*1000</f>
        <v>10616.1476355248</v>
      </c>
      <c r="J26" s="20" t="n">
        <f aca="false">H26/H33*1000</f>
        <v>10683.1119544592</v>
      </c>
      <c r="L26" s="31" t="n">
        <f aca="false">[1]Peak_Forward!$U$218</f>
        <v>36.8053738695816</v>
      </c>
      <c r="M26" s="33" t="n">
        <f aca="false">IF(G26=0,0,AVERAGE(G26:H26)-L26)</f>
        <v>-0.543217006836521</v>
      </c>
      <c r="N26" s="10"/>
      <c r="O26" s="20" t="n">
        <f aca="false">L26/L33*1000</f>
        <v>10742.9149755875</v>
      </c>
      <c r="P26" s="20" t="n">
        <f aca="false">AVERAGE(I26:J26)-O26</f>
        <v>-93.2851805954961</v>
      </c>
      <c r="R26" s="23" t="n">
        <v>37926</v>
      </c>
      <c r="S26" s="16"/>
      <c r="U26" s="40"/>
      <c r="V26" s="41"/>
      <c r="W26" s="41"/>
      <c r="X26" s="40"/>
    </row>
    <row r="27" customFormat="false" ht="12.75" hidden="false" customHeight="false" outlineLevel="0" collapsed="false">
      <c r="C27" s="25"/>
      <c r="D27" s="25"/>
      <c r="E27" s="25" t="s">
        <v>16</v>
      </c>
      <c r="F27" s="25" t="s">
        <v>37</v>
      </c>
      <c r="G27" s="27" t="n">
        <f aca="false">(G15*672+G16*688+G17*336+G18*336+G19*688+G20*336+G21*1024)/4080</f>
        <v>36.1249019607843</v>
      </c>
      <c r="H27" s="27" t="n">
        <f aca="false">(H15*672+H16*688+H17*336+H18*336+H19*688+H20*336+H21*1024)/4080</f>
        <v>36.6249019607843</v>
      </c>
      <c r="I27" s="28" t="n">
        <f aca="false">G27/G34*1000</f>
        <v>9697.96025792868</v>
      </c>
      <c r="J27" s="28" t="n">
        <f aca="false">H27/H34*1000</f>
        <v>9792.75453496907</v>
      </c>
      <c r="L27" s="29" t="n">
        <f aca="false">[1]Peak_Forward!$U$219</f>
        <v>36.8423483098056</v>
      </c>
      <c r="M27" s="32" t="n">
        <f aca="false">IF(G27=0,0,AVERAGE(G27:H27)-L27)</f>
        <v>-0.467446349021266</v>
      </c>
      <c r="N27" s="10"/>
      <c r="O27" s="28" t="n">
        <f aca="false">L27/L34*1000</f>
        <v>9843.72033649127</v>
      </c>
      <c r="P27" s="28" t="n">
        <f aca="false">AVERAGE(I27:J27)-O27</f>
        <v>-98.3629400423943</v>
      </c>
      <c r="R27" s="23" t="n">
        <v>37956</v>
      </c>
      <c r="S27" s="16"/>
      <c r="U27" s="40"/>
      <c r="V27" s="41"/>
      <c r="W27" s="41"/>
      <c r="X27" s="40"/>
    </row>
    <row r="28" customFormat="false" ht="52.5" hidden="false" customHeight="true" outlineLevel="0" collapsed="false">
      <c r="B28" s="34"/>
      <c r="C28" s="35"/>
      <c r="D28" s="35"/>
      <c r="E28" s="35"/>
      <c r="F28" s="35"/>
      <c r="L28" s="37"/>
      <c r="M28" s="37"/>
      <c r="O28" s="36"/>
      <c r="P28" s="36"/>
      <c r="X28" s="1"/>
      <c r="Y28" s="34"/>
    </row>
    <row r="29" customFormat="false" ht="12.75" hidden="false" customHeight="false" outlineLevel="0" collapsed="false">
      <c r="C29" s="17" t="n">
        <v>58074</v>
      </c>
      <c r="D29" s="17"/>
      <c r="E29" s="17" t="s">
        <v>38</v>
      </c>
      <c r="F29" s="39" t="s">
        <v>21</v>
      </c>
      <c r="G29" s="42" t="n">
        <f aca="false">VLOOKUP($C29,Data!$A$2:$Q$41,2,FALSE())</f>
        <v>3.26</v>
      </c>
      <c r="H29" s="42" t="n">
        <f aca="false">VLOOKUP($C29,Data!$A$2:$Q$41,3,FALSE())</f>
        <v>3.27</v>
      </c>
      <c r="I29" s="1"/>
      <c r="J29" s="1"/>
      <c r="L29" s="31" t="n">
        <f aca="false">[1]Peak_Forward!$AG$10</f>
        <v>3.291</v>
      </c>
      <c r="M29" s="43" t="n">
        <f aca="false">IF(G29=0,0,AVERAGE(G29:H29)-L29)</f>
        <v>-0.0260000000000002</v>
      </c>
      <c r="O29" s="44"/>
      <c r="P29" s="44"/>
      <c r="U29" s="24" t="n">
        <f aca="false">VLOOKUP($C29,Data!$A$2:$Q$41,6,FALSE())</f>
        <v>37196.5041087963</v>
      </c>
      <c r="V29" s="42" t="n">
        <f aca="false">VLOOKUP($C29,Data!$A$2:$Q$41,15,FALSE())</f>
        <v>3.26</v>
      </c>
      <c r="W29" s="42" t="n">
        <f aca="false">VLOOKUP($C29,Data!$A$2:$Q$41,16,FALSE())</f>
        <v>3.27</v>
      </c>
      <c r="X29" s="24" t="n">
        <f aca="false">VLOOKUP($C29,Data!$A$2:$Q$41,17,FALSE())</f>
        <v>37196.5039699074</v>
      </c>
    </row>
    <row r="30" customFormat="false" ht="12.75" hidden="false" customHeight="false" outlineLevel="0" collapsed="false">
      <c r="C30" s="25" t="n">
        <v>58076</v>
      </c>
      <c r="D30" s="25"/>
      <c r="E30" s="25" t="s">
        <v>38</v>
      </c>
      <c r="F30" s="25" t="s">
        <v>39</v>
      </c>
      <c r="G30" s="45" t="n">
        <f aca="false">VLOOKUP($C30,Data!$A$2:$Q$41,2,FALSE())</f>
        <v>3.4025</v>
      </c>
      <c r="H30" s="45" t="n">
        <f aca="false">VLOOKUP($C30,Data!$A$2:$Q$41,3,FALSE())</f>
        <v>3.415</v>
      </c>
      <c r="I30" s="1"/>
      <c r="J30" s="1"/>
      <c r="L30" s="29" t="n">
        <f aca="false">[1]Peak_Forward!$AG$11</f>
        <v>3.428</v>
      </c>
      <c r="M30" s="46" t="n">
        <f aca="false">IF(G30=0,0,AVERAGE(G30:H30)-L30)</f>
        <v>-0.01925</v>
      </c>
      <c r="O30" s="44"/>
      <c r="P30" s="44"/>
      <c r="U30" s="30" t="n">
        <f aca="false">VLOOKUP($C30,Data!$A$2:$Q$41,6,FALSE())</f>
        <v>37196.5041203704</v>
      </c>
      <c r="V30" s="45" t="n">
        <f aca="false">VLOOKUP($C30,Data!$A$2:$Q$41,15,FALSE())</f>
        <v>3.4025</v>
      </c>
      <c r="W30" s="45" t="n">
        <f aca="false">VLOOKUP($C30,Data!$A$2:$Q$41,16,FALSE())</f>
        <v>3.415</v>
      </c>
      <c r="X30" s="30" t="n">
        <f aca="false">VLOOKUP($C30,Data!$A$2:$Q$41,17,FALSE())</f>
        <v>37196.5039814815</v>
      </c>
    </row>
    <row r="31" customFormat="false" ht="12.75" hidden="false" customHeight="false" outlineLevel="0" collapsed="false">
      <c r="C31" s="17" t="n">
        <v>58078</v>
      </c>
      <c r="D31" s="17"/>
      <c r="E31" s="17" t="s">
        <v>38</v>
      </c>
      <c r="F31" s="17" t="s">
        <v>40</v>
      </c>
      <c r="G31" s="42" t="n">
        <f aca="false">VLOOKUP($C31,Data!$A$2:$Q$41,2,FALSE())</f>
        <v>3.3925</v>
      </c>
      <c r="H31" s="42" t="n">
        <f aca="false">VLOOKUP($C31,Data!$A$2:$Q$41,3,FALSE())</f>
        <v>3.4075</v>
      </c>
      <c r="I31" s="1"/>
      <c r="J31" s="1"/>
      <c r="L31" s="31" t="n">
        <f aca="false">[1]Peak_Forward!$AG$12</f>
        <v>3.418</v>
      </c>
      <c r="M31" s="43" t="n">
        <f aca="false">IF(G31=0,0,AVERAGE(G31:H31)-L31)</f>
        <v>-0.0179999999999998</v>
      </c>
      <c r="O31" s="44"/>
      <c r="P31" s="44"/>
      <c r="U31" s="24" t="n">
        <f aca="false">VLOOKUP($C31,Data!$A$2:$Q$41,6,FALSE())</f>
        <v>37196.5041203704</v>
      </c>
      <c r="V31" s="42" t="n">
        <f aca="false">VLOOKUP($C31,Data!$A$2:$Q$41,15,FALSE())</f>
        <v>3.3925</v>
      </c>
      <c r="W31" s="42" t="n">
        <f aca="false">VLOOKUP($C31,Data!$A$2:$Q$41,16,FALSE())</f>
        <v>3.4075</v>
      </c>
      <c r="X31" s="24" t="n">
        <f aca="false">VLOOKUP($C31,Data!$A$2:$Q$41,17,FALSE())</f>
        <v>37196.5039814815</v>
      </c>
    </row>
    <row r="32" customFormat="false" ht="12.75" hidden="false" customHeight="false" outlineLevel="0" collapsed="false">
      <c r="C32" s="25" t="n">
        <v>54674</v>
      </c>
      <c r="D32" s="25"/>
      <c r="E32" s="25" t="s">
        <v>38</v>
      </c>
      <c r="F32" s="25" t="s">
        <v>41</v>
      </c>
      <c r="G32" s="45" t="n">
        <f aca="false">VLOOKUP($C32,Data!$A$2:$Q$41,2,FALSE())</f>
        <v>3.33</v>
      </c>
      <c r="H32" s="45" t="n">
        <f aca="false">VLOOKUP($C32,Data!$A$2:$Q$41,3,FALSE())</f>
        <v>3.34</v>
      </c>
      <c r="I32" s="1"/>
      <c r="J32" s="1"/>
      <c r="L32" s="29" t="n">
        <f aca="false">AVERAGE([1]Peak_Forward!$AG$14:$AG$20)</f>
        <v>3.35614285714286</v>
      </c>
      <c r="M32" s="46" t="n">
        <f aca="false">IF(G32=0,0,AVERAGE(G32:H32)-L32)</f>
        <v>-0.0211428571428569</v>
      </c>
      <c r="O32" s="44"/>
      <c r="P32" s="44"/>
      <c r="U32" s="30" t="n">
        <f aca="false">VLOOKUP($C32,Data!$A$2:$Q$41,6,FALSE())</f>
        <v>37196.5040856482</v>
      </c>
      <c r="V32" s="45" t="n">
        <f aca="false">VLOOKUP($C32,Data!$A$2:$Q$41,15,FALSE())</f>
        <v>3.325</v>
      </c>
      <c r="W32" s="45" t="n">
        <f aca="false">VLOOKUP($C32,Data!$A$2:$Q$41,16,FALSE())</f>
        <v>3.335</v>
      </c>
      <c r="X32" s="30" t="n">
        <f aca="false">VLOOKUP($C32,Data!$A$2:$Q$41,17,FALSE())</f>
        <v>37196.5030902778</v>
      </c>
    </row>
    <row r="33" customFormat="false" ht="12.75" hidden="false" customHeight="false" outlineLevel="0" collapsed="false">
      <c r="C33" s="17" t="n">
        <v>48724</v>
      </c>
      <c r="D33" s="17"/>
      <c r="E33" s="17" t="s">
        <v>38</v>
      </c>
      <c r="F33" s="17" t="s">
        <v>42</v>
      </c>
      <c r="G33" s="42" t="n">
        <f aca="false">VLOOKUP($C33,Data!$A$2:$Q$41,2,FALSE())</f>
        <v>3.4</v>
      </c>
      <c r="H33" s="42" t="n">
        <f aca="false">VLOOKUP($C33,Data!$A$2:$Q$41,3,FALSE())</f>
        <v>3.41</v>
      </c>
      <c r="I33" s="1"/>
      <c r="J33" s="1"/>
      <c r="L33" s="31" t="n">
        <f aca="false">[1]Peak_Forward!$AG$218</f>
        <v>3.42601369863014</v>
      </c>
      <c r="M33" s="43" t="n">
        <f aca="false">IF(G33=0,0,AVERAGE(G33:H33)-L33)</f>
        <v>-0.0210136986301372</v>
      </c>
      <c r="O33" s="44"/>
      <c r="P33" s="44"/>
      <c r="U33" s="24" t="n">
        <f aca="false">VLOOKUP($C33,Data!$A$2:$Q$41,6,FALSE())</f>
        <v>37196.5040740741</v>
      </c>
      <c r="V33" s="42" t="n">
        <f aca="false">VLOOKUP($C33,Data!$A$2:$Q$41,15,FALSE())</f>
        <v>3.395</v>
      </c>
      <c r="W33" s="42" t="n">
        <f aca="false">VLOOKUP($C33,Data!$A$2:$Q$41,16,FALSE())</f>
        <v>3.405</v>
      </c>
      <c r="X33" s="24" t="n">
        <f aca="false">VLOOKUP($C33,Data!$A$2:$Q$41,17,FALSE())</f>
        <v>37196.5030787037</v>
      </c>
    </row>
    <row r="34" customFormat="false" ht="12.75" hidden="false" customHeight="false" outlineLevel="0" collapsed="false">
      <c r="C34" s="25" t="n">
        <v>51173</v>
      </c>
      <c r="D34" s="25"/>
      <c r="E34" s="25" t="s">
        <v>38</v>
      </c>
      <c r="F34" s="25" t="s">
        <v>43</v>
      </c>
      <c r="G34" s="45" t="n">
        <f aca="false">VLOOKUP($C34,Data!$A$2:$Q$41,2,FALSE())</f>
        <v>3.725</v>
      </c>
      <c r="H34" s="45" t="n">
        <f aca="false">VLOOKUP($C34,Data!$A$2:$Q$41,3,FALSE())</f>
        <v>3.74</v>
      </c>
      <c r="I34" s="1"/>
      <c r="J34" s="1"/>
      <c r="L34" s="29" t="n">
        <f aca="false">[1]Peak_Forward!$AG$219</f>
        <v>3.74272602739726</v>
      </c>
      <c r="M34" s="46" t="n">
        <f aca="false">IF(G34=0,0,AVERAGE(G34:H34)-L34)</f>
        <v>-0.0102260273972603</v>
      </c>
      <c r="O34" s="44"/>
      <c r="P34" s="44"/>
      <c r="U34" s="30" t="n">
        <f aca="false">VLOOKUP($C34,Data!$A$2:$Q$41,6,FALSE())</f>
        <v>37196.5040740741</v>
      </c>
      <c r="V34" s="45" t="n">
        <f aca="false">VLOOKUP($C34,Data!$A$2:$Q$41,15,FALSE())</f>
        <v>3.72</v>
      </c>
      <c r="W34" s="45" t="n">
        <f aca="false">VLOOKUP($C34,Data!$A$2:$Q$41,16,FALSE())</f>
        <v>3.735</v>
      </c>
      <c r="X34" s="30" t="n">
        <f aca="false">VLOOKUP($C34,Data!$A$2:$Q$41,17,FALSE())</f>
        <v>37196.5030787037</v>
      </c>
    </row>
    <row r="35" customFormat="false" ht="12.75" hidden="false" customHeight="false" outlineLevel="0" collapsed="false">
      <c r="L35" s="37"/>
      <c r="M35" s="37"/>
      <c r="O35" s="36"/>
      <c r="P35" s="36"/>
    </row>
    <row r="52" customFormat="false" ht="12.75" hidden="false" customHeight="false" outlineLevel="0" collapsed="false">
      <c r="C52" s="6"/>
      <c r="D52" s="16"/>
      <c r="E52" s="6" t="s">
        <v>44</v>
      </c>
      <c r="F52" s="6" t="s">
        <v>45</v>
      </c>
      <c r="G52" s="6" t="s">
        <v>46</v>
      </c>
    </row>
    <row r="53" customFormat="false" ht="12.75" hidden="false" customHeight="false" outlineLevel="0" collapsed="false">
      <c r="D53" s="16"/>
    </row>
    <row r="54" customFormat="false" ht="12.75" hidden="false" customHeight="false" outlineLevel="0" collapsed="false">
      <c r="C54" s="47" t="n">
        <v>37257</v>
      </c>
      <c r="D54" s="16"/>
      <c r="E54" s="42" t="n">
        <f aca="false">[1]Peak_Forward!$AG11</f>
        <v>3.428</v>
      </c>
      <c r="F54" s="42" t="n">
        <f aca="false">E54/$L$33</f>
        <v>1.00057977041092</v>
      </c>
      <c r="G54" s="42" t="n">
        <f aca="false">AVERAGE($G$33:$H$33)*F54</f>
        <v>3.40697411824917</v>
      </c>
    </row>
    <row r="55" customFormat="false" ht="12.75" hidden="false" customHeight="false" outlineLevel="0" collapsed="false">
      <c r="C55" s="48" t="n">
        <v>37288</v>
      </c>
      <c r="D55" s="16"/>
      <c r="E55" s="45" t="n">
        <f aca="false">[1]Peak_Forward!$AG12</f>
        <v>3.418</v>
      </c>
      <c r="F55" s="45" t="n">
        <f aca="false">E55/$L$33</f>
        <v>0.997660926273196</v>
      </c>
      <c r="G55" s="45" t="n">
        <f aca="false">AVERAGE($G$33:$H$33)*F55</f>
        <v>3.39703545396023</v>
      </c>
    </row>
    <row r="56" customFormat="false" ht="12.75" hidden="false" customHeight="false" outlineLevel="0" collapsed="false">
      <c r="C56" s="47" t="n">
        <v>37316</v>
      </c>
      <c r="D56" s="16"/>
      <c r="E56" s="42" t="n">
        <f aca="false">[1]Peak_Forward!$AG13</f>
        <v>3.358</v>
      </c>
      <c r="F56" s="42" t="n">
        <f aca="false">E56/$L$33</f>
        <v>0.980147861446867</v>
      </c>
      <c r="G56" s="42" t="n">
        <f aca="false">AVERAGE($G$33:$H$33)*F56</f>
        <v>3.33740346822658</v>
      </c>
    </row>
    <row r="57" customFormat="false" ht="12.75" hidden="false" customHeight="false" outlineLevel="0" collapsed="false">
      <c r="C57" s="48" t="n">
        <v>37347</v>
      </c>
      <c r="D57" s="16"/>
      <c r="E57" s="45" t="n">
        <f aca="false">[1]Peak_Forward!$AG14</f>
        <v>3.255</v>
      </c>
      <c r="F57" s="45" t="n">
        <f aca="false">E57/$L$33</f>
        <v>0.950083766828336</v>
      </c>
      <c r="G57" s="45" t="n">
        <f aca="false">AVERAGE($G$33:$H$33)*F57</f>
        <v>3.23503522605048</v>
      </c>
    </row>
    <row r="58" customFormat="false" ht="12.75" hidden="false" customHeight="false" outlineLevel="0" collapsed="false">
      <c r="C58" s="47" t="n">
        <v>37377</v>
      </c>
      <c r="D58" s="16"/>
      <c r="E58" s="42" t="n">
        <f aca="false">[1]Peak_Forward!$AG15</f>
        <v>3.288</v>
      </c>
      <c r="F58" s="42" t="n">
        <f aca="false">E58/$L$33</f>
        <v>0.959715952482817</v>
      </c>
      <c r="G58" s="42" t="n">
        <f aca="false">AVERAGE($G$33:$H$33)*F58</f>
        <v>3.26783281820399</v>
      </c>
    </row>
    <row r="59" customFormat="false" ht="12.75" hidden="false" customHeight="false" outlineLevel="0" collapsed="false">
      <c r="C59" s="48" t="n">
        <v>37408</v>
      </c>
      <c r="D59" s="16"/>
      <c r="E59" s="45" t="n">
        <f aca="false">[1]Peak_Forward!$AG16</f>
        <v>3.328</v>
      </c>
      <c r="F59" s="45" t="n">
        <f aca="false">E59/$L$33</f>
        <v>0.971391329033703</v>
      </c>
      <c r="G59" s="45" t="n">
        <f aca="false">AVERAGE($G$33:$H$33)*F59</f>
        <v>3.30758747535976</v>
      </c>
    </row>
    <row r="60" customFormat="false" ht="12.75" hidden="false" customHeight="false" outlineLevel="0" collapsed="false">
      <c r="C60" s="47" t="n">
        <v>37438</v>
      </c>
      <c r="D60" s="16"/>
      <c r="E60" s="42" t="n">
        <f aca="false">[1]Peak_Forward!$AG17</f>
        <v>3.368</v>
      </c>
      <c r="F60" s="42" t="n">
        <f aca="false">E60/$L$33</f>
        <v>0.983066705584588</v>
      </c>
      <c r="G60" s="42" t="n">
        <f aca="false">AVERAGE($G$33:$H$33)*F60</f>
        <v>3.34734213251552</v>
      </c>
    </row>
    <row r="61" customFormat="false" ht="12.75" hidden="false" customHeight="false" outlineLevel="0" collapsed="false">
      <c r="C61" s="48" t="n">
        <v>37469</v>
      </c>
      <c r="D61" s="16"/>
      <c r="E61" s="45" t="n">
        <f aca="false">[1]Peak_Forward!$AG18</f>
        <v>3.408</v>
      </c>
      <c r="F61" s="45" t="n">
        <f aca="false">E61/$L$33</f>
        <v>0.994742082135474</v>
      </c>
      <c r="G61" s="45" t="n">
        <f aca="false">AVERAGE($G$33:$H$33)*F61</f>
        <v>3.38709678967129</v>
      </c>
    </row>
    <row r="62" customFormat="false" ht="12.75" hidden="false" customHeight="false" outlineLevel="0" collapsed="false">
      <c r="C62" s="47" t="n">
        <v>37500</v>
      </c>
      <c r="D62" s="16"/>
      <c r="E62" s="42" t="n">
        <f aca="false">[1]Peak_Forward!$AG19</f>
        <v>3.408</v>
      </c>
      <c r="F62" s="42" t="n">
        <f aca="false">E62/$L$33</f>
        <v>0.994742082135474</v>
      </c>
      <c r="G62" s="42" t="n">
        <f aca="false">AVERAGE($G$33:$H$33)*F62</f>
        <v>3.38709678967129</v>
      </c>
    </row>
    <row r="63" customFormat="false" ht="12.75" hidden="false" customHeight="false" outlineLevel="0" collapsed="false">
      <c r="C63" s="48" t="n">
        <v>37530</v>
      </c>
      <c r="D63" s="16"/>
      <c r="E63" s="45" t="n">
        <f aca="false">[1]Peak_Forward!$AG20</f>
        <v>3.438</v>
      </c>
      <c r="F63" s="45" t="n">
        <f aca="false">E63/$L$33</f>
        <v>1.00349861454864</v>
      </c>
      <c r="G63" s="45" t="n">
        <f aca="false">AVERAGE($G$33:$H$33)*F63</f>
        <v>3.41691278253811</v>
      </c>
    </row>
    <row r="64" customFormat="false" ht="12.75" hidden="false" customHeight="false" outlineLevel="0" collapsed="false">
      <c r="C64" s="47" t="n">
        <v>37561</v>
      </c>
      <c r="D64" s="16"/>
      <c r="E64" s="42" t="n">
        <f aca="false">[1]Peak_Forward!$AG21</f>
        <v>3.608</v>
      </c>
      <c r="F64" s="42" t="n">
        <f aca="false">E64/$L$33</f>
        <v>1.0531189648899</v>
      </c>
      <c r="G64" s="42" t="n">
        <f aca="false">AVERAGE($G$33:$H$33)*F64</f>
        <v>3.58587007545012</v>
      </c>
    </row>
    <row r="65" customFormat="false" ht="12.75" hidden="false" customHeight="false" outlineLevel="0" collapsed="false">
      <c r="C65" s="48" t="n">
        <v>37591</v>
      </c>
      <c r="D65" s="16"/>
      <c r="E65" s="45" t="n">
        <f aca="false">[1]Peak_Forward!$AG22</f>
        <v>3.803</v>
      </c>
      <c r="F65" s="45" t="n">
        <f aca="false">E65/$L$33</f>
        <v>1.11003642557547</v>
      </c>
      <c r="G65" s="45" t="n">
        <f aca="false">AVERAGE($G$33:$H$33)*F65</f>
        <v>3.77967402908448</v>
      </c>
    </row>
    <row r="66" customFormat="false" ht="12.75" hidden="false" customHeight="false" outlineLevel="0" collapsed="false">
      <c r="C66" s="47" t="n">
        <v>37622</v>
      </c>
      <c r="D66" s="16"/>
      <c r="E66" s="42" t="n">
        <f aca="false">[1]Peak_Forward!$AG23</f>
        <v>3.918</v>
      </c>
      <c r="F66" s="42" t="n">
        <f aca="false">E66/$L$34</f>
        <v>1.04683056449222</v>
      </c>
      <c r="G66" s="42" t="n">
        <f aca="false">AVERAGE($G$34:$H$34)*F66</f>
        <v>3.90729508196721</v>
      </c>
    </row>
    <row r="67" customFormat="false" ht="12.75" hidden="false" customHeight="false" outlineLevel="0" collapsed="false">
      <c r="C67" s="48" t="n">
        <v>37653</v>
      </c>
      <c r="D67" s="16"/>
      <c r="E67" s="45" t="n">
        <f aca="false">[1]Peak_Forward!$AG24</f>
        <v>3.818</v>
      </c>
      <c r="F67" s="45" t="n">
        <f aca="false">E67/$L$34</f>
        <v>1.02011207126884</v>
      </c>
      <c r="G67" s="45" t="n">
        <f aca="false">AVERAGE($G$34:$H$34)*F67</f>
        <v>3.80756830601093</v>
      </c>
    </row>
    <row r="68" customFormat="false" ht="12.75" hidden="false" customHeight="false" outlineLevel="0" collapsed="false">
      <c r="C68" s="47" t="n">
        <v>37681</v>
      </c>
      <c r="D68" s="16"/>
      <c r="E68" s="42" t="n">
        <f aca="false">[1]Peak_Forward!$AG25</f>
        <v>3.708</v>
      </c>
      <c r="F68" s="42" t="n">
        <f aca="false">E68/$L$34</f>
        <v>0.990721728723112</v>
      </c>
      <c r="G68" s="42" t="n">
        <f aca="false">AVERAGE($G$34:$H$34)*F68</f>
        <v>3.69786885245902</v>
      </c>
    </row>
    <row r="69" customFormat="false" ht="12.75" hidden="false" customHeight="false" outlineLevel="0" collapsed="false">
      <c r="C69" s="48" t="n">
        <v>37712</v>
      </c>
      <c r="D69" s="16"/>
      <c r="E69" s="45" t="n">
        <f aca="false">[1]Peak_Forward!$AG26</f>
        <v>3.583</v>
      </c>
      <c r="F69" s="45" t="n">
        <f aca="false">E69/$L$34</f>
        <v>0.957323612193881</v>
      </c>
      <c r="G69" s="45" t="n">
        <f aca="false">AVERAGE($G$34:$H$34)*F69</f>
        <v>3.57321038251366</v>
      </c>
    </row>
    <row r="70" customFormat="false" ht="12.75" hidden="false" customHeight="false" outlineLevel="0" collapsed="false">
      <c r="C70" s="47" t="n">
        <v>37742</v>
      </c>
      <c r="D70" s="16"/>
      <c r="E70" s="42" t="n">
        <f aca="false">[1]Peak_Forward!$AG27</f>
        <v>3.583</v>
      </c>
      <c r="F70" s="42" t="n">
        <f aca="false">E70/$L$34</f>
        <v>0.957323612193881</v>
      </c>
      <c r="G70" s="42" t="n">
        <f aca="false">AVERAGE($G$34:$H$34)*F70</f>
        <v>3.57321038251366</v>
      </c>
    </row>
    <row r="71" customFormat="false" ht="12.75" hidden="false" customHeight="false" outlineLevel="0" collapsed="false">
      <c r="C71" s="48" t="n">
        <v>37773</v>
      </c>
      <c r="D71" s="16"/>
      <c r="E71" s="45" t="n">
        <f aca="false">[1]Peak_Forward!$AG28</f>
        <v>3.618</v>
      </c>
      <c r="F71" s="45" t="n">
        <f aca="false">E71/$L$34</f>
        <v>0.966675084822066</v>
      </c>
      <c r="G71" s="45" t="n">
        <f aca="false">AVERAGE($G$34:$H$34)*F71</f>
        <v>3.60811475409836</v>
      </c>
    </row>
    <row r="72" customFormat="false" ht="12.75" hidden="false" customHeight="false" outlineLevel="0" collapsed="false">
      <c r="C72" s="47" t="n">
        <v>37803</v>
      </c>
      <c r="D72" s="16"/>
      <c r="E72" s="42" t="n">
        <f aca="false">[1]Peak_Forward!$AG29</f>
        <v>3.653</v>
      </c>
      <c r="F72" s="42" t="n">
        <f aca="false">E72/$L$34</f>
        <v>0.976026557450251</v>
      </c>
      <c r="G72" s="42" t="n">
        <f aca="false">AVERAGE($G$34:$H$34)*F72</f>
        <v>3.64301912568306</v>
      </c>
    </row>
    <row r="73" customFormat="false" ht="12.75" hidden="false" customHeight="false" outlineLevel="0" collapsed="false">
      <c r="C73" s="48" t="n">
        <v>37834</v>
      </c>
      <c r="D73" s="16"/>
      <c r="E73" s="45" t="n">
        <f aca="false">[1]Peak_Forward!$AG30</f>
        <v>3.688</v>
      </c>
      <c r="F73" s="45" t="n">
        <f aca="false">E73/$L$34</f>
        <v>0.985378030078435</v>
      </c>
      <c r="G73" s="45" t="n">
        <f aca="false">AVERAGE($G$34:$H$34)*F73</f>
        <v>3.67792349726776</v>
      </c>
    </row>
    <row r="74" customFormat="false" ht="12.75" hidden="false" customHeight="false" outlineLevel="0" collapsed="false">
      <c r="C74" s="47" t="n">
        <v>37865</v>
      </c>
      <c r="D74" s="16"/>
      <c r="E74" s="42" t="n">
        <f aca="false">[1]Peak_Forward!$AG31</f>
        <v>3.693</v>
      </c>
      <c r="F74" s="42" t="n">
        <f aca="false">E74/$L$34</f>
        <v>0.986713954739605</v>
      </c>
      <c r="G74" s="42" t="n">
        <f aca="false">AVERAGE($G$34:$H$34)*F74</f>
        <v>3.68290983606557</v>
      </c>
    </row>
    <row r="75" customFormat="false" ht="12.75" hidden="false" customHeight="false" outlineLevel="0" collapsed="false">
      <c r="C75" s="48" t="n">
        <v>37895</v>
      </c>
      <c r="D75" s="16"/>
      <c r="E75" s="45" t="n">
        <f aca="false">[1]Peak_Forward!$AG32</f>
        <v>3.718</v>
      </c>
      <c r="F75" s="45" t="n">
        <f aca="false">E75/$L$34</f>
        <v>0.993393578045451</v>
      </c>
      <c r="G75" s="45" t="n">
        <f aca="false">AVERAGE($G$34:$H$34)*F75</f>
        <v>3.70784153005465</v>
      </c>
    </row>
    <row r="76" customFormat="false" ht="12.75" hidden="false" customHeight="false" outlineLevel="0" collapsed="false">
      <c r="C76" s="47" t="n">
        <v>37926</v>
      </c>
      <c r="D76" s="16"/>
      <c r="E76" s="42" t="n">
        <f aca="false">[1]Peak_Forward!$AG33</f>
        <v>3.891</v>
      </c>
      <c r="F76" s="42" t="n">
        <f aca="false">E76/$L$34</f>
        <v>1.03961657132191</v>
      </c>
      <c r="G76" s="42" t="n">
        <f aca="false">AVERAGE($G$34:$H$34)*F76</f>
        <v>3.88036885245902</v>
      </c>
    </row>
    <row r="77" customFormat="false" ht="12.75" hidden="false" customHeight="false" outlineLevel="0" collapsed="false">
      <c r="C77" s="48" t="n">
        <v>37956</v>
      </c>
      <c r="E77" s="45" t="n">
        <f aca="false">[1]Peak_Forward!$AG34</f>
        <v>4.043</v>
      </c>
      <c r="F77" s="45" t="n">
        <f aca="false">E77/$L$34</f>
        <v>1.08022868102145</v>
      </c>
      <c r="G77" s="45" t="n">
        <f aca="false">AVERAGE($G$34:$H$34)*F77</f>
        <v>4.03195355191257</v>
      </c>
    </row>
  </sheetData>
  <conditionalFormatting sqref="G29:G34 G4:G24">
    <cfRule type="cellIs" priority="2" operator="greaterThan" aboveAverage="0" equalAverage="0" bottom="0" percent="0" rank="0" text="" dxfId="0">
      <formula>V29</formula>
    </cfRule>
    <cfRule type="cellIs" priority="3" operator="lessThan" aboveAverage="0" equalAverage="0" bottom="0" percent="0" rank="0" text="" dxfId="1">
      <formula>V29</formula>
    </cfRule>
  </conditionalFormatting>
  <conditionalFormatting sqref="X29:X34 U29:U34 X4:X24 U4:U24">
    <cfRule type="cellIs" priority="4" operator="lessThan" aboveAverage="0" equalAverage="0" bottom="0" percent="0" rank="0" text="" dxfId="2">
      <formula>TODAY()</formula>
    </cfRule>
    <cfRule type="cellIs" priority="5" operator="lessThan" aboveAverage="0" equalAverage="0" bottom="0" percent="0" rank="0" text="" dxfId="3">
      <formula>NOW()-(1/24)</formula>
    </cfRule>
  </conditionalFormatting>
  <conditionalFormatting sqref="H4:H25 H28:H34">
    <cfRule type="cellIs" priority="6" operator="greaterThan" aboveAverage="0" equalAverage="0" bottom="0" percent="0" rank="0" text="" dxfId="4">
      <formula>$W4</formula>
    </cfRule>
    <cfRule type="cellIs" priority="7" operator="lessThan" aboveAverage="0" equalAverage="0" bottom="0" percent="0" rank="0" text="" dxfId="5">
      <formula>W4</formula>
    </cfRule>
  </conditionalFormatting>
  <conditionalFormatting sqref="M4:M34 P4:P28">
    <cfRule type="cellIs" priority="8" operator="equal" aboveAverage="0" equalAverage="0" bottom="0" percent="0" rank="0" text="" dxfId="6">
      <formula>0</formula>
    </cfRule>
    <cfRule type="cellIs" priority="9" operator="greaterThan" aboveAverage="0" equalAverage="0" bottom="0" percent="0" rank="0" text="" dxfId="7">
      <formula>0</formula>
    </cfRule>
    <cfRule type="cellIs" priority="10" operator="lessThan" aboveAverage="0" equalAverage="0" bottom="0" percent="0" rank="0" text="" dxfId="8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Button1_Click">
                <anchor moveWithCells="true" sizeWithCells="false">
                  <from>
                    <xdr:col>2</xdr:col>
                    <xdr:colOff>10080</xdr:colOff>
                    <xdr:row>35</xdr:row>
                    <xdr:rowOff>95400</xdr:rowOff>
                  </from>
                  <to>
                    <xdr:col>4</xdr:col>
                    <xdr:colOff>674280</xdr:colOff>
                    <xdr:row>37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419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O2" activeCellId="0" sqref="O2:Q10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42"/>
    <col collapsed="false" customWidth="true" hidden="true" outlineLevel="0" max="5" min="5" style="0" width="8.99"/>
    <col collapsed="false" customWidth="true" hidden="false" outlineLevel="0" max="6" min="6" style="0" width="16.28"/>
    <col collapsed="false" customWidth="true" hidden="false" outlineLevel="0" max="7" min="7" style="0" width="10.99"/>
    <col collapsed="false" customWidth="true" hidden="false" outlineLevel="0" max="8" min="8" style="0" width="10.28"/>
    <col collapsed="false" customWidth="true" hidden="false" outlineLevel="0" max="10" min="9" style="49" width="12.7"/>
    <col collapsed="false" customWidth="true" hidden="false" outlineLevel="0" max="12" min="12" style="0" width="13.41"/>
    <col collapsed="false" customWidth="true" hidden="false" outlineLevel="0" max="13" min="13" style="0" width="14.41"/>
    <col collapsed="false" customWidth="true" hidden="false" outlineLevel="0" max="15" min="15" style="0" width="11.28"/>
    <col collapsed="false" customWidth="true" hidden="false" outlineLevel="0" max="16" min="16" style="0" width="12.42"/>
    <col collapsed="false" customWidth="true" hidden="false" outlineLevel="0" max="17" min="17" style="0" width="14.41"/>
    <col collapsed="false" customWidth="true" hidden="false" outlineLevel="0" max="20" min="20" style="0" width="14.41"/>
  </cols>
  <sheetData>
    <row r="1" customFormat="false" ht="53.25" hidden="false" customHeight="true" outlineLevel="0" collapsed="false">
      <c r="A1" s="50" t="s">
        <v>0</v>
      </c>
      <c r="B1" s="50" t="s">
        <v>47</v>
      </c>
      <c r="C1" s="50" t="s">
        <v>5</v>
      </c>
      <c r="D1" s="50" t="s">
        <v>48</v>
      </c>
      <c r="E1" s="50" t="s">
        <v>49</v>
      </c>
      <c r="F1" s="50" t="s">
        <v>50</v>
      </c>
      <c r="G1" s="51" t="s">
        <v>51</v>
      </c>
      <c r="H1" s="52" t="n">
        <v>30</v>
      </c>
      <c r="I1" s="0"/>
      <c r="J1" s="53" t="s">
        <v>52</v>
      </c>
      <c r="K1" s="53" t="s">
        <v>53</v>
      </c>
      <c r="L1" s="54" t="n">
        <f aca="true">NOW()</f>
        <v>45926.9215365209</v>
      </c>
      <c r="M1" s="0" t="s">
        <v>54</v>
      </c>
      <c r="N1" s="55" t="n">
        <f aca="false">1/(24*2)</f>
        <v>0.0208333333333333</v>
      </c>
      <c r="O1" s="0" t="s">
        <v>12</v>
      </c>
      <c r="P1" s="0" t="s">
        <v>55</v>
      </c>
      <c r="Q1" s="0" t="s">
        <v>56</v>
      </c>
    </row>
    <row r="2" customFormat="false" ht="13.5" hidden="false" customHeight="false" outlineLevel="0" collapsed="false">
      <c r="A2" s="0" t="n">
        <v>52661</v>
      </c>
      <c r="B2" s="56" t="n">
        <v>24.9</v>
      </c>
      <c r="C2" s="56" t="n">
        <v>25.2</v>
      </c>
      <c r="E2" s="0" t="n">
        <v>1004627970180</v>
      </c>
      <c r="F2" s="57" t="n">
        <v>37196.3885763889</v>
      </c>
      <c r="H2" s="0" t="s">
        <v>16</v>
      </c>
      <c r="I2" s="49" t="s">
        <v>17</v>
      </c>
      <c r="J2" s="58" t="n">
        <f aca="false">IF(B2&gt;0,AVERAGE(B2:C2),"")</f>
        <v>25.05</v>
      </c>
      <c r="L2" s="59"/>
      <c r="O2" s="0" t="n">
        <v>24.95</v>
      </c>
      <c r="P2" s="0" t="n">
        <v>25.25</v>
      </c>
      <c r="Q2" s="57" t="n">
        <v>37196.3885532407</v>
      </c>
      <c r="S2" s="60" t="s">
        <v>57</v>
      </c>
      <c r="T2" s="61"/>
      <c r="U2" s="61"/>
      <c r="V2" s="61"/>
      <c r="W2" s="62"/>
    </row>
    <row r="3" customFormat="false" ht="12.75" hidden="false" customHeight="false" outlineLevel="0" collapsed="false">
      <c r="A3" s="0" t="n">
        <v>52659</v>
      </c>
      <c r="B3" s="56"/>
      <c r="C3" s="56"/>
      <c r="F3" s="57"/>
      <c r="H3" s="0" t="s">
        <v>16</v>
      </c>
      <c r="I3" s="49" t="s">
        <v>19</v>
      </c>
      <c r="J3" s="58" t="str">
        <f aca="false">IF(B3&gt;0,AVERAGE(B3:C3),"")</f>
        <v/>
      </c>
      <c r="S3" s="63"/>
      <c r="T3" s="64"/>
      <c r="U3" s="64"/>
      <c r="V3" s="64"/>
      <c r="W3" s="65"/>
    </row>
    <row r="4" customFormat="false" ht="12.75" hidden="false" customHeight="false" outlineLevel="0" collapsed="false">
      <c r="A4" s="0" t="n">
        <v>61589</v>
      </c>
      <c r="B4" s="56" t="n">
        <v>29.15</v>
      </c>
      <c r="C4" s="56" t="n">
        <v>29.65</v>
      </c>
      <c r="E4" s="0" t="n">
        <v>1004637928317</v>
      </c>
      <c r="F4" s="57" t="n">
        <v>37196.5038310185</v>
      </c>
      <c r="H4" s="0" t="s">
        <v>16</v>
      </c>
      <c r="I4" s="49" t="s">
        <v>20</v>
      </c>
      <c r="J4" s="58" t="n">
        <f aca="false">IF(B4&gt;0,AVERAGE(B4:C4),"")</f>
        <v>29.4</v>
      </c>
      <c r="O4" s="0" t="n">
        <v>29.2</v>
      </c>
      <c r="P4" s="0" t="n">
        <v>29.7</v>
      </c>
      <c r="Q4" s="57" t="n">
        <v>37196.5007638889</v>
      </c>
      <c r="S4" s="63" t="s">
        <v>58</v>
      </c>
      <c r="T4" s="66" t="n">
        <f aca="true">NOW()</f>
        <v>45926.9215365212</v>
      </c>
      <c r="U4" s="64"/>
      <c r="V4" s="64"/>
      <c r="W4" s="65"/>
    </row>
    <row r="5" customFormat="false" ht="12.75" hidden="false" customHeight="false" outlineLevel="0" collapsed="false">
      <c r="A5" s="0" t="n">
        <v>52269</v>
      </c>
      <c r="B5" s="56"/>
      <c r="C5" s="56"/>
      <c r="F5" s="57"/>
      <c r="H5" s="0" t="s">
        <v>16</v>
      </c>
      <c r="I5" s="49" t="s">
        <v>59</v>
      </c>
      <c r="J5" s="58"/>
      <c r="Q5" s="57"/>
      <c r="S5" s="63" t="s">
        <v>60</v>
      </c>
      <c r="T5" s="67" t="n">
        <f aca="true">NOW()-(1/24)</f>
        <v>45926.8798698545</v>
      </c>
      <c r="U5" s="64"/>
      <c r="V5" s="64"/>
      <c r="W5" s="65"/>
    </row>
    <row r="6" customFormat="false" ht="12.75" hidden="false" customHeight="false" outlineLevel="0" collapsed="false">
      <c r="A6" s="0" t="n">
        <v>56802</v>
      </c>
      <c r="B6" s="56" t="n">
        <v>29.3</v>
      </c>
      <c r="C6" s="56" t="n">
        <v>29.6</v>
      </c>
      <c r="E6" s="0" t="n">
        <v>1004637918131</v>
      </c>
      <c r="F6" s="57" t="n">
        <v>37196.5037152778</v>
      </c>
      <c r="H6" s="0" t="s">
        <v>16</v>
      </c>
      <c r="I6" s="49" t="s">
        <v>61</v>
      </c>
      <c r="J6" s="58"/>
      <c r="O6" s="0" t="n">
        <v>29.35</v>
      </c>
      <c r="P6" s="0" t="n">
        <v>29.65</v>
      </c>
      <c r="Q6" s="57" t="n">
        <v>37196.5005324074</v>
      </c>
      <c r="S6" s="63"/>
      <c r="T6" s="67"/>
      <c r="U6" s="64"/>
      <c r="V6" s="64"/>
      <c r="W6" s="65"/>
    </row>
    <row r="7" customFormat="false" ht="12.75" hidden="false" customHeight="false" outlineLevel="0" collapsed="false">
      <c r="A7" s="0" t="n">
        <v>51062</v>
      </c>
      <c r="B7" s="56" t="n">
        <v>32.6</v>
      </c>
      <c r="C7" s="56" t="n">
        <v>32.9</v>
      </c>
      <c r="E7" s="0" t="n">
        <v>1004637921091</v>
      </c>
      <c r="F7" s="57" t="n">
        <v>37196.50375</v>
      </c>
      <c r="H7" s="0" t="s">
        <v>16</v>
      </c>
      <c r="I7" s="49" t="s">
        <v>62</v>
      </c>
      <c r="J7" s="58"/>
      <c r="O7" s="0" t="n">
        <v>32.65</v>
      </c>
      <c r="P7" s="0" t="n">
        <v>32.95</v>
      </c>
      <c r="Q7" s="57" t="n">
        <v>37196.5033564815</v>
      </c>
      <c r="S7" s="63"/>
      <c r="T7" s="64"/>
      <c r="U7" s="64"/>
      <c r="V7" s="64"/>
      <c r="W7" s="65"/>
    </row>
    <row r="8" customFormat="false" ht="12.75" hidden="false" customHeight="false" outlineLevel="0" collapsed="false">
      <c r="A8" s="0" t="n">
        <v>51068</v>
      </c>
      <c r="B8" s="56" t="n">
        <v>30.8</v>
      </c>
      <c r="C8" s="56" t="n">
        <v>31.1</v>
      </c>
      <c r="E8" s="0" t="n">
        <v>1004637908852</v>
      </c>
      <c r="F8" s="57" t="n">
        <v>37196.503599537</v>
      </c>
      <c r="H8" s="0" t="s">
        <v>16</v>
      </c>
      <c r="I8" s="49" t="s">
        <v>63</v>
      </c>
      <c r="J8" s="58"/>
      <c r="O8" s="0" t="n">
        <v>30.85</v>
      </c>
      <c r="P8" s="0" t="n">
        <v>31.15</v>
      </c>
      <c r="Q8" s="57" t="n">
        <v>37196.5004513889</v>
      </c>
      <c r="S8" s="63"/>
      <c r="T8" s="64"/>
      <c r="U8" s="64"/>
      <c r="V8" s="64"/>
      <c r="W8" s="65"/>
    </row>
    <row r="9" customFormat="false" ht="12.75" hidden="false" customHeight="false" outlineLevel="0" collapsed="false">
      <c r="A9" s="0" t="n">
        <v>51074</v>
      </c>
      <c r="B9" s="0" t="n">
        <v>33.1</v>
      </c>
      <c r="C9" s="0" t="n">
        <v>33.4</v>
      </c>
      <c r="E9" s="0" t="n">
        <v>1004637909249</v>
      </c>
      <c r="F9" s="57" t="n">
        <v>37196.5036111111</v>
      </c>
      <c r="H9" s="0" t="s">
        <v>16</v>
      </c>
      <c r="I9" s="49" t="s">
        <v>64</v>
      </c>
      <c r="J9" s="58"/>
      <c r="O9" s="0" t="n">
        <v>33.15</v>
      </c>
      <c r="P9" s="0" t="n">
        <v>33.45</v>
      </c>
      <c r="Q9" s="57" t="n">
        <v>37196.500462963</v>
      </c>
      <c r="S9" s="63"/>
      <c r="T9" s="64"/>
      <c r="U9" s="64"/>
      <c r="V9" s="64"/>
      <c r="W9" s="65"/>
    </row>
    <row r="10" customFormat="false" ht="12.75" hidden="false" customHeight="false" outlineLevel="0" collapsed="false">
      <c r="A10" s="0" t="n">
        <v>51078</v>
      </c>
      <c r="B10" s="0" t="n">
        <v>43.5</v>
      </c>
      <c r="C10" s="0" t="n">
        <v>43.8</v>
      </c>
      <c r="E10" s="0" t="n">
        <v>1004637909612</v>
      </c>
      <c r="F10" s="57" t="n">
        <v>37196.5036111111</v>
      </c>
      <c r="H10" s="0" t="s">
        <v>16</v>
      </c>
      <c r="I10" s="49" t="s">
        <v>65</v>
      </c>
      <c r="J10" s="58"/>
      <c r="O10" s="0" t="n">
        <v>43.55</v>
      </c>
      <c r="P10" s="0" t="n">
        <v>43.85</v>
      </c>
      <c r="Q10" s="57" t="n">
        <v>37196.500462963</v>
      </c>
      <c r="S10" s="63"/>
      <c r="T10" s="64"/>
      <c r="U10" s="64"/>
      <c r="V10" s="64"/>
      <c r="W10" s="65"/>
    </row>
    <row r="11" customFormat="false" ht="12.75" hidden="false" customHeight="false" outlineLevel="0" collapsed="false">
      <c r="A11" s="0" t="n">
        <v>51084</v>
      </c>
      <c r="B11" s="0" t="n">
        <v>54.75</v>
      </c>
      <c r="C11" s="0" t="n">
        <v>55.25</v>
      </c>
      <c r="E11" s="0" t="n">
        <v>1004637910049</v>
      </c>
      <c r="F11" s="57" t="n">
        <v>37196.5036226852</v>
      </c>
      <c r="H11" s="0" t="s">
        <v>16</v>
      </c>
      <c r="I11" s="49" t="s">
        <v>66</v>
      </c>
      <c r="O11" s="0" t="n">
        <v>54.8</v>
      </c>
      <c r="P11" s="0" t="n">
        <v>55.3</v>
      </c>
      <c r="Q11" s="57" t="n">
        <v>37196.500462963</v>
      </c>
    </row>
    <row r="12" customFormat="false" ht="12.75" hidden="false" customHeight="false" outlineLevel="0" collapsed="false">
      <c r="A12" s="0" t="n">
        <v>51100</v>
      </c>
      <c r="B12" s="0" t="n">
        <v>29.65</v>
      </c>
      <c r="C12" s="0" t="n">
        <v>29.95</v>
      </c>
      <c r="E12" s="0" t="n">
        <v>1004637910447</v>
      </c>
      <c r="F12" s="57" t="n">
        <v>37196.5036226852</v>
      </c>
      <c r="H12" s="0" t="s">
        <v>16</v>
      </c>
      <c r="I12" s="49" t="s">
        <v>67</v>
      </c>
      <c r="O12" s="0" t="n">
        <v>29.7</v>
      </c>
      <c r="P12" s="0" t="n">
        <v>30</v>
      </c>
      <c r="Q12" s="57" t="n">
        <v>37196.500474537</v>
      </c>
    </row>
    <row r="13" customFormat="false" ht="12.75" hidden="false" customHeight="false" outlineLevel="0" collapsed="false">
      <c r="A13" s="0" t="n">
        <v>51102</v>
      </c>
      <c r="B13" s="0" t="n">
        <v>29.85</v>
      </c>
      <c r="C13" s="0" t="n">
        <v>30.15</v>
      </c>
      <c r="E13" s="0" t="n">
        <v>1004637910844</v>
      </c>
      <c r="F13" s="57" t="n">
        <v>37196.5036226852</v>
      </c>
      <c r="H13" s="0" t="s">
        <v>16</v>
      </c>
      <c r="I13" s="49" t="s">
        <v>68</v>
      </c>
      <c r="O13" s="0" t="n">
        <v>29.9</v>
      </c>
      <c r="P13" s="0" t="n">
        <v>30.2</v>
      </c>
      <c r="Q13" s="57" t="n">
        <v>37196.500474537</v>
      </c>
    </row>
    <row r="14" customFormat="false" ht="12.75" hidden="false" customHeight="false" outlineLevel="0" collapsed="false">
      <c r="A14" s="0" t="n">
        <v>51112</v>
      </c>
      <c r="B14" s="0" t="n">
        <v>33.55</v>
      </c>
      <c r="C14" s="0" t="n">
        <v>34.05</v>
      </c>
      <c r="E14" s="0" t="n">
        <v>1004637911386</v>
      </c>
      <c r="F14" s="57" t="n">
        <v>37196.5036342593</v>
      </c>
      <c r="H14" s="0" t="s">
        <v>16</v>
      </c>
      <c r="I14" s="49" t="s">
        <v>62</v>
      </c>
      <c r="M14" s="57"/>
      <c r="O14" s="0" t="n">
        <v>33.6</v>
      </c>
      <c r="P14" s="0" t="n">
        <v>34.1</v>
      </c>
      <c r="Q14" s="57" t="n">
        <v>37196.5004861111</v>
      </c>
    </row>
    <row r="15" customFormat="false" ht="12.75" hidden="false" customHeight="false" outlineLevel="0" collapsed="false">
      <c r="A15" s="0" t="n">
        <v>51114</v>
      </c>
      <c r="B15" s="56" t="n">
        <v>31.55</v>
      </c>
      <c r="C15" s="56" t="n">
        <v>32.05</v>
      </c>
      <c r="E15" s="0" t="n">
        <v>1004637911768</v>
      </c>
      <c r="F15" s="57" t="n">
        <v>37196.5036342593</v>
      </c>
      <c r="H15" s="0" t="s">
        <v>16</v>
      </c>
      <c r="I15" s="49" t="s">
        <v>63</v>
      </c>
      <c r="M15" s="57"/>
      <c r="O15" s="0" t="n">
        <v>31.6</v>
      </c>
      <c r="P15" s="0" t="n">
        <v>32.1</v>
      </c>
      <c r="Q15" s="57" t="n">
        <v>37196.5004976852</v>
      </c>
    </row>
    <row r="16" customFormat="false" ht="12.75" hidden="false" customHeight="false" outlineLevel="0" collapsed="false">
      <c r="A16" s="0" t="n">
        <v>51116</v>
      </c>
      <c r="B16" s="56" t="n">
        <v>33.6</v>
      </c>
      <c r="C16" s="56" t="n">
        <v>34.1</v>
      </c>
      <c r="E16" s="0" t="n">
        <v>1004637912201</v>
      </c>
      <c r="F16" s="57" t="n">
        <v>37196.5036458333</v>
      </c>
      <c r="H16" s="0" t="s">
        <v>16</v>
      </c>
      <c r="I16" s="49" t="s">
        <v>64</v>
      </c>
      <c r="O16" s="0" t="n">
        <v>33.65</v>
      </c>
      <c r="P16" s="0" t="n">
        <v>34.15</v>
      </c>
      <c r="Q16" s="57" t="n">
        <v>37196.5004976852</v>
      </c>
    </row>
    <row r="17" customFormat="false" ht="12.75" hidden="false" customHeight="false" outlineLevel="0" collapsed="false">
      <c r="A17" s="0" t="n">
        <v>51118</v>
      </c>
      <c r="B17" s="56" t="n">
        <v>42.7</v>
      </c>
      <c r="C17" s="56" t="n">
        <v>43.2</v>
      </c>
      <c r="E17" s="0" t="n">
        <v>1004637912572</v>
      </c>
      <c r="F17" s="57" t="n">
        <v>37196.5036458333</v>
      </c>
      <c r="H17" s="0" t="s">
        <v>16</v>
      </c>
      <c r="I17" s="49" t="s">
        <v>65</v>
      </c>
      <c r="O17" s="0" t="n">
        <v>42.75</v>
      </c>
      <c r="P17" s="0" t="n">
        <v>43.25</v>
      </c>
      <c r="Q17" s="57" t="n">
        <v>37196.5005092593</v>
      </c>
    </row>
    <row r="18" customFormat="false" ht="12.75" hidden="false" customHeight="false" outlineLevel="0" collapsed="false">
      <c r="A18" s="0" t="n">
        <v>51122</v>
      </c>
      <c r="B18" s="56" t="n">
        <v>50.65</v>
      </c>
      <c r="C18" s="56" t="n">
        <v>51.15</v>
      </c>
      <c r="E18" s="0" t="n">
        <v>1004637912971</v>
      </c>
      <c r="F18" s="57" t="n">
        <v>37196.5036574074</v>
      </c>
      <c r="H18" s="0" t="s">
        <v>16</v>
      </c>
      <c r="I18" s="49" t="s">
        <v>66</v>
      </c>
      <c r="O18" s="0" t="n">
        <v>50.7</v>
      </c>
      <c r="P18" s="0" t="n">
        <v>51.2</v>
      </c>
      <c r="Q18" s="57" t="n">
        <v>37196.5005208333</v>
      </c>
    </row>
    <row r="19" customFormat="false" ht="12.75" hidden="false" customHeight="false" outlineLevel="0" collapsed="false">
      <c r="A19" s="0" t="n">
        <v>51126</v>
      </c>
      <c r="B19" s="56" t="n">
        <v>31.25</v>
      </c>
      <c r="C19" s="56" t="n">
        <v>31.75</v>
      </c>
      <c r="E19" s="0" t="n">
        <v>1004637913333</v>
      </c>
      <c r="F19" s="57" t="n">
        <v>37196.5036574074</v>
      </c>
      <c r="H19" s="0" t="s">
        <v>16</v>
      </c>
      <c r="I19" s="49" t="s">
        <v>67</v>
      </c>
      <c r="O19" s="0" t="n">
        <v>31.3</v>
      </c>
      <c r="P19" s="0" t="n">
        <v>31.8</v>
      </c>
      <c r="Q19" s="57" t="n">
        <v>37196.5005208333</v>
      </c>
    </row>
    <row r="20" customFormat="false" ht="12.75" hidden="false" customHeight="false" outlineLevel="0" collapsed="false">
      <c r="A20" s="0" t="n">
        <v>51128</v>
      </c>
      <c r="B20" s="56" t="n">
        <v>31.4</v>
      </c>
      <c r="C20" s="56" t="n">
        <v>31.9</v>
      </c>
      <c r="E20" s="0" t="n">
        <v>1004637913688</v>
      </c>
      <c r="F20" s="57" t="n">
        <v>37196.5036574074</v>
      </c>
      <c r="H20" s="0" t="s">
        <v>16</v>
      </c>
      <c r="I20" s="49" t="s">
        <v>68</v>
      </c>
      <c r="O20" s="0" t="n">
        <v>31.45</v>
      </c>
      <c r="P20" s="0" t="n">
        <v>31.95</v>
      </c>
      <c r="Q20" s="57" t="n">
        <v>37196.5005324074</v>
      </c>
    </row>
    <row r="21" customFormat="false" ht="12.75" hidden="false" customHeight="false" outlineLevel="0" collapsed="false">
      <c r="B21" s="56"/>
      <c r="C21" s="56"/>
      <c r="F21" s="57"/>
      <c r="Q21" s="57"/>
    </row>
    <row r="22" customFormat="false" ht="12.75" hidden="false" customHeight="false" outlineLevel="0" collapsed="false">
      <c r="A22" s="0" t="n">
        <v>58074</v>
      </c>
      <c r="B22" s="56" t="n">
        <v>3.26</v>
      </c>
      <c r="C22" s="56" t="n">
        <v>3.27</v>
      </c>
      <c r="E22" s="0" t="n">
        <v>1004637951980</v>
      </c>
      <c r="F22" s="57" t="n">
        <v>37196.5041087963</v>
      </c>
      <c r="H22" s="0" t="s">
        <v>38</v>
      </c>
      <c r="I22" s="0" t="s">
        <v>21</v>
      </c>
      <c r="O22" s="0" t="n">
        <v>3.26</v>
      </c>
      <c r="P22" s="0" t="n">
        <v>3.27</v>
      </c>
      <c r="Q22" s="57" t="n">
        <v>37196.5039699074</v>
      </c>
    </row>
    <row r="23" customFormat="false" ht="12.75" hidden="false" customHeight="false" outlineLevel="0" collapsed="false">
      <c r="A23" s="0" t="n">
        <v>58076</v>
      </c>
      <c r="B23" s="56" t="n">
        <v>3.4025</v>
      </c>
      <c r="C23" s="56" t="n">
        <v>3.415</v>
      </c>
      <c r="E23" s="0" t="n">
        <v>1004637952519</v>
      </c>
      <c r="F23" s="57" t="n">
        <v>37196.5041203704</v>
      </c>
      <c r="H23" s="0" t="s">
        <v>38</v>
      </c>
      <c r="I23" s="0" t="s">
        <v>39</v>
      </c>
      <c r="O23" s="0" t="n">
        <v>3.4025</v>
      </c>
      <c r="P23" s="0" t="n">
        <v>3.415</v>
      </c>
      <c r="Q23" s="57" t="n">
        <v>37196.5039814815</v>
      </c>
    </row>
    <row r="24" customFormat="false" ht="12.75" hidden="false" customHeight="false" outlineLevel="0" collapsed="false">
      <c r="A24" s="0" t="n">
        <v>58078</v>
      </c>
      <c r="B24" s="56" t="n">
        <v>3.3925</v>
      </c>
      <c r="C24" s="56" t="n">
        <v>3.4075</v>
      </c>
      <c r="E24" s="0" t="n">
        <v>1004637952950</v>
      </c>
      <c r="F24" s="57" t="n">
        <v>37196.5041203704</v>
      </c>
      <c r="H24" s="0" t="s">
        <v>38</v>
      </c>
      <c r="I24" s="0" t="s">
        <v>40</v>
      </c>
      <c r="O24" s="0" t="n">
        <v>3.3925</v>
      </c>
      <c r="P24" s="0" t="n">
        <v>3.4075</v>
      </c>
      <c r="Q24" s="57" t="n">
        <v>37196.5039814815</v>
      </c>
    </row>
    <row r="25" customFormat="false" ht="12.75" hidden="false" customHeight="false" outlineLevel="0" collapsed="false">
      <c r="A25" s="0" t="n">
        <v>54674</v>
      </c>
      <c r="B25" s="56" t="n">
        <v>3.33</v>
      </c>
      <c r="C25" s="56" t="n">
        <v>3.34</v>
      </c>
      <c r="E25" s="0" t="n">
        <v>1004637949414</v>
      </c>
      <c r="F25" s="57" t="n">
        <v>37196.5040856482</v>
      </c>
      <c r="H25" s="0" t="s">
        <v>38</v>
      </c>
      <c r="I25" s="0" t="s">
        <v>41</v>
      </c>
      <c r="O25" s="0" t="n">
        <v>3.325</v>
      </c>
      <c r="P25" s="0" t="n">
        <v>3.335</v>
      </c>
      <c r="Q25" s="57" t="n">
        <v>37196.5030902778</v>
      </c>
    </row>
    <row r="26" customFormat="false" ht="12.75" hidden="false" customHeight="false" outlineLevel="0" collapsed="false">
      <c r="A26" s="0" t="n">
        <v>48724</v>
      </c>
      <c r="B26" s="56" t="n">
        <v>3.4</v>
      </c>
      <c r="C26" s="56" t="n">
        <v>3.41</v>
      </c>
      <c r="E26" s="0" t="n">
        <v>1004637949168</v>
      </c>
      <c r="F26" s="57" t="n">
        <v>37196.5040740741</v>
      </c>
      <c r="H26" s="0" t="s">
        <v>38</v>
      </c>
      <c r="I26" s="0" t="s">
        <v>42</v>
      </c>
      <c r="O26" s="0" t="n">
        <v>3.395</v>
      </c>
      <c r="P26" s="0" t="n">
        <v>3.405</v>
      </c>
      <c r="Q26" s="57" t="n">
        <v>37196.5030787037</v>
      </c>
    </row>
    <row r="27" customFormat="false" ht="12.75" hidden="false" customHeight="false" outlineLevel="0" collapsed="false">
      <c r="A27" s="0" t="n">
        <v>51173</v>
      </c>
      <c r="B27" s="56" t="n">
        <v>3.725</v>
      </c>
      <c r="C27" s="56" t="n">
        <v>3.74</v>
      </c>
      <c r="E27" s="0" t="n">
        <v>1004637949267</v>
      </c>
      <c r="F27" s="57" t="n">
        <v>37196.5040740741</v>
      </c>
      <c r="H27" s="0" t="s">
        <v>38</v>
      </c>
      <c r="I27" s="0" t="s">
        <v>43</v>
      </c>
      <c r="O27" s="0" t="n">
        <v>3.72</v>
      </c>
      <c r="P27" s="0" t="n">
        <v>3.735</v>
      </c>
      <c r="Q27" s="57" t="n">
        <v>37196.5030787037</v>
      </c>
    </row>
    <row r="28" customFormat="false" ht="12.75" hidden="false" customHeight="false" outlineLevel="0" collapsed="false">
      <c r="B28" s="56"/>
      <c r="C28" s="56"/>
    </row>
    <row r="29" customFormat="false" ht="12.75" hidden="false" customHeight="false" outlineLevel="0" collapsed="false">
      <c r="B29" s="56"/>
      <c r="C29" s="56"/>
    </row>
    <row r="30" customFormat="false" ht="12.75" hidden="false" customHeight="false" outlineLevel="0" collapsed="false">
      <c r="B30" s="56"/>
      <c r="C30" s="56"/>
      <c r="L30" s="68"/>
    </row>
    <row r="31" customFormat="false" ht="12.75" hidden="false" customHeight="false" outlineLevel="0" collapsed="false">
      <c r="B31" s="56"/>
      <c r="C31" s="56"/>
    </row>
    <row r="32" customFormat="false" ht="12.75" hidden="false" customHeight="false" outlineLevel="0" collapsed="false">
      <c r="B32" s="56"/>
      <c r="C32" s="56"/>
    </row>
    <row r="33" customFormat="false" ht="12.75" hidden="false" customHeight="false" outlineLevel="0" collapsed="false">
      <c r="B33" s="56"/>
      <c r="C33" s="56"/>
    </row>
    <row r="34" customFormat="false" ht="12.75" hidden="false" customHeight="false" outlineLevel="0" collapsed="false">
      <c r="B34" s="56"/>
      <c r="C34" s="56"/>
    </row>
    <row r="35" customFormat="false" ht="12.75" hidden="false" customHeight="false" outlineLevel="0" collapsed="false">
      <c r="B35" s="56"/>
      <c r="C35" s="56"/>
    </row>
    <row r="36" customFormat="false" ht="12.75" hidden="false" customHeight="false" outlineLevel="0" collapsed="false">
      <c r="B36" s="56"/>
      <c r="C36" s="56"/>
    </row>
    <row r="37" customFormat="false" ht="12.75" hidden="false" customHeight="false" outlineLevel="0" collapsed="false">
      <c r="B37" s="56"/>
      <c r="C37" s="56"/>
    </row>
    <row r="38" customFormat="false" ht="12.75" hidden="false" customHeight="false" outlineLevel="0" collapsed="false">
      <c r="B38" s="56"/>
      <c r="C38" s="56"/>
    </row>
    <row r="39" customFormat="false" ht="12.75" hidden="false" customHeight="false" outlineLevel="0" collapsed="false">
      <c r="B39" s="56"/>
      <c r="C39" s="56"/>
    </row>
    <row r="40" customFormat="false" ht="12.75" hidden="false" customHeight="false" outlineLevel="0" collapsed="false">
      <c r="B40" s="56"/>
      <c r="C40" s="56"/>
    </row>
    <row r="41" customFormat="false" ht="12.75" hidden="false" customHeight="false" outlineLevel="0" collapsed="false">
      <c r="B41" s="56"/>
      <c r="C41" s="56"/>
    </row>
    <row r="42" customFormat="false" ht="12.75" hidden="false" customHeight="false" outlineLevel="0" collapsed="false">
      <c r="B42" s="56"/>
      <c r="C42" s="56"/>
    </row>
    <row r="43" customFormat="false" ht="12.75" hidden="false" customHeight="false" outlineLevel="0" collapsed="false">
      <c r="B43" s="56"/>
      <c r="C43" s="56"/>
    </row>
    <row r="44" customFormat="false" ht="12.75" hidden="false" customHeight="false" outlineLevel="0" collapsed="false">
      <c r="B44" s="56"/>
      <c r="C44" s="56"/>
    </row>
    <row r="45" customFormat="false" ht="12.75" hidden="false" customHeight="false" outlineLevel="0" collapsed="false">
      <c r="B45" s="56"/>
      <c r="C45" s="56"/>
    </row>
    <row r="46" customFormat="false" ht="12.75" hidden="false" customHeight="false" outlineLevel="0" collapsed="false">
      <c r="B46" s="56"/>
      <c r="C46" s="56"/>
    </row>
    <row r="47" customFormat="false" ht="12.75" hidden="false" customHeight="false" outlineLevel="0" collapsed="false">
      <c r="B47" s="56"/>
      <c r="C47" s="56"/>
    </row>
    <row r="48" customFormat="false" ht="12.75" hidden="false" customHeight="false" outlineLevel="0" collapsed="false">
      <c r="B48" s="56"/>
      <c r="C48" s="56"/>
    </row>
    <row r="49" customFormat="false" ht="12.75" hidden="false" customHeight="false" outlineLevel="0" collapsed="false">
      <c r="B49" s="56"/>
      <c r="C49" s="56"/>
    </row>
    <row r="50" customFormat="false" ht="12.75" hidden="false" customHeight="false" outlineLevel="0" collapsed="false">
      <c r="B50" s="56"/>
      <c r="C50" s="56"/>
    </row>
    <row r="51" customFormat="false" ht="12.75" hidden="false" customHeight="false" outlineLevel="0" collapsed="false">
      <c r="B51" s="56"/>
      <c r="C51" s="56"/>
    </row>
    <row r="52" customFormat="false" ht="12.75" hidden="false" customHeight="false" outlineLevel="0" collapsed="false">
      <c r="B52" s="56"/>
      <c r="C52" s="56"/>
    </row>
    <row r="53" customFormat="false" ht="12.75" hidden="false" customHeight="false" outlineLevel="0" collapsed="false">
      <c r="B53" s="56"/>
      <c r="C53" s="56"/>
    </row>
    <row r="54" customFormat="false" ht="12.75" hidden="false" customHeight="false" outlineLevel="0" collapsed="false">
      <c r="B54" s="56"/>
      <c r="C54" s="56"/>
    </row>
    <row r="55" customFormat="false" ht="12.75" hidden="false" customHeight="false" outlineLevel="0" collapsed="false">
      <c r="B55" s="56"/>
      <c r="C55" s="56"/>
    </row>
    <row r="56" customFormat="false" ht="12.75" hidden="false" customHeight="false" outlineLevel="0" collapsed="false">
      <c r="B56" s="56"/>
      <c r="C56" s="56"/>
    </row>
    <row r="57" customFormat="false" ht="12.75" hidden="false" customHeight="false" outlineLevel="0" collapsed="false">
      <c r="B57" s="56"/>
      <c r="C57" s="56"/>
    </row>
    <row r="58" customFormat="false" ht="12.75" hidden="false" customHeight="false" outlineLevel="0" collapsed="false">
      <c r="B58" s="56"/>
      <c r="C58" s="56"/>
    </row>
    <row r="59" customFormat="false" ht="12.75" hidden="false" customHeight="false" outlineLevel="0" collapsed="false">
      <c r="B59" s="56"/>
      <c r="C59" s="56"/>
    </row>
    <row r="60" customFormat="false" ht="12.75" hidden="false" customHeight="false" outlineLevel="0" collapsed="false">
      <c r="B60" s="56"/>
      <c r="C60" s="56"/>
    </row>
    <row r="61" customFormat="false" ht="12.75" hidden="false" customHeight="false" outlineLevel="0" collapsed="false">
      <c r="B61" s="56"/>
      <c r="C61" s="56"/>
    </row>
    <row r="62" customFormat="false" ht="12.75" hidden="false" customHeight="false" outlineLevel="0" collapsed="false">
      <c r="B62" s="56"/>
      <c r="C62" s="56"/>
    </row>
    <row r="63" customFormat="false" ht="12.75" hidden="false" customHeight="false" outlineLevel="0" collapsed="false">
      <c r="B63" s="56"/>
      <c r="C63" s="56"/>
    </row>
    <row r="64" customFormat="false" ht="12.75" hidden="false" customHeight="false" outlineLevel="0" collapsed="false">
      <c r="B64" s="56"/>
      <c r="C64" s="56"/>
    </row>
    <row r="65" customFormat="false" ht="12.75" hidden="false" customHeight="false" outlineLevel="0" collapsed="false">
      <c r="B65" s="56"/>
      <c r="C65" s="56"/>
    </row>
    <row r="66" customFormat="false" ht="12.75" hidden="false" customHeight="false" outlineLevel="0" collapsed="false">
      <c r="B66" s="56"/>
      <c r="C66" s="56"/>
    </row>
    <row r="67" customFormat="false" ht="12.75" hidden="false" customHeight="false" outlineLevel="0" collapsed="false">
      <c r="B67" s="56"/>
      <c r="C67" s="56"/>
    </row>
    <row r="68" customFormat="false" ht="12.75" hidden="false" customHeight="false" outlineLevel="0" collapsed="false">
      <c r="B68" s="56"/>
      <c r="C68" s="56"/>
    </row>
    <row r="69" customFormat="false" ht="12.75" hidden="false" customHeight="false" outlineLevel="0" collapsed="false">
      <c r="B69" s="56"/>
      <c r="C69" s="56"/>
    </row>
    <row r="70" customFormat="false" ht="12.75" hidden="false" customHeight="false" outlineLevel="0" collapsed="false">
      <c r="B70" s="56"/>
      <c r="C70" s="56"/>
    </row>
    <row r="71" customFormat="false" ht="12.75" hidden="false" customHeight="false" outlineLevel="0" collapsed="false">
      <c r="B71" s="56"/>
      <c r="C71" s="56"/>
    </row>
    <row r="72" customFormat="false" ht="12.75" hidden="false" customHeight="false" outlineLevel="0" collapsed="false">
      <c r="B72" s="56"/>
      <c r="C72" s="56"/>
    </row>
    <row r="73" customFormat="false" ht="12.75" hidden="false" customHeight="false" outlineLevel="0" collapsed="false">
      <c r="B73" s="56"/>
      <c r="C73" s="56"/>
    </row>
    <row r="74" customFormat="false" ht="12.75" hidden="false" customHeight="false" outlineLevel="0" collapsed="false">
      <c r="B74" s="56"/>
      <c r="C74" s="56"/>
    </row>
    <row r="75" customFormat="false" ht="12.75" hidden="false" customHeight="false" outlineLevel="0" collapsed="false">
      <c r="B75" s="56"/>
      <c r="C75" s="56"/>
    </row>
    <row r="76" customFormat="false" ht="12.75" hidden="false" customHeight="false" outlineLevel="0" collapsed="false">
      <c r="B76" s="56"/>
      <c r="C76" s="56"/>
    </row>
    <row r="77" customFormat="false" ht="12.75" hidden="false" customHeight="false" outlineLevel="0" collapsed="false">
      <c r="B77" s="56"/>
      <c r="C77" s="56"/>
    </row>
    <row r="78" customFormat="false" ht="12.75" hidden="false" customHeight="false" outlineLevel="0" collapsed="false">
      <c r="B78" s="56"/>
      <c r="C78" s="56"/>
    </row>
    <row r="79" customFormat="false" ht="12.75" hidden="false" customHeight="false" outlineLevel="0" collapsed="false">
      <c r="B79" s="56"/>
      <c r="C79" s="56"/>
    </row>
    <row r="80" customFormat="false" ht="12.75" hidden="false" customHeight="false" outlineLevel="0" collapsed="false">
      <c r="B80" s="56"/>
      <c r="C80" s="56"/>
    </row>
    <row r="81" customFormat="false" ht="12.75" hidden="false" customHeight="false" outlineLevel="0" collapsed="false">
      <c r="B81" s="56"/>
      <c r="C81" s="56"/>
    </row>
    <row r="82" customFormat="false" ht="12.75" hidden="false" customHeight="false" outlineLevel="0" collapsed="false">
      <c r="B82" s="56"/>
      <c r="C82" s="56"/>
    </row>
    <row r="83" customFormat="false" ht="12.75" hidden="false" customHeight="false" outlineLevel="0" collapsed="false">
      <c r="B83" s="56"/>
      <c r="C83" s="56"/>
    </row>
    <row r="84" customFormat="false" ht="12.75" hidden="false" customHeight="false" outlineLevel="0" collapsed="false">
      <c r="B84" s="56"/>
      <c r="C84" s="56"/>
    </row>
    <row r="85" customFormat="false" ht="12.75" hidden="false" customHeight="false" outlineLevel="0" collapsed="false">
      <c r="B85" s="56"/>
      <c r="C85" s="56"/>
    </row>
    <row r="86" customFormat="false" ht="12.75" hidden="false" customHeight="false" outlineLevel="0" collapsed="false">
      <c r="B86" s="56"/>
      <c r="C86" s="56"/>
    </row>
    <row r="87" customFormat="false" ht="12.75" hidden="false" customHeight="false" outlineLevel="0" collapsed="false">
      <c r="B87" s="56"/>
      <c r="C87" s="56"/>
    </row>
    <row r="88" customFormat="false" ht="12.75" hidden="false" customHeight="false" outlineLevel="0" collapsed="false">
      <c r="B88" s="56"/>
      <c r="C88" s="56"/>
    </row>
    <row r="89" customFormat="false" ht="12.75" hidden="false" customHeight="false" outlineLevel="0" collapsed="false">
      <c r="B89" s="56"/>
      <c r="C89" s="56"/>
    </row>
    <row r="90" customFormat="false" ht="12.75" hidden="false" customHeight="false" outlineLevel="0" collapsed="false">
      <c r="B90" s="56"/>
      <c r="C90" s="56"/>
    </row>
    <row r="91" customFormat="false" ht="12.75" hidden="false" customHeight="false" outlineLevel="0" collapsed="false">
      <c r="B91" s="56"/>
      <c r="C91" s="56"/>
    </row>
    <row r="92" customFormat="false" ht="12.75" hidden="false" customHeight="false" outlineLevel="0" collapsed="false">
      <c r="B92" s="56"/>
      <c r="C92" s="56"/>
    </row>
    <row r="93" customFormat="false" ht="12.75" hidden="false" customHeight="false" outlineLevel="0" collapsed="false">
      <c r="B93" s="56"/>
      <c r="C93" s="56"/>
    </row>
    <row r="94" customFormat="false" ht="12.75" hidden="false" customHeight="false" outlineLevel="0" collapsed="false">
      <c r="B94" s="56"/>
      <c r="C94" s="56"/>
    </row>
    <row r="95" customFormat="false" ht="12.75" hidden="false" customHeight="false" outlineLevel="0" collapsed="false">
      <c r="B95" s="56"/>
      <c r="C95" s="56"/>
    </row>
    <row r="96" customFormat="false" ht="12.75" hidden="false" customHeight="false" outlineLevel="0" collapsed="false">
      <c r="B96" s="56"/>
      <c r="C96" s="56"/>
    </row>
    <row r="97" customFormat="false" ht="12.75" hidden="false" customHeight="false" outlineLevel="0" collapsed="false">
      <c r="B97" s="56"/>
      <c r="C97" s="56"/>
    </row>
    <row r="98" customFormat="false" ht="12.75" hidden="false" customHeight="false" outlineLevel="0" collapsed="false">
      <c r="B98" s="56"/>
      <c r="C98" s="56"/>
    </row>
    <row r="99" customFormat="false" ht="12.75" hidden="false" customHeight="false" outlineLevel="0" collapsed="false">
      <c r="B99" s="56"/>
      <c r="C99" s="56"/>
    </row>
    <row r="100" customFormat="false" ht="12.75" hidden="false" customHeight="false" outlineLevel="0" collapsed="false">
      <c r="B100" s="56"/>
      <c r="C100" s="56"/>
    </row>
    <row r="101" customFormat="false" ht="12.75" hidden="false" customHeight="false" outlineLevel="0" collapsed="false">
      <c r="B101" s="56"/>
      <c r="C101" s="56"/>
    </row>
    <row r="102" customFormat="false" ht="12.75" hidden="false" customHeight="false" outlineLevel="0" collapsed="false">
      <c r="B102" s="56"/>
      <c r="C102" s="56"/>
    </row>
    <row r="103" customFormat="false" ht="12.75" hidden="false" customHeight="false" outlineLevel="0" collapsed="false">
      <c r="B103" s="56"/>
      <c r="C103" s="56"/>
    </row>
    <row r="104" customFormat="false" ht="12.75" hidden="false" customHeight="false" outlineLevel="0" collapsed="false">
      <c r="B104" s="56"/>
      <c r="C104" s="56"/>
    </row>
    <row r="105" customFormat="false" ht="12.75" hidden="false" customHeight="false" outlineLevel="0" collapsed="false">
      <c r="B105" s="56"/>
      <c r="C105" s="56"/>
    </row>
    <row r="106" customFormat="false" ht="12.75" hidden="false" customHeight="false" outlineLevel="0" collapsed="false">
      <c r="B106" s="56"/>
      <c r="C106" s="56"/>
    </row>
    <row r="107" customFormat="false" ht="12.75" hidden="false" customHeight="false" outlineLevel="0" collapsed="false">
      <c r="B107" s="56"/>
      <c r="C107" s="56"/>
    </row>
    <row r="108" customFormat="false" ht="12.75" hidden="false" customHeight="false" outlineLevel="0" collapsed="false">
      <c r="B108" s="56"/>
      <c r="C108" s="56"/>
    </row>
    <row r="109" customFormat="false" ht="12.75" hidden="false" customHeight="false" outlineLevel="0" collapsed="false">
      <c r="B109" s="56"/>
      <c r="C109" s="56"/>
    </row>
    <row r="110" customFormat="false" ht="12.75" hidden="false" customHeight="false" outlineLevel="0" collapsed="false">
      <c r="B110" s="56"/>
      <c r="C110" s="56"/>
    </row>
    <row r="111" customFormat="false" ht="12.75" hidden="false" customHeight="false" outlineLevel="0" collapsed="false">
      <c r="B111" s="56"/>
      <c r="C111" s="56"/>
    </row>
    <row r="112" customFormat="false" ht="12.75" hidden="false" customHeight="false" outlineLevel="0" collapsed="false">
      <c r="B112" s="56"/>
      <c r="C112" s="56"/>
    </row>
    <row r="113" customFormat="false" ht="12.75" hidden="false" customHeight="false" outlineLevel="0" collapsed="false">
      <c r="B113" s="56"/>
      <c r="C113" s="56"/>
    </row>
    <row r="114" customFormat="false" ht="12.75" hidden="false" customHeight="false" outlineLevel="0" collapsed="false">
      <c r="B114" s="56"/>
      <c r="C114" s="56"/>
    </row>
    <row r="115" customFormat="false" ht="12.75" hidden="false" customHeight="false" outlineLevel="0" collapsed="false">
      <c r="B115" s="56"/>
      <c r="C115" s="56"/>
    </row>
    <row r="116" customFormat="false" ht="12.75" hidden="false" customHeight="false" outlineLevel="0" collapsed="false">
      <c r="B116" s="56"/>
      <c r="C116" s="56"/>
    </row>
    <row r="117" customFormat="false" ht="12.75" hidden="false" customHeight="false" outlineLevel="0" collapsed="false">
      <c r="B117" s="56"/>
      <c r="C117" s="56"/>
    </row>
    <row r="118" customFormat="false" ht="12.75" hidden="false" customHeight="false" outlineLevel="0" collapsed="false">
      <c r="B118" s="56"/>
      <c r="C118" s="56"/>
    </row>
    <row r="119" customFormat="false" ht="12.75" hidden="false" customHeight="false" outlineLevel="0" collapsed="false">
      <c r="B119" s="56"/>
      <c r="C119" s="56"/>
    </row>
    <row r="120" customFormat="false" ht="12.75" hidden="false" customHeight="false" outlineLevel="0" collapsed="false">
      <c r="B120" s="56"/>
      <c r="C120" s="56"/>
    </row>
    <row r="121" customFormat="false" ht="12.75" hidden="false" customHeight="false" outlineLevel="0" collapsed="false">
      <c r="B121" s="56"/>
      <c r="C121" s="56"/>
    </row>
    <row r="122" customFormat="false" ht="12.75" hidden="false" customHeight="false" outlineLevel="0" collapsed="false">
      <c r="B122" s="56"/>
      <c r="C122" s="56"/>
    </row>
    <row r="123" customFormat="false" ht="12.75" hidden="false" customHeight="false" outlineLevel="0" collapsed="false">
      <c r="B123" s="56"/>
      <c r="C123" s="56"/>
    </row>
    <row r="124" customFormat="false" ht="12.75" hidden="false" customHeight="false" outlineLevel="0" collapsed="false">
      <c r="B124" s="56"/>
      <c r="C124" s="56"/>
    </row>
    <row r="125" customFormat="false" ht="12.75" hidden="false" customHeight="false" outlineLevel="0" collapsed="false">
      <c r="B125" s="56"/>
      <c r="C125" s="56"/>
    </row>
    <row r="126" customFormat="false" ht="12.75" hidden="false" customHeight="false" outlineLevel="0" collapsed="false">
      <c r="B126" s="56"/>
      <c r="C126" s="56"/>
    </row>
    <row r="127" customFormat="false" ht="12.75" hidden="false" customHeight="false" outlineLevel="0" collapsed="false">
      <c r="B127" s="56"/>
      <c r="C127" s="56"/>
    </row>
    <row r="128" customFormat="false" ht="12.75" hidden="false" customHeight="false" outlineLevel="0" collapsed="false">
      <c r="B128" s="56"/>
      <c r="C128" s="56"/>
    </row>
    <row r="129" customFormat="false" ht="12.75" hidden="false" customHeight="false" outlineLevel="0" collapsed="false">
      <c r="B129" s="56"/>
      <c r="C129" s="56"/>
    </row>
    <row r="130" customFormat="false" ht="12.75" hidden="false" customHeight="false" outlineLevel="0" collapsed="false">
      <c r="B130" s="56"/>
      <c r="C130" s="56"/>
    </row>
    <row r="131" customFormat="false" ht="12.75" hidden="false" customHeight="false" outlineLevel="0" collapsed="false">
      <c r="B131" s="56"/>
      <c r="C131" s="56"/>
    </row>
    <row r="132" customFormat="false" ht="12.75" hidden="false" customHeight="false" outlineLevel="0" collapsed="false">
      <c r="B132" s="56"/>
      <c r="C132" s="56"/>
    </row>
    <row r="133" customFormat="false" ht="12.75" hidden="false" customHeight="false" outlineLevel="0" collapsed="false">
      <c r="B133" s="56"/>
      <c r="C133" s="56"/>
    </row>
    <row r="134" customFormat="false" ht="12.75" hidden="false" customHeight="false" outlineLevel="0" collapsed="false">
      <c r="B134" s="56"/>
      <c r="C134" s="56"/>
    </row>
    <row r="135" customFormat="false" ht="12.75" hidden="false" customHeight="false" outlineLevel="0" collapsed="false">
      <c r="B135" s="56"/>
      <c r="C135" s="56"/>
    </row>
    <row r="136" customFormat="false" ht="12.75" hidden="false" customHeight="false" outlineLevel="0" collapsed="false">
      <c r="B136" s="56"/>
      <c r="C136" s="56"/>
    </row>
    <row r="137" customFormat="false" ht="12.75" hidden="false" customHeight="false" outlineLevel="0" collapsed="false">
      <c r="B137" s="56"/>
      <c r="C137" s="56"/>
    </row>
    <row r="138" customFormat="false" ht="12.75" hidden="false" customHeight="false" outlineLevel="0" collapsed="false">
      <c r="B138" s="56"/>
      <c r="C138" s="56"/>
    </row>
    <row r="139" customFormat="false" ht="12.75" hidden="false" customHeight="false" outlineLevel="0" collapsed="false">
      <c r="B139" s="56"/>
      <c r="C139" s="56"/>
    </row>
    <row r="140" customFormat="false" ht="12.75" hidden="false" customHeight="false" outlineLevel="0" collapsed="false">
      <c r="B140" s="56"/>
      <c r="C140" s="56"/>
    </row>
    <row r="141" customFormat="false" ht="12.75" hidden="false" customHeight="false" outlineLevel="0" collapsed="false">
      <c r="B141" s="56"/>
      <c r="C141" s="56"/>
    </row>
    <row r="142" customFormat="false" ht="12.75" hidden="false" customHeight="false" outlineLevel="0" collapsed="false">
      <c r="B142" s="56"/>
      <c r="C142" s="56"/>
    </row>
    <row r="143" customFormat="false" ht="12.75" hidden="false" customHeight="false" outlineLevel="0" collapsed="false">
      <c r="B143" s="56"/>
      <c r="C143" s="56"/>
    </row>
    <row r="144" customFormat="false" ht="12.75" hidden="false" customHeight="false" outlineLevel="0" collapsed="false">
      <c r="B144" s="56"/>
      <c r="C144" s="56"/>
    </row>
    <row r="145" customFormat="false" ht="12.75" hidden="false" customHeight="false" outlineLevel="0" collapsed="false">
      <c r="B145" s="56"/>
      <c r="C145" s="56"/>
    </row>
    <row r="146" customFormat="false" ht="12.75" hidden="false" customHeight="false" outlineLevel="0" collapsed="false">
      <c r="B146" s="56"/>
      <c r="C146" s="56"/>
    </row>
    <row r="147" customFormat="false" ht="12.75" hidden="false" customHeight="false" outlineLevel="0" collapsed="false">
      <c r="B147" s="56"/>
      <c r="C147" s="56"/>
    </row>
    <row r="148" customFormat="false" ht="12.75" hidden="false" customHeight="false" outlineLevel="0" collapsed="false">
      <c r="B148" s="56"/>
      <c r="C148" s="56"/>
    </row>
    <row r="149" customFormat="false" ht="12.75" hidden="false" customHeight="false" outlineLevel="0" collapsed="false">
      <c r="B149" s="56"/>
      <c r="C149" s="56"/>
    </row>
    <row r="150" customFormat="false" ht="12.75" hidden="false" customHeight="false" outlineLevel="0" collapsed="false">
      <c r="B150" s="56"/>
      <c r="C150" s="56"/>
    </row>
    <row r="151" customFormat="false" ht="12.75" hidden="false" customHeight="false" outlineLevel="0" collapsed="false">
      <c r="B151" s="56"/>
      <c r="C151" s="56"/>
    </row>
    <row r="152" customFormat="false" ht="12.75" hidden="false" customHeight="false" outlineLevel="0" collapsed="false">
      <c r="B152" s="56"/>
      <c r="C152" s="56"/>
    </row>
    <row r="153" customFormat="false" ht="12.75" hidden="false" customHeight="false" outlineLevel="0" collapsed="false">
      <c r="B153" s="56"/>
      <c r="C153" s="56"/>
    </row>
    <row r="154" customFormat="false" ht="12.75" hidden="false" customHeight="false" outlineLevel="0" collapsed="false">
      <c r="B154" s="56"/>
      <c r="C154" s="56"/>
    </row>
    <row r="155" customFormat="false" ht="12.75" hidden="false" customHeight="false" outlineLevel="0" collapsed="false">
      <c r="B155" s="56"/>
      <c r="C155" s="56"/>
    </row>
    <row r="156" customFormat="false" ht="12.75" hidden="false" customHeight="false" outlineLevel="0" collapsed="false">
      <c r="B156" s="56"/>
      <c r="C156" s="56"/>
    </row>
    <row r="157" customFormat="false" ht="12.75" hidden="false" customHeight="false" outlineLevel="0" collapsed="false">
      <c r="B157" s="56"/>
      <c r="C157" s="56"/>
    </row>
    <row r="158" customFormat="false" ht="12.75" hidden="false" customHeight="false" outlineLevel="0" collapsed="false">
      <c r="B158" s="56"/>
      <c r="C158" s="56"/>
    </row>
    <row r="159" customFormat="false" ht="12.75" hidden="false" customHeight="false" outlineLevel="0" collapsed="false">
      <c r="B159" s="56"/>
      <c r="C159" s="56"/>
    </row>
    <row r="160" customFormat="false" ht="12.75" hidden="false" customHeight="false" outlineLevel="0" collapsed="false">
      <c r="B160" s="56"/>
      <c r="C160" s="56"/>
    </row>
    <row r="161" customFormat="false" ht="12.75" hidden="false" customHeight="false" outlineLevel="0" collapsed="false">
      <c r="B161" s="56"/>
      <c r="C161" s="56"/>
    </row>
    <row r="162" customFormat="false" ht="12.75" hidden="false" customHeight="false" outlineLevel="0" collapsed="false">
      <c r="B162" s="56"/>
      <c r="C162" s="56"/>
    </row>
    <row r="163" customFormat="false" ht="12.75" hidden="false" customHeight="false" outlineLevel="0" collapsed="false">
      <c r="B163" s="56"/>
      <c r="C163" s="56"/>
    </row>
    <row r="164" customFormat="false" ht="12.75" hidden="false" customHeight="false" outlineLevel="0" collapsed="false">
      <c r="B164" s="56"/>
      <c r="C164" s="56"/>
    </row>
    <row r="165" customFormat="false" ht="12.75" hidden="false" customHeight="false" outlineLevel="0" collapsed="false">
      <c r="B165" s="56"/>
      <c r="C165" s="56"/>
    </row>
    <row r="166" customFormat="false" ht="12.75" hidden="false" customHeight="false" outlineLevel="0" collapsed="false">
      <c r="B166" s="56"/>
      <c r="C166" s="56"/>
    </row>
    <row r="167" customFormat="false" ht="12.75" hidden="false" customHeight="false" outlineLevel="0" collapsed="false">
      <c r="B167" s="56"/>
      <c r="C167" s="56"/>
    </row>
    <row r="168" customFormat="false" ht="12.75" hidden="false" customHeight="false" outlineLevel="0" collapsed="false">
      <c r="B168" s="56"/>
      <c r="C168" s="56"/>
    </row>
    <row r="169" customFormat="false" ht="12.75" hidden="false" customHeight="false" outlineLevel="0" collapsed="false">
      <c r="B169" s="56"/>
      <c r="C169" s="56"/>
    </row>
    <row r="170" customFormat="false" ht="12.75" hidden="false" customHeight="false" outlineLevel="0" collapsed="false">
      <c r="B170" s="56"/>
      <c r="C170" s="56"/>
    </row>
    <row r="171" customFormat="false" ht="12.75" hidden="false" customHeight="false" outlineLevel="0" collapsed="false">
      <c r="B171" s="56"/>
      <c r="C171" s="56"/>
    </row>
    <row r="172" customFormat="false" ht="12.75" hidden="false" customHeight="false" outlineLevel="0" collapsed="false">
      <c r="B172" s="56"/>
      <c r="C172" s="56"/>
    </row>
    <row r="173" customFormat="false" ht="12.75" hidden="false" customHeight="false" outlineLevel="0" collapsed="false">
      <c r="B173" s="56"/>
      <c r="C173" s="56"/>
    </row>
    <row r="174" customFormat="false" ht="12.75" hidden="false" customHeight="false" outlineLevel="0" collapsed="false">
      <c r="B174" s="56"/>
      <c r="C174" s="56"/>
    </row>
    <row r="175" customFormat="false" ht="12.75" hidden="false" customHeight="false" outlineLevel="0" collapsed="false">
      <c r="B175" s="56"/>
      <c r="C175" s="56"/>
    </row>
    <row r="176" customFormat="false" ht="12.75" hidden="false" customHeight="false" outlineLevel="0" collapsed="false">
      <c r="B176" s="56"/>
      <c r="C176" s="56"/>
    </row>
    <row r="177" customFormat="false" ht="12.75" hidden="false" customHeight="false" outlineLevel="0" collapsed="false">
      <c r="B177" s="56"/>
      <c r="C177" s="56"/>
    </row>
    <row r="178" customFormat="false" ht="12.75" hidden="false" customHeight="false" outlineLevel="0" collapsed="false">
      <c r="B178" s="56"/>
      <c r="C178" s="56"/>
    </row>
    <row r="179" customFormat="false" ht="12.75" hidden="false" customHeight="false" outlineLevel="0" collapsed="false">
      <c r="B179" s="56"/>
      <c r="C179" s="56"/>
    </row>
    <row r="180" customFormat="false" ht="12.75" hidden="false" customHeight="false" outlineLevel="0" collapsed="false">
      <c r="B180" s="56"/>
      <c r="C180" s="56"/>
    </row>
    <row r="181" customFormat="false" ht="12.75" hidden="false" customHeight="false" outlineLevel="0" collapsed="false">
      <c r="B181" s="56"/>
      <c r="C181" s="56"/>
    </row>
    <row r="182" customFormat="false" ht="12.75" hidden="false" customHeight="false" outlineLevel="0" collapsed="false">
      <c r="B182" s="56"/>
      <c r="C182" s="56"/>
    </row>
    <row r="183" customFormat="false" ht="12.75" hidden="false" customHeight="false" outlineLevel="0" collapsed="false">
      <c r="B183" s="56"/>
      <c r="C183" s="56"/>
    </row>
    <row r="184" customFormat="false" ht="12.75" hidden="false" customHeight="false" outlineLevel="0" collapsed="false">
      <c r="B184" s="56"/>
      <c r="C184" s="56"/>
    </row>
    <row r="185" customFormat="false" ht="12.75" hidden="false" customHeight="false" outlineLevel="0" collapsed="false">
      <c r="B185" s="56"/>
      <c r="C185" s="56"/>
    </row>
    <row r="186" customFormat="false" ht="12.75" hidden="false" customHeight="false" outlineLevel="0" collapsed="false">
      <c r="B186" s="56"/>
      <c r="C186" s="56"/>
    </row>
    <row r="187" customFormat="false" ht="12.75" hidden="false" customHeight="false" outlineLevel="0" collapsed="false">
      <c r="B187" s="56"/>
      <c r="C187" s="56"/>
    </row>
    <row r="188" customFormat="false" ht="12.75" hidden="false" customHeight="false" outlineLevel="0" collapsed="false">
      <c r="B188" s="56"/>
      <c r="C188" s="56"/>
    </row>
    <row r="189" customFormat="false" ht="12.75" hidden="false" customHeight="false" outlineLevel="0" collapsed="false">
      <c r="B189" s="56"/>
      <c r="C189" s="56"/>
    </row>
    <row r="190" customFormat="false" ht="12.75" hidden="false" customHeight="false" outlineLevel="0" collapsed="false">
      <c r="B190" s="56"/>
      <c r="C190" s="56"/>
    </row>
    <row r="191" customFormat="false" ht="12.75" hidden="false" customHeight="false" outlineLevel="0" collapsed="false">
      <c r="B191" s="56"/>
      <c r="C191" s="56"/>
    </row>
    <row r="192" customFormat="false" ht="12.75" hidden="false" customHeight="false" outlineLevel="0" collapsed="false">
      <c r="B192" s="56"/>
      <c r="C192" s="56"/>
    </row>
    <row r="193" customFormat="false" ht="12.75" hidden="false" customHeight="false" outlineLevel="0" collapsed="false">
      <c r="B193" s="56"/>
      <c r="C193" s="56"/>
    </row>
    <row r="194" customFormat="false" ht="12.75" hidden="false" customHeight="false" outlineLevel="0" collapsed="false">
      <c r="B194" s="56"/>
      <c r="C194" s="56"/>
    </row>
    <row r="195" customFormat="false" ht="12.75" hidden="false" customHeight="false" outlineLevel="0" collapsed="false">
      <c r="B195" s="56"/>
      <c r="C195" s="56"/>
    </row>
    <row r="196" customFormat="false" ht="12.75" hidden="false" customHeight="false" outlineLevel="0" collapsed="false">
      <c r="B196" s="56"/>
      <c r="C196" s="56"/>
    </row>
    <row r="197" customFormat="false" ht="12.75" hidden="false" customHeight="false" outlineLevel="0" collapsed="false">
      <c r="B197" s="56"/>
      <c r="C197" s="56"/>
    </row>
    <row r="198" customFormat="false" ht="12.75" hidden="false" customHeight="false" outlineLevel="0" collapsed="false">
      <c r="B198" s="56"/>
      <c r="C198" s="56"/>
    </row>
    <row r="199" customFormat="false" ht="12.75" hidden="false" customHeight="false" outlineLevel="0" collapsed="false">
      <c r="B199" s="56"/>
      <c r="C199" s="56"/>
    </row>
    <row r="200" customFormat="false" ht="12.75" hidden="false" customHeight="false" outlineLevel="0" collapsed="false">
      <c r="B200" s="56"/>
      <c r="C200" s="56"/>
    </row>
    <row r="201" customFormat="false" ht="12.75" hidden="false" customHeight="false" outlineLevel="0" collapsed="false">
      <c r="B201" s="56"/>
      <c r="C201" s="56"/>
    </row>
    <row r="202" customFormat="false" ht="12.75" hidden="false" customHeight="false" outlineLevel="0" collapsed="false">
      <c r="B202" s="56"/>
      <c r="C202" s="56"/>
    </row>
    <row r="203" customFormat="false" ht="12.75" hidden="false" customHeight="false" outlineLevel="0" collapsed="false">
      <c r="B203" s="56"/>
      <c r="C203" s="56"/>
    </row>
    <row r="204" customFormat="false" ht="12.75" hidden="false" customHeight="false" outlineLevel="0" collapsed="false">
      <c r="B204" s="56"/>
      <c r="C204" s="56"/>
    </row>
    <row r="205" customFormat="false" ht="12.75" hidden="false" customHeight="false" outlineLevel="0" collapsed="false">
      <c r="B205" s="56"/>
      <c r="C205" s="56"/>
    </row>
    <row r="206" customFormat="false" ht="12.75" hidden="false" customHeight="false" outlineLevel="0" collapsed="false">
      <c r="B206" s="56"/>
      <c r="C206" s="56"/>
    </row>
    <row r="207" customFormat="false" ht="12.75" hidden="false" customHeight="false" outlineLevel="0" collapsed="false">
      <c r="B207" s="56"/>
      <c r="C207" s="56"/>
    </row>
    <row r="208" customFormat="false" ht="12.75" hidden="false" customHeight="false" outlineLevel="0" collapsed="false">
      <c r="B208" s="56"/>
      <c r="C208" s="56"/>
    </row>
    <row r="209" customFormat="false" ht="12.75" hidden="false" customHeight="false" outlineLevel="0" collapsed="false">
      <c r="B209" s="56"/>
      <c r="C209" s="56"/>
    </row>
    <row r="210" customFormat="false" ht="12.75" hidden="false" customHeight="false" outlineLevel="0" collapsed="false">
      <c r="B210" s="56"/>
      <c r="C210" s="56"/>
    </row>
    <row r="211" customFormat="false" ht="12.75" hidden="false" customHeight="false" outlineLevel="0" collapsed="false">
      <c r="B211" s="56"/>
      <c r="C211" s="56"/>
    </row>
    <row r="212" customFormat="false" ht="12.75" hidden="false" customHeight="false" outlineLevel="0" collapsed="false">
      <c r="B212" s="56"/>
      <c r="C212" s="56"/>
    </row>
    <row r="213" customFormat="false" ht="12.75" hidden="false" customHeight="false" outlineLevel="0" collapsed="false">
      <c r="B213" s="56"/>
      <c r="C213" s="56"/>
    </row>
    <row r="214" customFormat="false" ht="12.75" hidden="false" customHeight="false" outlineLevel="0" collapsed="false">
      <c r="B214" s="56"/>
      <c r="C214" s="56"/>
    </row>
    <row r="215" customFormat="false" ht="12.75" hidden="false" customHeight="false" outlineLevel="0" collapsed="false">
      <c r="B215" s="56"/>
      <c r="C215" s="56"/>
    </row>
    <row r="216" customFormat="false" ht="12.75" hidden="false" customHeight="false" outlineLevel="0" collapsed="false">
      <c r="B216" s="56"/>
      <c r="C216" s="56"/>
    </row>
    <row r="217" customFormat="false" ht="12.75" hidden="false" customHeight="false" outlineLevel="0" collapsed="false">
      <c r="B217" s="56"/>
      <c r="C217" s="56"/>
    </row>
    <row r="218" customFormat="false" ht="12.75" hidden="false" customHeight="false" outlineLevel="0" collapsed="false">
      <c r="B218" s="56"/>
      <c r="C218" s="56"/>
    </row>
    <row r="219" customFormat="false" ht="12.75" hidden="false" customHeight="false" outlineLevel="0" collapsed="false">
      <c r="B219" s="56"/>
      <c r="C219" s="56"/>
    </row>
    <row r="220" customFormat="false" ht="12.75" hidden="false" customHeight="false" outlineLevel="0" collapsed="false">
      <c r="B220" s="56"/>
      <c r="C220" s="56"/>
    </row>
    <row r="221" customFormat="false" ht="12.75" hidden="false" customHeight="false" outlineLevel="0" collapsed="false">
      <c r="B221" s="56"/>
      <c r="C221" s="56"/>
    </row>
    <row r="222" customFormat="false" ht="12.75" hidden="false" customHeight="false" outlineLevel="0" collapsed="false">
      <c r="B222" s="56"/>
      <c r="C222" s="56"/>
    </row>
    <row r="223" customFormat="false" ht="12.75" hidden="false" customHeight="false" outlineLevel="0" collapsed="false">
      <c r="B223" s="56"/>
      <c r="C223" s="56"/>
    </row>
    <row r="224" customFormat="false" ht="12.75" hidden="false" customHeight="false" outlineLevel="0" collapsed="false">
      <c r="B224" s="56"/>
      <c r="C224" s="56"/>
    </row>
    <row r="225" customFormat="false" ht="12.75" hidden="false" customHeight="false" outlineLevel="0" collapsed="false">
      <c r="B225" s="56"/>
      <c r="C225" s="56"/>
    </row>
    <row r="226" customFormat="false" ht="12.75" hidden="false" customHeight="false" outlineLevel="0" collapsed="false">
      <c r="B226" s="56"/>
      <c r="C226" s="56"/>
    </row>
    <row r="227" customFormat="false" ht="12.75" hidden="false" customHeight="false" outlineLevel="0" collapsed="false">
      <c r="B227" s="56"/>
      <c r="C227" s="56"/>
    </row>
    <row r="228" customFormat="false" ht="12.75" hidden="false" customHeight="false" outlineLevel="0" collapsed="false">
      <c r="B228" s="56"/>
      <c r="C228" s="56"/>
    </row>
    <row r="229" customFormat="false" ht="12.75" hidden="false" customHeight="false" outlineLevel="0" collapsed="false">
      <c r="B229" s="56"/>
      <c r="C229" s="56"/>
    </row>
    <row r="230" customFormat="false" ht="12.75" hidden="false" customHeight="false" outlineLevel="0" collapsed="false">
      <c r="B230" s="56"/>
      <c r="C230" s="56"/>
    </row>
    <row r="231" customFormat="false" ht="12.75" hidden="false" customHeight="false" outlineLevel="0" collapsed="false">
      <c r="B231" s="56"/>
      <c r="C231" s="56"/>
    </row>
    <row r="232" customFormat="false" ht="12.75" hidden="false" customHeight="false" outlineLevel="0" collapsed="false">
      <c r="B232" s="56"/>
      <c r="C232" s="56"/>
    </row>
    <row r="233" customFormat="false" ht="12.75" hidden="false" customHeight="false" outlineLevel="0" collapsed="false">
      <c r="B233" s="56"/>
      <c r="C233" s="56"/>
    </row>
    <row r="234" customFormat="false" ht="12.75" hidden="false" customHeight="false" outlineLevel="0" collapsed="false">
      <c r="B234" s="56"/>
      <c r="C234" s="56"/>
    </row>
    <row r="235" customFormat="false" ht="12.75" hidden="false" customHeight="false" outlineLevel="0" collapsed="false">
      <c r="B235" s="56"/>
      <c r="C235" s="56"/>
    </row>
    <row r="236" customFormat="false" ht="12.75" hidden="false" customHeight="false" outlineLevel="0" collapsed="false">
      <c r="B236" s="56"/>
      <c r="C236" s="56"/>
    </row>
    <row r="237" customFormat="false" ht="12.75" hidden="false" customHeight="false" outlineLevel="0" collapsed="false">
      <c r="B237" s="56"/>
      <c r="C237" s="56"/>
    </row>
    <row r="238" customFormat="false" ht="12.75" hidden="false" customHeight="false" outlineLevel="0" collapsed="false">
      <c r="B238" s="56"/>
      <c r="C238" s="56"/>
    </row>
    <row r="239" customFormat="false" ht="12.75" hidden="false" customHeight="false" outlineLevel="0" collapsed="false">
      <c r="B239" s="56"/>
      <c r="C239" s="56"/>
    </row>
    <row r="240" customFormat="false" ht="12.75" hidden="false" customHeight="false" outlineLevel="0" collapsed="false">
      <c r="B240" s="56"/>
      <c r="C240" s="56"/>
    </row>
    <row r="241" customFormat="false" ht="12.75" hidden="false" customHeight="false" outlineLevel="0" collapsed="false">
      <c r="B241" s="56"/>
      <c r="C241" s="56"/>
    </row>
    <row r="242" customFormat="false" ht="12.75" hidden="false" customHeight="false" outlineLevel="0" collapsed="false">
      <c r="B242" s="56"/>
      <c r="C242" s="56"/>
    </row>
    <row r="243" customFormat="false" ht="12.75" hidden="false" customHeight="false" outlineLevel="0" collapsed="false">
      <c r="B243" s="56"/>
      <c r="C243" s="56"/>
    </row>
    <row r="244" customFormat="false" ht="12.75" hidden="false" customHeight="false" outlineLevel="0" collapsed="false">
      <c r="B244" s="56"/>
      <c r="C244" s="56"/>
    </row>
    <row r="245" customFormat="false" ht="12.75" hidden="false" customHeight="false" outlineLevel="0" collapsed="false">
      <c r="B245" s="56"/>
      <c r="C245" s="56"/>
    </row>
    <row r="246" customFormat="false" ht="12.75" hidden="false" customHeight="false" outlineLevel="0" collapsed="false">
      <c r="B246" s="56"/>
      <c r="C246" s="56"/>
    </row>
    <row r="247" customFormat="false" ht="12.75" hidden="false" customHeight="false" outlineLevel="0" collapsed="false">
      <c r="B247" s="56"/>
      <c r="C247" s="56"/>
    </row>
    <row r="248" customFormat="false" ht="12.75" hidden="false" customHeight="false" outlineLevel="0" collapsed="false">
      <c r="B248" s="56"/>
      <c r="C248" s="56"/>
    </row>
    <row r="249" customFormat="false" ht="12.75" hidden="false" customHeight="false" outlineLevel="0" collapsed="false">
      <c r="B249" s="56"/>
      <c r="C249" s="56"/>
    </row>
    <row r="250" customFormat="false" ht="12.75" hidden="false" customHeight="false" outlineLevel="0" collapsed="false">
      <c r="B250" s="56"/>
      <c r="C250" s="56"/>
    </row>
    <row r="251" customFormat="false" ht="12.75" hidden="false" customHeight="false" outlineLevel="0" collapsed="false">
      <c r="B251" s="56"/>
      <c r="C251" s="56"/>
    </row>
    <row r="252" customFormat="false" ht="12.75" hidden="false" customHeight="false" outlineLevel="0" collapsed="false">
      <c r="B252" s="56"/>
      <c r="C252" s="56"/>
    </row>
    <row r="253" customFormat="false" ht="12.75" hidden="false" customHeight="false" outlineLevel="0" collapsed="false">
      <c r="B253" s="56"/>
      <c r="C253" s="56"/>
    </row>
    <row r="254" customFormat="false" ht="12.75" hidden="false" customHeight="false" outlineLevel="0" collapsed="false">
      <c r="B254" s="56"/>
      <c r="C254" s="56"/>
    </row>
    <row r="255" customFormat="false" ht="12.75" hidden="false" customHeight="false" outlineLevel="0" collapsed="false">
      <c r="B255" s="56"/>
      <c r="C255" s="56"/>
    </row>
    <row r="256" customFormat="false" ht="12.75" hidden="false" customHeight="false" outlineLevel="0" collapsed="false">
      <c r="B256" s="56"/>
      <c r="C256" s="56"/>
    </row>
    <row r="257" customFormat="false" ht="12.75" hidden="false" customHeight="false" outlineLevel="0" collapsed="false">
      <c r="B257" s="56"/>
      <c r="C257" s="56"/>
    </row>
    <row r="258" customFormat="false" ht="12.75" hidden="false" customHeight="false" outlineLevel="0" collapsed="false">
      <c r="B258" s="56"/>
      <c r="C258" s="56"/>
    </row>
    <row r="259" customFormat="false" ht="12.75" hidden="false" customHeight="false" outlineLevel="0" collapsed="false">
      <c r="B259" s="56"/>
      <c r="C259" s="56"/>
    </row>
    <row r="260" customFormat="false" ht="12.75" hidden="false" customHeight="false" outlineLevel="0" collapsed="false">
      <c r="B260" s="56"/>
      <c r="C260" s="56"/>
    </row>
    <row r="261" customFormat="false" ht="12.75" hidden="false" customHeight="false" outlineLevel="0" collapsed="false">
      <c r="B261" s="56"/>
      <c r="C261" s="56"/>
    </row>
    <row r="262" customFormat="false" ht="12.75" hidden="false" customHeight="false" outlineLevel="0" collapsed="false">
      <c r="B262" s="56"/>
      <c r="C262" s="56"/>
    </row>
    <row r="263" customFormat="false" ht="12.75" hidden="false" customHeight="false" outlineLevel="0" collapsed="false">
      <c r="B263" s="56"/>
      <c r="C263" s="56"/>
    </row>
    <row r="264" customFormat="false" ht="12.75" hidden="false" customHeight="false" outlineLevel="0" collapsed="false">
      <c r="B264" s="56"/>
      <c r="C264" s="56"/>
    </row>
    <row r="265" customFormat="false" ht="12.75" hidden="false" customHeight="false" outlineLevel="0" collapsed="false">
      <c r="B265" s="56"/>
      <c r="C265" s="56"/>
    </row>
    <row r="266" customFormat="false" ht="12.75" hidden="false" customHeight="false" outlineLevel="0" collapsed="false">
      <c r="B266" s="56"/>
      <c r="C266" s="56"/>
    </row>
    <row r="267" customFormat="false" ht="12.75" hidden="false" customHeight="false" outlineLevel="0" collapsed="false">
      <c r="B267" s="56"/>
      <c r="C267" s="56"/>
    </row>
    <row r="268" customFormat="false" ht="12.75" hidden="false" customHeight="false" outlineLevel="0" collapsed="false">
      <c r="B268" s="56"/>
      <c r="C268" s="56"/>
    </row>
    <row r="269" customFormat="false" ht="12.75" hidden="false" customHeight="false" outlineLevel="0" collapsed="false">
      <c r="B269" s="56"/>
      <c r="C269" s="56"/>
    </row>
    <row r="270" customFormat="false" ht="12.75" hidden="false" customHeight="false" outlineLevel="0" collapsed="false">
      <c r="B270" s="56"/>
      <c r="C270" s="56"/>
    </row>
    <row r="271" customFormat="false" ht="12.75" hidden="false" customHeight="false" outlineLevel="0" collapsed="false">
      <c r="B271" s="56"/>
      <c r="C271" s="56"/>
    </row>
    <row r="272" customFormat="false" ht="12.75" hidden="false" customHeight="false" outlineLevel="0" collapsed="false">
      <c r="B272" s="56"/>
      <c r="C272" s="56"/>
    </row>
    <row r="273" customFormat="false" ht="12.75" hidden="false" customHeight="false" outlineLevel="0" collapsed="false">
      <c r="B273" s="56"/>
      <c r="C273" s="56"/>
    </row>
    <row r="274" customFormat="false" ht="12.75" hidden="false" customHeight="false" outlineLevel="0" collapsed="false">
      <c r="B274" s="56"/>
      <c r="C274" s="56"/>
    </row>
    <row r="275" customFormat="false" ht="12.75" hidden="false" customHeight="false" outlineLevel="0" collapsed="false">
      <c r="B275" s="56"/>
      <c r="C275" s="56"/>
    </row>
    <row r="276" customFormat="false" ht="12.75" hidden="false" customHeight="false" outlineLevel="0" collapsed="false">
      <c r="B276" s="56"/>
      <c r="C276" s="56"/>
    </row>
    <row r="277" customFormat="false" ht="12.75" hidden="false" customHeight="false" outlineLevel="0" collapsed="false">
      <c r="B277" s="56"/>
      <c r="C277" s="56"/>
    </row>
    <row r="278" customFormat="false" ht="12.75" hidden="false" customHeight="false" outlineLevel="0" collapsed="false">
      <c r="B278" s="56"/>
      <c r="C278" s="56"/>
    </row>
    <row r="279" customFormat="false" ht="12.75" hidden="false" customHeight="false" outlineLevel="0" collapsed="false">
      <c r="B279" s="56"/>
      <c r="C279" s="56"/>
    </row>
    <row r="280" customFormat="false" ht="12.75" hidden="false" customHeight="false" outlineLevel="0" collapsed="false">
      <c r="B280" s="56"/>
      <c r="C280" s="56"/>
    </row>
    <row r="281" customFormat="false" ht="12.75" hidden="false" customHeight="false" outlineLevel="0" collapsed="false">
      <c r="B281" s="56"/>
      <c r="C281" s="56"/>
    </row>
    <row r="282" customFormat="false" ht="12.75" hidden="false" customHeight="false" outlineLevel="0" collapsed="false">
      <c r="B282" s="56"/>
      <c r="C282" s="56"/>
    </row>
    <row r="283" customFormat="false" ht="12.75" hidden="false" customHeight="false" outlineLevel="0" collapsed="false">
      <c r="B283" s="56"/>
      <c r="C283" s="56"/>
    </row>
    <row r="284" customFormat="false" ht="12.75" hidden="false" customHeight="false" outlineLevel="0" collapsed="false">
      <c r="B284" s="56"/>
      <c r="C284" s="56"/>
    </row>
    <row r="285" customFormat="false" ht="12.75" hidden="false" customHeight="false" outlineLevel="0" collapsed="false">
      <c r="B285" s="56"/>
      <c r="C285" s="56"/>
    </row>
    <row r="286" customFormat="false" ht="12.75" hidden="false" customHeight="false" outlineLevel="0" collapsed="false">
      <c r="B286" s="56"/>
      <c r="C286" s="56"/>
    </row>
    <row r="287" customFormat="false" ht="12.75" hidden="false" customHeight="false" outlineLevel="0" collapsed="false">
      <c r="B287" s="56"/>
      <c r="C287" s="56"/>
    </row>
    <row r="288" customFormat="false" ht="12.75" hidden="false" customHeight="false" outlineLevel="0" collapsed="false">
      <c r="B288" s="56"/>
      <c r="C288" s="56"/>
    </row>
    <row r="289" customFormat="false" ht="12.75" hidden="false" customHeight="false" outlineLevel="0" collapsed="false">
      <c r="B289" s="56"/>
      <c r="C289" s="56"/>
    </row>
    <row r="290" customFormat="false" ht="12.75" hidden="false" customHeight="false" outlineLevel="0" collapsed="false">
      <c r="B290" s="56"/>
      <c r="C290" s="56"/>
    </row>
    <row r="291" customFormat="false" ht="12.75" hidden="false" customHeight="false" outlineLevel="0" collapsed="false">
      <c r="B291" s="56"/>
      <c r="C291" s="56"/>
    </row>
    <row r="292" customFormat="false" ht="12.75" hidden="false" customHeight="false" outlineLevel="0" collapsed="false">
      <c r="B292" s="56"/>
      <c r="C292" s="56"/>
    </row>
    <row r="293" customFormat="false" ht="12.75" hidden="false" customHeight="false" outlineLevel="0" collapsed="false">
      <c r="B293" s="56"/>
      <c r="C293" s="56"/>
    </row>
    <row r="294" customFormat="false" ht="12.75" hidden="false" customHeight="false" outlineLevel="0" collapsed="false">
      <c r="B294" s="56"/>
      <c r="C294" s="56"/>
    </row>
    <row r="295" customFormat="false" ht="12.75" hidden="false" customHeight="false" outlineLevel="0" collapsed="false">
      <c r="B295" s="56"/>
      <c r="C295" s="56"/>
    </row>
    <row r="296" customFormat="false" ht="12.75" hidden="false" customHeight="false" outlineLevel="0" collapsed="false">
      <c r="B296" s="56"/>
      <c r="C296" s="56"/>
    </row>
    <row r="297" customFormat="false" ht="12.75" hidden="false" customHeight="false" outlineLevel="0" collapsed="false">
      <c r="B297" s="56"/>
      <c r="C297" s="56"/>
    </row>
    <row r="298" customFormat="false" ht="12.75" hidden="false" customHeight="false" outlineLevel="0" collapsed="false">
      <c r="B298" s="56"/>
      <c r="C298" s="56"/>
    </row>
    <row r="299" customFormat="false" ht="12.75" hidden="false" customHeight="false" outlineLevel="0" collapsed="false">
      <c r="B299" s="56"/>
      <c r="C299" s="56"/>
    </row>
    <row r="300" customFormat="false" ht="12.75" hidden="false" customHeight="false" outlineLevel="0" collapsed="false">
      <c r="B300" s="56"/>
      <c r="C300" s="56"/>
    </row>
    <row r="301" customFormat="false" ht="12.75" hidden="false" customHeight="false" outlineLevel="0" collapsed="false">
      <c r="B301" s="56"/>
      <c r="C301" s="56"/>
    </row>
    <row r="302" customFormat="false" ht="12.75" hidden="false" customHeight="false" outlineLevel="0" collapsed="false">
      <c r="B302" s="56"/>
      <c r="C302" s="56"/>
    </row>
    <row r="303" customFormat="false" ht="12.75" hidden="false" customHeight="false" outlineLevel="0" collapsed="false">
      <c r="B303" s="56"/>
      <c r="C303" s="56"/>
    </row>
    <row r="304" customFormat="false" ht="12.75" hidden="false" customHeight="false" outlineLevel="0" collapsed="false">
      <c r="B304" s="56"/>
      <c r="C304" s="56"/>
    </row>
    <row r="305" customFormat="false" ht="12.75" hidden="false" customHeight="false" outlineLevel="0" collapsed="false">
      <c r="B305" s="56"/>
      <c r="C305" s="56"/>
    </row>
    <row r="306" customFormat="false" ht="12.75" hidden="false" customHeight="false" outlineLevel="0" collapsed="false">
      <c r="B306" s="56"/>
      <c r="C306" s="56"/>
    </row>
    <row r="307" customFormat="false" ht="12.75" hidden="false" customHeight="false" outlineLevel="0" collapsed="false">
      <c r="B307" s="56"/>
      <c r="C307" s="56"/>
    </row>
    <row r="308" customFormat="false" ht="12.75" hidden="false" customHeight="false" outlineLevel="0" collapsed="false">
      <c r="B308" s="56"/>
      <c r="C308" s="56"/>
    </row>
    <row r="309" customFormat="false" ht="12.75" hidden="false" customHeight="false" outlineLevel="0" collapsed="false">
      <c r="B309" s="56"/>
      <c r="C309" s="56"/>
    </row>
    <row r="310" customFormat="false" ht="12.75" hidden="false" customHeight="false" outlineLevel="0" collapsed="false">
      <c r="B310" s="56"/>
      <c r="C310" s="56"/>
    </row>
    <row r="311" customFormat="false" ht="12.75" hidden="false" customHeight="false" outlineLevel="0" collapsed="false">
      <c r="B311" s="56"/>
      <c r="C311" s="56"/>
    </row>
    <row r="312" customFormat="false" ht="12.75" hidden="false" customHeight="false" outlineLevel="0" collapsed="false">
      <c r="B312" s="56"/>
      <c r="C312" s="56"/>
    </row>
    <row r="313" customFormat="false" ht="12.75" hidden="false" customHeight="false" outlineLevel="0" collapsed="false">
      <c r="B313" s="56"/>
      <c r="C313" s="56"/>
    </row>
    <row r="314" customFormat="false" ht="12.75" hidden="false" customHeight="false" outlineLevel="0" collapsed="false">
      <c r="B314" s="56"/>
      <c r="C314" s="56"/>
    </row>
    <row r="315" customFormat="false" ht="12.75" hidden="false" customHeight="false" outlineLevel="0" collapsed="false">
      <c r="B315" s="56"/>
      <c r="C315" s="56"/>
    </row>
    <row r="316" customFormat="false" ht="12.75" hidden="false" customHeight="false" outlineLevel="0" collapsed="false">
      <c r="B316" s="56"/>
      <c r="C316" s="56"/>
    </row>
    <row r="317" customFormat="false" ht="12.75" hidden="false" customHeight="false" outlineLevel="0" collapsed="false">
      <c r="B317" s="56"/>
      <c r="C317" s="56"/>
    </row>
    <row r="318" customFormat="false" ht="12.75" hidden="false" customHeight="false" outlineLevel="0" collapsed="false">
      <c r="B318" s="56"/>
      <c r="C318" s="56"/>
    </row>
    <row r="319" customFormat="false" ht="12.75" hidden="false" customHeight="false" outlineLevel="0" collapsed="false">
      <c r="B319" s="56"/>
      <c r="C319" s="56"/>
    </row>
    <row r="320" customFormat="false" ht="12.75" hidden="false" customHeight="false" outlineLevel="0" collapsed="false">
      <c r="B320" s="56"/>
      <c r="C320" s="56"/>
    </row>
    <row r="321" customFormat="false" ht="12.75" hidden="false" customHeight="false" outlineLevel="0" collapsed="false">
      <c r="B321" s="56"/>
      <c r="C321" s="56"/>
    </row>
    <row r="322" customFormat="false" ht="12.75" hidden="false" customHeight="false" outlineLevel="0" collapsed="false">
      <c r="B322" s="56"/>
      <c r="C322" s="56"/>
    </row>
    <row r="323" customFormat="false" ht="12.75" hidden="false" customHeight="false" outlineLevel="0" collapsed="false">
      <c r="B323" s="56"/>
      <c r="C323" s="56"/>
    </row>
    <row r="324" customFormat="false" ht="12.75" hidden="false" customHeight="false" outlineLevel="0" collapsed="false">
      <c r="B324" s="56"/>
      <c r="C324" s="56"/>
    </row>
    <row r="325" customFormat="false" ht="12.75" hidden="false" customHeight="false" outlineLevel="0" collapsed="false">
      <c r="B325" s="56"/>
      <c r="C325" s="56"/>
    </row>
    <row r="326" customFormat="false" ht="12.75" hidden="false" customHeight="false" outlineLevel="0" collapsed="false">
      <c r="B326" s="56"/>
      <c r="C326" s="56"/>
    </row>
    <row r="327" customFormat="false" ht="12.75" hidden="false" customHeight="false" outlineLevel="0" collapsed="false">
      <c r="B327" s="56"/>
      <c r="C327" s="56"/>
    </row>
    <row r="328" customFormat="false" ht="12.75" hidden="false" customHeight="false" outlineLevel="0" collapsed="false">
      <c r="B328" s="56"/>
      <c r="C328" s="56"/>
    </row>
    <row r="329" customFormat="false" ht="12.75" hidden="false" customHeight="false" outlineLevel="0" collapsed="false">
      <c r="B329" s="56"/>
      <c r="C329" s="56"/>
    </row>
    <row r="330" customFormat="false" ht="12.75" hidden="false" customHeight="false" outlineLevel="0" collapsed="false">
      <c r="B330" s="56"/>
      <c r="C330" s="56"/>
    </row>
    <row r="331" customFormat="false" ht="12.75" hidden="false" customHeight="false" outlineLevel="0" collapsed="false">
      <c r="B331" s="56"/>
      <c r="C331" s="56"/>
    </row>
    <row r="332" customFormat="false" ht="12.75" hidden="false" customHeight="false" outlineLevel="0" collapsed="false">
      <c r="B332" s="56"/>
      <c r="C332" s="56"/>
    </row>
    <row r="333" customFormat="false" ht="12.75" hidden="false" customHeight="false" outlineLevel="0" collapsed="false">
      <c r="B333" s="56"/>
      <c r="C333" s="56"/>
    </row>
    <row r="334" customFormat="false" ht="12.75" hidden="false" customHeight="false" outlineLevel="0" collapsed="false">
      <c r="B334" s="56"/>
      <c r="C334" s="56"/>
    </row>
    <row r="335" customFormat="false" ht="12.75" hidden="false" customHeight="false" outlineLevel="0" collapsed="false">
      <c r="B335" s="56"/>
      <c r="C335" s="56"/>
    </row>
    <row r="336" customFormat="false" ht="12.75" hidden="false" customHeight="false" outlineLevel="0" collapsed="false">
      <c r="B336" s="56"/>
      <c r="C336" s="56"/>
    </row>
    <row r="337" customFormat="false" ht="12.75" hidden="false" customHeight="false" outlineLevel="0" collapsed="false">
      <c r="B337" s="56"/>
      <c r="C337" s="56"/>
    </row>
    <row r="338" customFormat="false" ht="12.75" hidden="false" customHeight="false" outlineLevel="0" collapsed="false">
      <c r="B338" s="56"/>
      <c r="C338" s="56"/>
    </row>
    <row r="339" customFormat="false" ht="12.75" hidden="false" customHeight="false" outlineLevel="0" collapsed="false">
      <c r="B339" s="56"/>
      <c r="C339" s="56"/>
    </row>
    <row r="340" customFormat="false" ht="12.75" hidden="false" customHeight="false" outlineLevel="0" collapsed="false">
      <c r="B340" s="56"/>
      <c r="C340" s="56"/>
    </row>
    <row r="341" customFormat="false" ht="12.75" hidden="false" customHeight="false" outlineLevel="0" collapsed="false">
      <c r="B341" s="56"/>
      <c r="C341" s="56"/>
    </row>
    <row r="342" customFormat="false" ht="12.75" hidden="false" customHeight="false" outlineLevel="0" collapsed="false">
      <c r="B342" s="56"/>
      <c r="C342" s="56"/>
    </row>
    <row r="343" customFormat="false" ht="12.75" hidden="false" customHeight="false" outlineLevel="0" collapsed="false">
      <c r="B343" s="56"/>
      <c r="C343" s="56"/>
    </row>
    <row r="344" customFormat="false" ht="12.75" hidden="false" customHeight="false" outlineLevel="0" collapsed="false">
      <c r="B344" s="56"/>
      <c r="C344" s="56"/>
    </row>
    <row r="345" customFormat="false" ht="12.75" hidden="false" customHeight="false" outlineLevel="0" collapsed="false">
      <c r="B345" s="56"/>
      <c r="C345" s="56"/>
    </row>
    <row r="346" customFormat="false" ht="12.75" hidden="false" customHeight="false" outlineLevel="0" collapsed="false">
      <c r="B346" s="56"/>
      <c r="C346" s="56"/>
    </row>
    <row r="347" customFormat="false" ht="12.75" hidden="false" customHeight="false" outlineLevel="0" collapsed="false">
      <c r="B347" s="56"/>
      <c r="C347" s="56"/>
    </row>
    <row r="348" customFormat="false" ht="12.75" hidden="false" customHeight="false" outlineLevel="0" collapsed="false">
      <c r="B348" s="56"/>
      <c r="C348" s="56"/>
    </row>
    <row r="349" customFormat="false" ht="12.75" hidden="false" customHeight="false" outlineLevel="0" collapsed="false">
      <c r="B349" s="56"/>
      <c r="C349" s="56"/>
    </row>
    <row r="350" customFormat="false" ht="12.75" hidden="false" customHeight="false" outlineLevel="0" collapsed="false">
      <c r="B350" s="56"/>
      <c r="C350" s="56"/>
    </row>
    <row r="351" customFormat="false" ht="12.75" hidden="false" customHeight="false" outlineLevel="0" collapsed="false">
      <c r="B351" s="56"/>
      <c r="C351" s="56"/>
    </row>
    <row r="352" customFormat="false" ht="12.75" hidden="false" customHeight="false" outlineLevel="0" collapsed="false">
      <c r="B352" s="56"/>
      <c r="C352" s="56"/>
    </row>
    <row r="353" customFormat="false" ht="12.75" hidden="false" customHeight="false" outlineLevel="0" collapsed="false">
      <c r="B353" s="56"/>
      <c r="C353" s="56"/>
    </row>
    <row r="354" customFormat="false" ht="12.75" hidden="false" customHeight="false" outlineLevel="0" collapsed="false">
      <c r="B354" s="56"/>
      <c r="C354" s="56"/>
    </row>
    <row r="355" customFormat="false" ht="12.75" hidden="false" customHeight="false" outlineLevel="0" collapsed="false">
      <c r="B355" s="56"/>
      <c r="C355" s="56"/>
    </row>
    <row r="356" customFormat="false" ht="12.75" hidden="false" customHeight="false" outlineLevel="0" collapsed="false">
      <c r="B356" s="56"/>
      <c r="C356" s="56"/>
    </row>
    <row r="357" customFormat="false" ht="12.75" hidden="false" customHeight="false" outlineLevel="0" collapsed="false">
      <c r="B357" s="56"/>
      <c r="C357" s="56"/>
    </row>
    <row r="358" customFormat="false" ht="12.75" hidden="false" customHeight="false" outlineLevel="0" collapsed="false">
      <c r="B358" s="56"/>
      <c r="C358" s="56"/>
    </row>
    <row r="359" customFormat="false" ht="12.75" hidden="false" customHeight="false" outlineLevel="0" collapsed="false">
      <c r="B359" s="56"/>
      <c r="C359" s="56"/>
    </row>
    <row r="360" customFormat="false" ht="12.75" hidden="false" customHeight="false" outlineLevel="0" collapsed="false">
      <c r="B360" s="56"/>
      <c r="C360" s="56"/>
    </row>
    <row r="361" customFormat="false" ht="12.75" hidden="false" customHeight="false" outlineLevel="0" collapsed="false">
      <c r="B361" s="56"/>
      <c r="C361" s="56"/>
    </row>
    <row r="362" customFormat="false" ht="12.75" hidden="false" customHeight="false" outlineLevel="0" collapsed="false">
      <c r="B362" s="56"/>
      <c r="C362" s="56"/>
    </row>
    <row r="363" customFormat="false" ht="12.75" hidden="false" customHeight="false" outlineLevel="0" collapsed="false">
      <c r="B363" s="56"/>
      <c r="C363" s="56"/>
    </row>
    <row r="364" customFormat="false" ht="12.75" hidden="false" customHeight="false" outlineLevel="0" collapsed="false">
      <c r="B364" s="56"/>
      <c r="C364" s="56"/>
    </row>
    <row r="365" customFormat="false" ht="12.75" hidden="false" customHeight="false" outlineLevel="0" collapsed="false">
      <c r="B365" s="56"/>
      <c r="C365" s="56"/>
    </row>
    <row r="366" customFormat="false" ht="12.75" hidden="false" customHeight="false" outlineLevel="0" collapsed="false">
      <c r="B366" s="56"/>
      <c r="C366" s="56"/>
    </row>
    <row r="367" customFormat="false" ht="12.75" hidden="false" customHeight="false" outlineLevel="0" collapsed="false">
      <c r="B367" s="56"/>
      <c r="C367" s="56"/>
    </row>
    <row r="368" customFormat="false" ht="12.75" hidden="false" customHeight="false" outlineLevel="0" collapsed="false">
      <c r="B368" s="56"/>
      <c r="C368" s="56"/>
    </row>
    <row r="369" customFormat="false" ht="12.75" hidden="false" customHeight="false" outlineLevel="0" collapsed="false">
      <c r="B369" s="56"/>
      <c r="C369" s="56"/>
    </row>
    <row r="370" customFormat="false" ht="12.75" hidden="false" customHeight="false" outlineLevel="0" collapsed="false">
      <c r="B370" s="56"/>
      <c r="C370" s="56"/>
    </row>
    <row r="371" customFormat="false" ht="12.75" hidden="false" customHeight="false" outlineLevel="0" collapsed="false">
      <c r="B371" s="56"/>
      <c r="C371" s="56"/>
    </row>
    <row r="372" customFormat="false" ht="12.75" hidden="false" customHeight="false" outlineLevel="0" collapsed="false">
      <c r="B372" s="56"/>
      <c r="C372" s="56"/>
    </row>
    <row r="373" customFormat="false" ht="12.75" hidden="false" customHeight="false" outlineLevel="0" collapsed="false">
      <c r="B373" s="56"/>
      <c r="C373" s="56"/>
    </row>
    <row r="374" customFormat="false" ht="12.75" hidden="false" customHeight="false" outlineLevel="0" collapsed="false">
      <c r="B374" s="56"/>
      <c r="C374" s="56"/>
    </row>
    <row r="375" customFormat="false" ht="12.75" hidden="false" customHeight="false" outlineLevel="0" collapsed="false">
      <c r="B375" s="56"/>
      <c r="C375" s="56"/>
    </row>
    <row r="376" customFormat="false" ht="12.75" hidden="false" customHeight="false" outlineLevel="0" collapsed="false">
      <c r="B376" s="56"/>
      <c r="C376" s="56"/>
    </row>
    <row r="377" customFormat="false" ht="12.75" hidden="false" customHeight="false" outlineLevel="0" collapsed="false">
      <c r="B377" s="56"/>
      <c r="C377" s="56"/>
    </row>
    <row r="378" customFormat="false" ht="12.75" hidden="false" customHeight="false" outlineLevel="0" collapsed="false">
      <c r="B378" s="56"/>
      <c r="C378" s="56"/>
    </row>
    <row r="379" customFormat="false" ht="12.75" hidden="false" customHeight="false" outlineLevel="0" collapsed="false">
      <c r="B379" s="56"/>
      <c r="C379" s="56"/>
    </row>
    <row r="380" customFormat="false" ht="12.75" hidden="false" customHeight="false" outlineLevel="0" collapsed="false">
      <c r="B380" s="56"/>
      <c r="C380" s="56"/>
    </row>
    <row r="381" customFormat="false" ht="12.75" hidden="false" customHeight="false" outlineLevel="0" collapsed="false">
      <c r="B381" s="56"/>
      <c r="C381" s="56"/>
    </row>
    <row r="382" customFormat="false" ht="12.75" hidden="false" customHeight="false" outlineLevel="0" collapsed="false">
      <c r="B382" s="56"/>
      <c r="C382" s="56"/>
    </row>
    <row r="383" customFormat="false" ht="12.75" hidden="false" customHeight="false" outlineLevel="0" collapsed="false">
      <c r="B383" s="56"/>
      <c r="C383" s="56"/>
    </row>
    <row r="384" customFormat="false" ht="12.75" hidden="false" customHeight="false" outlineLevel="0" collapsed="false">
      <c r="B384" s="56"/>
      <c r="C384" s="56"/>
    </row>
    <row r="385" customFormat="false" ht="12.75" hidden="false" customHeight="false" outlineLevel="0" collapsed="false">
      <c r="B385" s="56"/>
      <c r="C385" s="56"/>
    </row>
    <row r="386" customFormat="false" ht="12.75" hidden="false" customHeight="false" outlineLevel="0" collapsed="false">
      <c r="B386" s="56"/>
      <c r="C386" s="56"/>
    </row>
    <row r="387" customFormat="false" ht="12.75" hidden="false" customHeight="false" outlineLevel="0" collapsed="false">
      <c r="B387" s="56"/>
      <c r="C387" s="56"/>
    </row>
    <row r="388" customFormat="false" ht="12.75" hidden="false" customHeight="false" outlineLevel="0" collapsed="false">
      <c r="B388" s="56"/>
      <c r="C388" s="56"/>
    </row>
    <row r="389" customFormat="false" ht="12.75" hidden="false" customHeight="false" outlineLevel="0" collapsed="false">
      <c r="B389" s="56"/>
      <c r="C389" s="56"/>
    </row>
    <row r="390" customFormat="false" ht="12.75" hidden="false" customHeight="false" outlineLevel="0" collapsed="false">
      <c r="B390" s="56"/>
      <c r="C390" s="56"/>
    </row>
    <row r="391" customFormat="false" ht="12.75" hidden="false" customHeight="false" outlineLevel="0" collapsed="false">
      <c r="B391" s="56"/>
      <c r="C391" s="56"/>
    </row>
    <row r="392" customFormat="false" ht="12.75" hidden="false" customHeight="false" outlineLevel="0" collapsed="false">
      <c r="B392" s="56"/>
      <c r="C392" s="56"/>
    </row>
    <row r="393" customFormat="false" ht="12.75" hidden="false" customHeight="false" outlineLevel="0" collapsed="false">
      <c r="B393" s="56"/>
      <c r="C393" s="56"/>
    </row>
    <row r="394" customFormat="false" ht="12.75" hidden="false" customHeight="false" outlineLevel="0" collapsed="false">
      <c r="B394" s="56"/>
      <c r="C394" s="56"/>
    </row>
    <row r="395" customFormat="false" ht="12.75" hidden="false" customHeight="false" outlineLevel="0" collapsed="false">
      <c r="B395" s="56"/>
      <c r="C395" s="56"/>
    </row>
    <row r="396" customFormat="false" ht="12.75" hidden="false" customHeight="false" outlineLevel="0" collapsed="false">
      <c r="B396" s="56"/>
      <c r="C396" s="56"/>
    </row>
    <row r="397" customFormat="false" ht="12.75" hidden="false" customHeight="false" outlineLevel="0" collapsed="false">
      <c r="B397" s="56"/>
      <c r="C397" s="56"/>
    </row>
    <row r="398" customFormat="false" ht="12.75" hidden="false" customHeight="false" outlineLevel="0" collapsed="false">
      <c r="B398" s="56"/>
      <c r="C398" s="56"/>
    </row>
    <row r="399" customFormat="false" ht="12.75" hidden="false" customHeight="false" outlineLevel="0" collapsed="false">
      <c r="B399" s="56"/>
      <c r="C399" s="56"/>
    </row>
    <row r="400" customFormat="false" ht="12.75" hidden="false" customHeight="false" outlineLevel="0" collapsed="false">
      <c r="B400" s="56"/>
      <c r="C400" s="56"/>
    </row>
    <row r="401" customFormat="false" ht="12.75" hidden="false" customHeight="false" outlineLevel="0" collapsed="false">
      <c r="B401" s="56"/>
      <c r="C401" s="56"/>
    </row>
    <row r="402" customFormat="false" ht="12.75" hidden="false" customHeight="false" outlineLevel="0" collapsed="false">
      <c r="B402" s="56"/>
      <c r="C402" s="56"/>
    </row>
    <row r="403" customFormat="false" ht="12.75" hidden="false" customHeight="false" outlineLevel="0" collapsed="false">
      <c r="B403" s="56"/>
      <c r="C403" s="56"/>
    </row>
    <row r="404" customFormat="false" ht="12.75" hidden="false" customHeight="false" outlineLevel="0" collapsed="false">
      <c r="B404" s="56"/>
      <c r="C404" s="56"/>
    </row>
    <row r="405" customFormat="false" ht="12.75" hidden="false" customHeight="false" outlineLevel="0" collapsed="false">
      <c r="B405" s="56"/>
      <c r="C405" s="56"/>
    </row>
    <row r="406" customFormat="false" ht="12.75" hidden="false" customHeight="false" outlineLevel="0" collapsed="false">
      <c r="B406" s="56"/>
      <c r="C406" s="56"/>
    </row>
    <row r="407" customFormat="false" ht="12.75" hidden="false" customHeight="false" outlineLevel="0" collapsed="false">
      <c r="B407" s="56"/>
      <c r="C407" s="56"/>
    </row>
    <row r="408" customFormat="false" ht="12.75" hidden="false" customHeight="false" outlineLevel="0" collapsed="false">
      <c r="B408" s="56"/>
      <c r="C408" s="56"/>
    </row>
    <row r="409" customFormat="false" ht="12.75" hidden="false" customHeight="false" outlineLevel="0" collapsed="false">
      <c r="B409" s="56"/>
      <c r="C409" s="56"/>
    </row>
    <row r="410" customFormat="false" ht="12.75" hidden="false" customHeight="false" outlineLevel="0" collapsed="false">
      <c r="B410" s="56"/>
      <c r="C410" s="56"/>
    </row>
    <row r="411" customFormat="false" ht="12.75" hidden="false" customHeight="false" outlineLevel="0" collapsed="false">
      <c r="B411" s="56"/>
      <c r="C411" s="56"/>
    </row>
    <row r="412" customFormat="false" ht="12.75" hidden="false" customHeight="false" outlineLevel="0" collapsed="false">
      <c r="B412" s="56"/>
      <c r="C412" s="56"/>
    </row>
    <row r="413" customFormat="false" ht="12.75" hidden="false" customHeight="false" outlineLevel="0" collapsed="false">
      <c r="B413" s="56"/>
      <c r="C413" s="56"/>
    </row>
    <row r="414" customFormat="false" ht="12.75" hidden="false" customHeight="false" outlineLevel="0" collapsed="false">
      <c r="B414" s="56"/>
      <c r="C414" s="56"/>
    </row>
    <row r="415" customFormat="false" ht="12.75" hidden="false" customHeight="false" outlineLevel="0" collapsed="false">
      <c r="B415" s="56"/>
      <c r="C415" s="56"/>
    </row>
    <row r="416" customFormat="false" ht="12.75" hidden="false" customHeight="false" outlineLevel="0" collapsed="false">
      <c r="B416" s="56"/>
      <c r="C416" s="56"/>
    </row>
    <row r="417" customFormat="false" ht="12.75" hidden="false" customHeight="false" outlineLevel="0" collapsed="false">
      <c r="B417" s="56"/>
      <c r="C417" s="56"/>
    </row>
    <row r="418" customFormat="false" ht="12.75" hidden="false" customHeight="false" outlineLevel="0" collapsed="false">
      <c r="B418" s="56"/>
      <c r="C418" s="56"/>
    </row>
    <row r="419" customFormat="false" ht="12.75" hidden="false" customHeight="false" outlineLevel="0" collapsed="false">
      <c r="B419" s="56"/>
      <c r="C419" s="5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2001-10-01T10:34:15Z</dcterms:created>
  <dc:creator>rtamma</dc:creator>
  <dc:description/>
  <dc:language>en-US</dc:language>
  <cp:lastModifiedBy>kpresto</cp:lastModifiedBy>
  <cp:lastPrinted>2001-10-24T18:42:35Z</cp:lastPrinted>
  <dcterms:modified xsi:type="dcterms:W3CDTF">2001-11-01T15:36:39Z</dcterms:modified>
  <cp:revision>0</cp:revision>
  <dc:subject/>
  <dc:title/>
</cp:coreProperties>
</file>