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<sst xmlns="http://schemas.openxmlformats.org/spreadsheetml/2006/main" count="283" uniqueCount="77">
  <si>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</si>
  <si>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</si>
  <si>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</si>
  <si>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</si>
  <si>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</si>
  <si>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</si>
  <si>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</si>
  <si>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</si>
  <si>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</si>
  <si>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</si>
  <si>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</si>
  <si>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</si>
  <si>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</si>
  <si>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</si>
  <si>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</si>
  <si>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</si>
  <si>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</si>
  <si>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</si>
  <si>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</si>
  <si>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</si>
  <si>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</si>
  <si>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</si>
  <si>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</si>
  <si>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</si>
  <si>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</si>
  <si>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LINCOLN CENTER</t>
  </si>
  <si>
    <t xml:space="preserve">ENA BASELOAD</t>
  </si>
  <si>
    <t xml:space="preserve">     ANR</t>
  </si>
  <si>
    <t xml:space="preserve">ENA SIQ</t>
  </si>
  <si>
    <t xml:space="preserve">ENA DIQ</t>
  </si>
  <si>
    <t xml:space="preserve">     NGPL (NO-NOTICE)</t>
  </si>
  <si>
    <t xml:space="preserve">RIDER GAS</t>
  </si>
  <si>
    <t xml:space="preserve">     NGPL</t>
  </si>
  <si>
    <t xml:space="preserve">WITHDRAWALS:</t>
  </si>
  <si>
    <t xml:space="preserve">     COENERGY</t>
  </si>
  <si>
    <t xml:space="preserve">     NGPL DSS</t>
  </si>
  <si>
    <t xml:space="preserve">     ENGAGE</t>
  </si>
  <si>
    <t xml:space="preserve">     NGPL FT - AMR</t>
  </si>
  <si>
    <t xml:space="preserve">     PANHANDLE</t>
  </si>
  <si>
    <t xml:space="preserve">     ALLIANCE UNDER DELIVERY</t>
  </si>
  <si>
    <t xml:space="preserve">     FUEL</t>
  </si>
  <si>
    <t xml:space="preserve">LNG LIQUIFACTION</t>
  </si>
  <si>
    <t xml:space="preserve">CITYGATE PURCHASES</t>
  </si>
  <si>
    <t xml:space="preserve">LINE PACK / IMBALANCE</t>
  </si>
  <si>
    <t xml:space="preserve">IMBALANCES</t>
  </si>
  <si>
    <t xml:space="preserve">TOTAL SOURCES</t>
  </si>
  <si>
    <t xml:space="preserve">SOUTH TX (REFILL)</t>
  </si>
  <si>
    <t xml:space="preserve">ENOVATE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</si>
  <si>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</si>
  <si>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</si>
  <si>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</si>
  <si>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</si>
  <si>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</si>
  <si>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</si>
  <si>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</si>
  <si>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</si>
  <si>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</si>
  <si>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</si>
  <si>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     MOBIL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</si>
  <si>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</si>
  <si>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</si>
  <si>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</si>
  <si>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</si>
  <si>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</si>
  <si>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</si>
  <si>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</si>
  <si>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</si>
  <si>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</si>
  <si>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</si>
  <si>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</si>
  <si>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</si>
  <si>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</si>
  <si>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</si>
  <si>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</si>
  <si>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Cinergy Nomination:</t>
  </si>
  <si>
    <t xml:space="preserve">PGL Balancing:</t>
  </si>
  <si>
    <t xml:space="preserve">EMW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</si>
</sst>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50250250250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1083147"/>
        <c:axId val="66469201"/>
      </c:lineChart>
      <c:catAx>
        <c:axId val="8108314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469201"/>
        <c:crossesAt val="0"/>
        <c:auto val="1"/>
        <c:lblAlgn val="ctr"/>
        <c:lblOffset val="100"/>
        <c:noMultiLvlLbl val="0"/>
      </c:catAx>
      <c:valAx>
        <c:axId val="66469201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08314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02902902903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5151058"/>
        <c:axId val="84018311"/>
      </c:lineChart>
      <c:catAx>
        <c:axId val="8515105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018311"/>
        <c:crossesAt val="0"/>
        <c:auto val="1"/>
        <c:lblAlgn val="ctr"/>
        <c:lblOffset val="100"/>
        <c:noMultiLvlLbl val="0"/>
      </c:catAx>
      <c:valAx>
        <c:axId val="8401831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15105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0040650"/>
        <c:axId val="35056723"/>
      </c:lineChart>
      <c:catAx>
        <c:axId val="3004065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056723"/>
        <c:crossesAt val="0"/>
        <c:auto val="1"/>
        <c:lblAlgn val="ctr"/>
        <c:lblOffset val="100"/>
        <c:noMultiLvlLbl val="0"/>
      </c:catAx>
      <c:valAx>
        <c:axId val="35056723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04065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2758833"/>
        <c:axId val="48736188"/>
      </c:lineChart>
      <c:catAx>
        <c:axId val="5275883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736188"/>
        <c:crossesAt val="-40000"/>
        <c:auto val="1"/>
        <c:lblAlgn val="ctr"/>
        <c:lblOffset val="100"/>
        <c:noMultiLvlLbl val="0"/>
      </c:catAx>
      <c:valAx>
        <c:axId val="4873618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75883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646861"/>
        <c:axId val="64732045"/>
      </c:lineChart>
      <c:catAx>
        <c:axId val="6064686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732045"/>
        <c:crossesAt val="0"/>
        <c:auto val="1"/>
        <c:lblAlgn val="ctr"/>
        <c:lblOffset val="100"/>
        <c:noMultiLvlLbl val="0"/>
      </c:catAx>
      <c:valAx>
        <c:axId val="6473204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64686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501649"/>
        <c:axId val="14576489"/>
      </c:lineChart>
      <c:catAx>
        <c:axId val="6550164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576489"/>
        <c:crossesAt val="0"/>
        <c:auto val="1"/>
        <c:lblAlgn val="ctr"/>
        <c:lblOffset val="100"/>
        <c:noMultiLvlLbl val="0"/>
      </c:catAx>
      <c:valAx>
        <c:axId val="1457648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50164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253731"/>
        <c:axId val="59217741"/>
      </c:lineChart>
      <c:catAx>
        <c:axId val="2625373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217741"/>
        <c:crossesAt val="0"/>
        <c:auto val="1"/>
        <c:lblAlgn val="ctr"/>
        <c:lblOffset val="100"/>
        <c:noMultiLvlLbl val="0"/>
      </c:catAx>
      <c:valAx>
        <c:axId val="59217741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25373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7140700"/>
        <c:axId val="2832848"/>
      </c:lineChart>
      <c:catAx>
        <c:axId val="871407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32848"/>
        <c:crossesAt val="0"/>
        <c:auto val="1"/>
        <c:lblAlgn val="ctr"/>
        <c:lblOffset val="100"/>
        <c:noMultiLvlLbl val="0"/>
      </c:catAx>
      <c:valAx>
        <c:axId val="283284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14070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0165483"/>
        <c:axId val="47694131"/>
      </c:lineChart>
      <c:catAx>
        <c:axId val="701654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694131"/>
        <c:crossesAt val="0"/>
        <c:auto val="1"/>
        <c:lblAlgn val="ctr"/>
        <c:lblOffset val="100"/>
        <c:noMultiLvlLbl val="0"/>
      </c:catAx>
      <c:valAx>
        <c:axId val="4769413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16548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539615"/>
        <c:axId val="51524089"/>
      </c:lineChart>
      <c:catAx>
        <c:axId val="2539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524089"/>
        <c:crossesAt val="-40000"/>
        <c:auto val="1"/>
        <c:lblAlgn val="ctr"/>
        <c:lblOffset val="100"/>
        <c:noMultiLvlLbl val="0"/>
      </c:catAx>
      <c:valAx>
        <c:axId val="51524089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3961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96296296296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911840"/>
        <c:axId val="18257753"/>
      </c:lineChart>
      <c:catAx>
        <c:axId val="249118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257753"/>
        <c:crossesAt val="0"/>
        <c:auto val="1"/>
        <c:lblAlgn val="ctr"/>
        <c:lblOffset val="100"/>
        <c:noMultiLvlLbl val="0"/>
      </c:catAx>
      <c:valAx>
        <c:axId val="1825775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91184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51651651652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7725643"/>
        <c:axId val="48275603"/>
      </c:lineChart>
      <c:catAx>
        <c:axId val="377256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275603"/>
        <c:crossesAt val="0"/>
        <c:auto val="1"/>
        <c:lblAlgn val="ctr"/>
        <c:lblOffset val="100"/>
        <c:noMultiLvlLbl val="0"/>
      </c:catAx>
      <c:valAx>
        <c:axId val="4827560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72564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6695102"/>
        <c:axId val="36710417"/>
      </c:lineChart>
      <c:catAx>
        <c:axId val="366951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710417"/>
        <c:crossesAt val="0"/>
        <c:auto val="1"/>
        <c:lblAlgn val="ctr"/>
        <c:lblOffset val="100"/>
        <c:noMultiLvlLbl val="0"/>
      </c:catAx>
      <c:valAx>
        <c:axId val="3671041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69510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168210557271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3120983"/>
        <c:axId val="92967749"/>
      </c:lineChart>
      <c:catAx>
        <c:axId val="6312098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967749"/>
        <c:crossesAt val="0"/>
        <c:auto val="1"/>
        <c:lblAlgn val="ctr"/>
        <c:lblOffset val="100"/>
        <c:noMultiLvlLbl val="0"/>
      </c:catAx>
      <c:valAx>
        <c:axId val="92967749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12098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411306"/>
        <c:axId val="82396615"/>
      </c:lineChart>
      <c:catAx>
        <c:axId val="541130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396615"/>
        <c:crossesAt val="0"/>
        <c:auto val="1"/>
        <c:lblAlgn val="ctr"/>
        <c:lblOffset val="100"/>
        <c:noMultiLvlLbl val="0"/>
      </c:catAx>
      <c:valAx>
        <c:axId val="8239661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11306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28525216879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9462312"/>
        <c:axId val="99723925"/>
      </c:lineChart>
      <c:catAx>
        <c:axId val="19462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723925"/>
        <c:crossesAt val="0"/>
        <c:auto val="1"/>
        <c:lblAlgn val="ctr"/>
        <c:lblOffset val="100"/>
        <c:noMultiLvlLbl val="0"/>
      </c:catAx>
      <c:valAx>
        <c:axId val="9972392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46231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9744840"/>
        <c:axId val="1317648"/>
      </c:lineChart>
      <c:catAx>
        <c:axId val="79744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17648"/>
        <c:crossesAt val="-40000"/>
        <c:auto val="1"/>
        <c:lblAlgn val="ctr"/>
        <c:lblOffset val="100"/>
        <c:noMultiLvlLbl val="0"/>
      </c:catAx>
      <c:valAx>
        <c:axId val="131764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74484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694994961370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213185"/>
        <c:axId val="24524674"/>
      </c:lineChart>
      <c:catAx>
        <c:axId val="521318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524674"/>
        <c:crossesAt val="0"/>
        <c:auto val="1"/>
        <c:lblAlgn val="ctr"/>
        <c:lblOffset val="100"/>
        <c:noMultiLvlLbl val="0"/>
      </c:catAx>
      <c:valAx>
        <c:axId val="2452467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1318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2374564684638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63652779569199"/>
          <c:w val="1"/>
          <c:h val="0.93873339352508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4648569"/>
        <c:axId val="98218536"/>
      </c:lineChart>
      <c:catAx>
        <c:axId val="4464856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218536"/>
        <c:crossesAt val="0"/>
        <c:auto val="1"/>
        <c:lblAlgn val="ctr"/>
        <c:lblOffset val="100"/>
        <c:noMultiLvlLbl val="0"/>
      </c:catAx>
      <c:valAx>
        <c:axId val="982185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64856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26854120985425"/>
          <c:w val="383"/>
          <c:h val="0.1911518122017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639794"/>
        <c:axId val="44299377"/>
      </c:lineChart>
      <c:catAx>
        <c:axId val="2463979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299377"/>
        <c:crossesAt val="0"/>
        <c:auto val="1"/>
        <c:lblAlgn val="ctr"/>
        <c:lblOffset val="100"/>
        <c:noMultiLvlLbl val="0"/>
      </c:catAx>
      <c:valAx>
        <c:axId val="4429937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63979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0"/>
          <c:y val="0.045272797626725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9308654714304"/>
          <c:w val="1"/>
          <c:h val="0.87346833483812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1627301"/>
        <c:axId val="64907856"/>
      </c:lineChart>
      <c:catAx>
        <c:axId val="916273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907856"/>
        <c:crossesAt val="0"/>
        <c:auto val="1"/>
        <c:lblAlgn val="ctr"/>
        <c:lblOffset val="100"/>
        <c:noMultiLvlLbl val="0"/>
      </c:catAx>
      <c:valAx>
        <c:axId val="6490785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62730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4620147039855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215653342290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658716829023"/>
          <c:w val="1"/>
          <c:h val="0.873026536781995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0427105"/>
        <c:axId val="66361669"/>
      </c:lineChart>
      <c:catAx>
        <c:axId val="8042710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361669"/>
        <c:crossesAt val="0"/>
        <c:auto val="1"/>
        <c:lblAlgn val="ctr"/>
        <c:lblOffset val="100"/>
        <c:noMultiLvlLbl val="0"/>
      </c:catAx>
      <c:valAx>
        <c:axId val="6636166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42710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42794759825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248161"/>
        <c:axId val="76402603"/>
      </c:lineChart>
      <c:catAx>
        <c:axId val="5324816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402603"/>
        <c:crossesAt val="0"/>
        <c:auto val="1"/>
        <c:lblAlgn val="ctr"/>
        <c:lblOffset val="100"/>
        <c:noMultiLvlLbl val="0"/>
      </c:catAx>
      <c:valAx>
        <c:axId val="7640260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24816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217985490129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14459254260165"/>
          <c:w val="1"/>
          <c:h val="0.90855407457398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1994757"/>
        <c:axId val="9120530"/>
      </c:lineChart>
      <c:catAx>
        <c:axId val="6199475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20530"/>
        <c:crossesAt val="-40000"/>
        <c:auto val="1"/>
        <c:lblAlgn val="ctr"/>
        <c:lblOffset val="100"/>
        <c:noMultiLvlLbl val="0"/>
      </c:catAx>
      <c:valAx>
        <c:axId val="912053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99475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51543782689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0773153479191"/>
          <c:y val="0.026645435244161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88090146405659"/>
          <c:y val="0.0621019108280255"/>
          <c:w val="0.98124691561112"/>
          <c:h val="0.820276008492569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361000</c:v>
                </c:pt>
                <c:pt idx="1">
                  <c:v>339000</c:v>
                </c:pt>
                <c:pt idx="2">
                  <c:v>291000</c:v>
                </c:pt>
                <c:pt idx="3">
                  <c:v>353000</c:v>
                </c:pt>
                <c:pt idx="4">
                  <c:v>320000</c:v>
                </c:pt>
                <c:pt idx="5">
                  <c:v>367000</c:v>
                </c:pt>
                <c:pt idx="6">
                  <c:v>341000</c:v>
                </c:pt>
                <c:pt idx="7">
                  <c:v>301000</c:v>
                </c:pt>
                <c:pt idx="8">
                  <c:v>291000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326957</c:v>
                </c:pt>
                <c:pt idx="1">
                  <c:v>369852</c:v>
                </c:pt>
                <c:pt idx="2">
                  <c:v>399083</c:v>
                </c:pt>
                <c:pt idx="3">
                  <c:v>450000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168143"/>
        <c:axId val="27238820"/>
      </c:lineChart>
      <c:catAx>
        <c:axId val="2168143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238820"/>
        <c:crossesAt val="0"/>
        <c:auto val="1"/>
        <c:lblAlgn val="ctr"/>
        <c:lblOffset val="100"/>
        <c:noMultiLvlLbl val="0"/>
      </c:catAx>
      <c:valAx>
        <c:axId val="27238820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68143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2404178318802"/>
          <c:y val="0.871231422505308"/>
          <c:w val="0.0486099687448594"/>
          <c:h val="0.12728237791932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2887338829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07376875925"/>
          <c:y val="0.0622216873269948"/>
          <c:w val="0.95149017121116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11345</c:v>
                </c:pt>
                <c:pt idx="1">
                  <c:v>0</c:v>
                </c:pt>
                <c:pt idx="2">
                  <c:v>0</c:v>
                </c:pt>
                <c:pt idx="3">
                  <c:v>7000</c:v>
                </c:pt>
                <c:pt idx="4">
                  <c:v>1600</c:v>
                </c:pt>
                <c:pt idx="5">
                  <c:v>20000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384697"/>
        <c:axId val="67395824"/>
      </c:lineChart>
      <c:catAx>
        <c:axId val="3438469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395824"/>
        <c:crossesAt val="0"/>
        <c:auto val="1"/>
        <c:lblAlgn val="ctr"/>
        <c:lblOffset val="100"/>
        <c:noMultiLvlLbl val="0"/>
      </c:catAx>
      <c:valAx>
        <c:axId val="67395824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38469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569647009089"/>
          <c:y val="0.92177157299314"/>
          <c:w val="0.16962587190868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1552769414773"/>
          <c:y val="0.0781928757602085"/>
          <c:w val="0.986926217676414"/>
          <c:h val="0.888683753258037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141560</c:v>
                </c:pt>
                <c:pt idx="1">
                  <c:v>148524</c:v>
                </c:pt>
                <c:pt idx="2">
                  <c:v>148524</c:v>
                </c:pt>
                <c:pt idx="3">
                  <c:v>148524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2735472"/>
        <c:axId val="44787155"/>
      </c:lineChart>
      <c:catAx>
        <c:axId val="92735472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787155"/>
        <c:crossesAt val="0"/>
        <c:auto val="1"/>
        <c:lblAlgn val="ctr"/>
        <c:lblOffset val="100"/>
        <c:noMultiLvlLbl val="0"/>
      </c:catAx>
      <c:valAx>
        <c:axId val="44787155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73547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1540396750113"/>
          <c:y val="0.9194178974804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24722596702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19433786166"/>
          <c:y val="0.0907654921020656"/>
          <c:w val="0.949030384735041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-5678</c:v>
                </c:pt>
                <c:pt idx="1">
                  <c:v>11489</c:v>
                </c:pt>
                <c:pt idx="2">
                  <c:v>28656</c:v>
                </c:pt>
                <c:pt idx="3">
                  <c:v>38823</c:v>
                </c:pt>
                <c:pt idx="4">
                  <c:v>39623</c:v>
                </c:pt>
                <c:pt idx="5">
                  <c:v>26623</c:v>
                </c:pt>
                <c:pt idx="6">
                  <c:v>26623</c:v>
                </c:pt>
                <c:pt idx="7">
                  <c:v>26623</c:v>
                </c:pt>
                <c:pt idx="8">
                  <c:v>26623</c:v>
                </c:pt>
                <c:pt idx="9">
                  <c:v>26623</c:v>
                </c:pt>
                <c:pt idx="10">
                  <c:v>26623</c:v>
                </c:pt>
                <c:pt idx="11">
                  <c:v>26623</c:v>
                </c:pt>
                <c:pt idx="12">
                  <c:v>26623</c:v>
                </c:pt>
                <c:pt idx="13">
                  <c:v>26623</c:v>
                </c:pt>
                <c:pt idx="14">
                  <c:v>26623</c:v>
                </c:pt>
                <c:pt idx="15">
                  <c:v>26623</c:v>
                </c:pt>
                <c:pt idx="16">
                  <c:v>26623</c:v>
                </c:pt>
                <c:pt idx="17">
                  <c:v>26623</c:v>
                </c:pt>
                <c:pt idx="18">
                  <c:v>26623</c:v>
                </c:pt>
                <c:pt idx="19">
                  <c:v>26623</c:v>
                </c:pt>
                <c:pt idx="20">
                  <c:v>26623</c:v>
                </c:pt>
                <c:pt idx="21">
                  <c:v>26623</c:v>
                </c:pt>
                <c:pt idx="22">
                  <c:v>26623</c:v>
                </c:pt>
                <c:pt idx="23">
                  <c:v>26623</c:v>
                </c:pt>
                <c:pt idx="24">
                  <c:v>26623</c:v>
                </c:pt>
                <c:pt idx="25">
                  <c:v>26623</c:v>
                </c:pt>
                <c:pt idx="26">
                  <c:v>26623</c:v>
                </c:pt>
                <c:pt idx="27">
                  <c:v>26623</c:v>
                </c:pt>
                <c:pt idx="28">
                  <c:v>26623</c:v>
                </c:pt>
                <c:pt idx="29">
                  <c:v>26623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1585019"/>
        <c:axId val="83783777"/>
      </c:lineChart>
      <c:catAx>
        <c:axId val="51585019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783777"/>
        <c:crossesAt val="-40000"/>
        <c:auto val="1"/>
        <c:lblAlgn val="ctr"/>
        <c:lblOffset val="100"/>
        <c:noMultiLvlLbl val="0"/>
      </c:catAx>
      <c:valAx>
        <c:axId val="83783777"/>
        <c:scaling>
          <c:orientation val="minMax"/>
          <c:max val="80000"/>
          <c:min val="-4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58501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84206159909"/>
          <c:y val="0.918712029161604"/>
          <c:w val="0.117079746966712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4104320337197"/>
          <c:y val="0.034183919114106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17597471022"/>
          <c:y val="0.0705344246509389"/>
          <c:w val="0.955426765015806"/>
          <c:h val="0.893596533461724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9313</c:v>
                </c:pt>
                <c:pt idx="1">
                  <c:v>6801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305717"/>
        <c:axId val="60901376"/>
      </c:lineChart>
      <c:catAx>
        <c:axId val="530571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901376"/>
        <c:crossesAt val="0"/>
        <c:auto val="1"/>
        <c:lblAlgn val="ctr"/>
        <c:lblOffset val="100"/>
        <c:noMultiLvlLbl val="0"/>
      </c:catAx>
      <c:valAx>
        <c:axId val="60901376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0571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776606954689"/>
          <c:y val="0.918512277323062"/>
          <c:w val="0.0929399367755532"/>
          <c:h val="0.05524795377948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14690761800904"/>
          <c:y val="0.033959105584120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22921535026"/>
          <c:y val="0.0698314002152338"/>
          <c:w val="0.956846860881757"/>
          <c:h val="0.88999162979792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-25028</c:v>
                </c:pt>
                <c:pt idx="1">
                  <c:v>-29329</c:v>
                </c:pt>
                <c:pt idx="2">
                  <c:v>-26829</c:v>
                </c:pt>
                <c:pt idx="3">
                  <c:v>-24329</c:v>
                </c:pt>
                <c:pt idx="4">
                  <c:v>-8829</c:v>
                </c:pt>
                <c:pt idx="5">
                  <c:v>-8829</c:v>
                </c:pt>
                <c:pt idx="6">
                  <c:v>-8829</c:v>
                </c:pt>
                <c:pt idx="7">
                  <c:v>-8829</c:v>
                </c:pt>
                <c:pt idx="8">
                  <c:v>-8829</c:v>
                </c:pt>
                <c:pt idx="9">
                  <c:v>-8829</c:v>
                </c:pt>
                <c:pt idx="10">
                  <c:v>-8829</c:v>
                </c:pt>
                <c:pt idx="11">
                  <c:v>-8829</c:v>
                </c:pt>
                <c:pt idx="12">
                  <c:v>-8829</c:v>
                </c:pt>
                <c:pt idx="13">
                  <c:v>-8829</c:v>
                </c:pt>
                <c:pt idx="14">
                  <c:v>-8829</c:v>
                </c:pt>
                <c:pt idx="15">
                  <c:v>-8829</c:v>
                </c:pt>
                <c:pt idx="16">
                  <c:v>-8829</c:v>
                </c:pt>
                <c:pt idx="17">
                  <c:v>-8829</c:v>
                </c:pt>
                <c:pt idx="18">
                  <c:v>-8829</c:v>
                </c:pt>
                <c:pt idx="19">
                  <c:v>-8829</c:v>
                </c:pt>
                <c:pt idx="20">
                  <c:v>-8829</c:v>
                </c:pt>
                <c:pt idx="21">
                  <c:v>-8829</c:v>
                </c:pt>
                <c:pt idx="22">
                  <c:v>-8829</c:v>
                </c:pt>
                <c:pt idx="23">
                  <c:v>-8829</c:v>
                </c:pt>
                <c:pt idx="24">
                  <c:v>-8829</c:v>
                </c:pt>
                <c:pt idx="25">
                  <c:v>-8829</c:v>
                </c:pt>
                <c:pt idx="26">
                  <c:v>-8829</c:v>
                </c:pt>
                <c:pt idx="27">
                  <c:v>-8829</c:v>
                </c:pt>
                <c:pt idx="28">
                  <c:v>-8829</c:v>
                </c:pt>
                <c:pt idx="29">
                  <c:v>-8829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899324"/>
        <c:axId val="68206185"/>
      </c:lineChart>
      <c:catAx>
        <c:axId val="989932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206185"/>
        <c:crossesAt val="-40000"/>
        <c:auto val="1"/>
        <c:lblAlgn val="ctr"/>
        <c:lblOffset val="100"/>
        <c:noMultiLvlLbl val="0"/>
      </c:catAx>
      <c:valAx>
        <c:axId val="68206185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9932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6416368074"/>
          <c:y val="0.922874566543107"/>
          <c:w val="0.128213117307992"/>
          <c:h val="0.04639483438957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37933"/>
        <c:axId val="76826879"/>
      </c:lineChart>
      <c:catAx>
        <c:axId val="383793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826879"/>
        <c:crossesAt val="0"/>
        <c:auto val="1"/>
        <c:lblAlgn val="ctr"/>
        <c:lblOffset val="100"/>
        <c:noMultiLvlLbl val="0"/>
      </c:catAx>
      <c:valAx>
        <c:axId val="7682687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3793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098747"/>
        <c:axId val="73344556"/>
      </c:lineChart>
      <c:catAx>
        <c:axId val="20987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344556"/>
        <c:crossesAt val="0"/>
        <c:auto val="1"/>
        <c:lblAlgn val="ctr"/>
        <c:lblOffset val="100"/>
        <c:noMultiLvlLbl val="0"/>
      </c:catAx>
      <c:valAx>
        <c:axId val="7334455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9874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6590564"/>
        <c:axId val="78446662"/>
      </c:lineChart>
      <c:catAx>
        <c:axId val="265905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446662"/>
        <c:crossesAt val="-40000"/>
        <c:auto val="1"/>
        <c:lblAlgn val="ctr"/>
        <c:lblOffset val="100"/>
        <c:noMultiLvlLbl val="0"/>
      </c:catAx>
      <c:valAx>
        <c:axId val="7844666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59056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28650"/>
        <c:axId val="46865244"/>
      </c:lineChart>
      <c:catAx>
        <c:axId val="82865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865244"/>
        <c:crossesAt val="0"/>
        <c:auto val="1"/>
        <c:lblAlgn val="ctr"/>
        <c:lblOffset val="100"/>
        <c:noMultiLvlLbl val="0"/>
      </c:catAx>
      <c:valAx>
        <c:axId val="4686524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865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239835"/>
        <c:axId val="55777792"/>
      </c:lineChart>
      <c:catAx>
        <c:axId val="512398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777792"/>
        <c:crossesAt val="0"/>
        <c:auto val="1"/>
        <c:lblAlgn val="ctr"/>
        <c:lblOffset val="100"/>
        <c:noMultiLvlLbl val="0"/>
      </c:catAx>
      <c:valAx>
        <c:axId val="557777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23983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0114080"/>
        <c:axId val="81373809"/>
      </c:lineChart>
      <c:catAx>
        <c:axId val="701140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373809"/>
        <c:crossesAt val="0"/>
        <c:auto val="1"/>
        <c:lblAlgn val="ctr"/>
        <c:lblOffset val="100"/>
        <c:noMultiLvlLbl val="0"/>
      </c:catAx>
      <c:valAx>
        <c:axId val="81373809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114080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2" name="Text 6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3" name="Text 7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4" name="Chart 1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5" name="Chart 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6" name="Chart 3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7" name="Chart 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8" name="Chart 5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9" name="Chart 6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0" name="Chart 7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1" name="Chart 8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2" name="Chart 9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3" name="Chart 1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14" name="Chart 11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15" name="Chart 12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6" name="Chart 13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7" name="Chart 1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8" name="Chart 15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9" name="Chart 16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0" name="Chart 17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1" name="Chart 18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22" name="Chart 19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3" name="Chart 2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24" name="Chart 21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5" name="Chart 2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6" name="Chart 23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7" name="Chart 24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2160</xdr:colOff>
      <xdr:row>62</xdr:row>
      <xdr:rowOff>95400</xdr:rowOff>
    </xdr:to>
    <xdr:graphicFrame>
      <xdr:nvGraphicFramePr>
        <xdr:cNvPr id="28" name="Chart 25"/>
        <xdr:cNvGraphicFramePr/>
      </xdr:nvGraphicFramePr>
      <xdr:xfrm>
        <a:off x="0" y="785808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29" name="Chart 26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63</xdr:row>
      <xdr:rowOff>28440</xdr:rowOff>
    </xdr:from>
    <xdr:to>
      <xdr:col>0</xdr:col>
      <xdr:colOff>2160</xdr:colOff>
      <xdr:row>80</xdr:row>
      <xdr:rowOff>47520</xdr:rowOff>
    </xdr:to>
    <xdr:graphicFrame>
      <xdr:nvGraphicFramePr>
        <xdr:cNvPr id="30" name="Chart 27"/>
        <xdr:cNvGraphicFramePr/>
      </xdr:nvGraphicFramePr>
      <xdr:xfrm>
        <a:off x="0" y="10829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31" name="Chart 28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38160</xdr:rowOff>
    </xdr:to>
    <xdr:graphicFrame>
      <xdr:nvGraphicFramePr>
        <xdr:cNvPr id="32" name="Chart 29"/>
        <xdr:cNvGraphicFramePr/>
      </xdr:nvGraphicFramePr>
      <xdr:xfrm>
        <a:off x="0" y="559116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28440</xdr:rowOff>
    </xdr:to>
    <xdr:graphicFrame>
      <xdr:nvGraphicFramePr>
        <xdr:cNvPr id="33" name="Chart 30"/>
        <xdr:cNvGraphicFramePr/>
      </xdr:nvGraphicFramePr>
      <xdr:xfrm>
        <a:off x="0" y="5591160"/>
        <a:ext cx="2160" cy="213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19080</xdr:rowOff>
    </xdr:from>
    <xdr:to>
      <xdr:col>21</xdr:col>
      <xdr:colOff>10440</xdr:colOff>
      <xdr:row>65</xdr:row>
      <xdr:rowOff>142920</xdr:rowOff>
    </xdr:to>
    <xdr:graphicFrame>
      <xdr:nvGraphicFramePr>
        <xdr:cNvPr id="34" name="Chart 31"/>
        <xdr:cNvGraphicFramePr/>
      </xdr:nvGraphicFramePr>
      <xdr:xfrm>
        <a:off x="3693240" y="7877160"/>
        <a:ext cx="17507160" cy="3390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5" name="Chart 32"/>
        <xdr:cNvGraphicFramePr/>
      </xdr:nvGraphicFramePr>
      <xdr:xfrm>
        <a:off x="7305480" y="1676160"/>
        <a:ext cx="681228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6" name="Chart 33"/>
        <xdr:cNvGraphicFramePr/>
      </xdr:nvGraphicFramePr>
      <xdr:xfrm>
        <a:off x="3683160" y="11401560"/>
        <a:ext cx="1745748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7" name="Chart 34"/>
        <xdr:cNvGraphicFramePr/>
      </xdr:nvGraphicFramePr>
      <xdr:xfrm>
        <a:off x="14257800" y="1676160"/>
        <a:ext cx="694260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8" name="Chart 35"/>
        <xdr:cNvGraphicFramePr/>
      </xdr:nvGraphicFramePr>
      <xdr:xfrm>
        <a:off x="7285320" y="4696200"/>
        <a:ext cx="6832440" cy="2990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9" name="Chart 36"/>
        <xdr:cNvGraphicFramePr/>
      </xdr:nvGraphicFramePr>
      <xdr:xfrm>
        <a:off x="14288040" y="4667040"/>
        <a:ext cx="693216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40" name="Text 37"/>
        <xdr:cNvSpPr/>
      </xdr:nvSpPr>
      <xdr:spPr>
        <a:xfrm>
          <a:off x="3321000" y="546732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65</v>
      </c>
      <c r="C4" s="8" t="n">
        <v>50</v>
      </c>
      <c r="D4" s="9" t="n">
        <f aca="false">AVERAGE(B4,C4)</f>
        <v>57.5</v>
      </c>
      <c r="G4" s="2" t="s">
        <v>5</v>
      </c>
      <c r="H4" s="7" t="n">
        <v>62</v>
      </c>
      <c r="I4" s="8" t="n">
        <v>47</v>
      </c>
      <c r="J4" s="9" t="n">
        <f aca="false">AVERAGE(H4,I4)</f>
        <v>54.5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-240000</v>
      </c>
      <c r="C6" s="14" t="n">
        <v>-286000</v>
      </c>
      <c r="D6" s="12" t="s">
        <v>8</v>
      </c>
      <c r="E6" s="13" t="n">
        <v>-51000</v>
      </c>
      <c r="F6" s="14" t="n">
        <v>-55000</v>
      </c>
      <c r="G6" s="12" t="s">
        <v>7</v>
      </c>
      <c r="H6" s="13" t="n">
        <v>-290000</v>
      </c>
      <c r="I6" s="14" t="n">
        <v>-330000</v>
      </c>
      <c r="J6" s="12" t="s">
        <v>8</v>
      </c>
      <c r="K6" s="13" t="n">
        <v>-63000</v>
      </c>
      <c r="L6" s="14" t="n">
        <v>-63000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0</v>
      </c>
      <c r="D9" s="12" t="s">
        <v>14</v>
      </c>
      <c r="E9" s="13" t="n">
        <v>-5000</v>
      </c>
      <c r="G9" s="12" t="s">
        <v>13</v>
      </c>
      <c r="H9" s="13" t="n">
        <v>0</v>
      </c>
      <c r="J9" s="12" t="s">
        <v>14</v>
      </c>
      <c r="K9" s="13" t="n">
        <v>-5000</v>
      </c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f aca="false">-86993-43007</f>
        <v>-130000</v>
      </c>
      <c r="C12" s="16"/>
      <c r="D12" s="15" t="s">
        <v>20</v>
      </c>
      <c r="E12" s="13" t="n">
        <v>0</v>
      </c>
      <c r="G12" s="12" t="s">
        <v>14</v>
      </c>
      <c r="H12" s="13" t="n">
        <f aca="false">-86993-43007</f>
        <v>-130000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0</v>
      </c>
      <c r="G13" s="12" t="s">
        <v>21</v>
      </c>
      <c r="H13" s="13" t="n">
        <v>0</v>
      </c>
      <c r="I13" s="6"/>
      <c r="J13" s="12" t="s">
        <v>22</v>
      </c>
      <c r="K13" s="13" t="n">
        <v>0</v>
      </c>
    </row>
    <row r="14" customFormat="false" ht="13.5" hidden="false" customHeight="false" outlineLevel="0" collapsed="false">
      <c r="A14" s="12" t="s">
        <v>23</v>
      </c>
      <c r="B14" s="13" t="n">
        <v>-20000</v>
      </c>
      <c r="C14" s="16"/>
      <c r="D14" s="17" t="s">
        <v>24</v>
      </c>
      <c r="E14" s="18" t="n">
        <f aca="false">SUM(E6:E13)</f>
        <v>-84340</v>
      </c>
      <c r="G14" s="12" t="s">
        <v>23</v>
      </c>
      <c r="H14" s="13" t="n">
        <v>-20000</v>
      </c>
      <c r="I14" s="16"/>
      <c r="J14" s="17" t="s">
        <v>24</v>
      </c>
      <c r="K14" s="18" t="n">
        <f aca="false">SUM(K6:K13)</f>
        <v>-96340</v>
      </c>
    </row>
    <row r="15" customFormat="false" ht="12.75" hidden="false" customHeight="false" outlineLevel="0" collapsed="false">
      <c r="A15" s="12" t="s">
        <v>25</v>
      </c>
      <c r="B15" s="13" t="n">
        <v>0</v>
      </c>
      <c r="C15" s="16"/>
      <c r="D15" s="12"/>
      <c r="E15" s="13"/>
      <c r="F15" s="16" t="n">
        <f aca="false">+E14+E29</f>
        <v>0</v>
      </c>
      <c r="G15" s="12" t="s">
        <v>25</v>
      </c>
      <c r="H15" s="13" t="n">
        <v>0</v>
      </c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14300</v>
      </c>
      <c r="G16" s="12" t="s">
        <v>12</v>
      </c>
      <c r="H16" s="13"/>
      <c r="I16" s="16"/>
      <c r="J16" s="12" t="s">
        <v>26</v>
      </c>
      <c r="K16" s="13" t="n">
        <v>14300</v>
      </c>
    </row>
    <row r="17" customFormat="false" ht="12.75" hidden="false" customHeight="false" outlineLevel="0" collapsed="false">
      <c r="A17" s="12" t="s">
        <v>27</v>
      </c>
      <c r="B17" s="13" t="n">
        <v>0</v>
      </c>
      <c r="C17" s="16"/>
      <c r="D17" s="12" t="s">
        <v>28</v>
      </c>
      <c r="E17" s="13" t="n">
        <v>10000</v>
      </c>
      <c r="G17" s="12" t="s">
        <v>27</v>
      </c>
      <c r="H17" s="13" t="n">
        <v>0</v>
      </c>
      <c r="I17" s="16"/>
      <c r="J17" s="12" t="s">
        <v>28</v>
      </c>
      <c r="K17" s="13" t="n">
        <v>10000</v>
      </c>
    </row>
    <row r="18" customFormat="false" ht="12.75" hidden="false" customHeight="false" outlineLevel="0" collapsed="false">
      <c r="A18" s="12" t="s">
        <v>22</v>
      </c>
      <c r="B18" s="13" t="n">
        <v>0</v>
      </c>
      <c r="D18" s="12" t="s">
        <v>29</v>
      </c>
      <c r="E18" s="13" t="n">
        <v>19987</v>
      </c>
      <c r="F18" s="16" t="s">
        <v>16</v>
      </c>
      <c r="G18" s="12" t="s">
        <v>22</v>
      </c>
      <c r="H18" s="13" t="n">
        <v>0</v>
      </c>
      <c r="J18" s="12" t="s">
        <v>29</v>
      </c>
      <c r="K18" s="13" t="n">
        <v>19987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-14337</v>
      </c>
      <c r="D19" s="12" t="s">
        <v>31</v>
      </c>
      <c r="E19" s="13" t="n">
        <v>17191</v>
      </c>
      <c r="G19" s="12" t="s">
        <v>30</v>
      </c>
      <c r="H19" s="13" t="n">
        <v>0</v>
      </c>
      <c r="J19" s="12" t="s">
        <v>31</v>
      </c>
      <c r="K19" s="13" t="n">
        <v>17191</v>
      </c>
    </row>
    <row r="20" customFormat="false" ht="12.75" hidden="false" customHeight="false" outlineLevel="0" collapsed="false">
      <c r="A20" s="12" t="s">
        <v>32</v>
      </c>
      <c r="B20" s="13" t="n">
        <v>-70000</v>
      </c>
      <c r="C20" s="16"/>
      <c r="D20" s="12" t="s">
        <v>33</v>
      </c>
      <c r="E20" s="13" t="n">
        <v>0</v>
      </c>
      <c r="G20" s="12" t="s">
        <v>32</v>
      </c>
      <c r="H20" s="13" t="n">
        <v>-70000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0</v>
      </c>
      <c r="D22" s="12" t="s">
        <v>37</v>
      </c>
      <c r="E22" s="13" t="n">
        <v>6945</v>
      </c>
      <c r="G22" s="12" t="s">
        <v>36</v>
      </c>
      <c r="H22" s="13" t="n">
        <v>0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38</v>
      </c>
      <c r="B23" s="13" t="n">
        <v>-29198</v>
      </c>
      <c r="C23" s="16" t="s">
        <v>16</v>
      </c>
      <c r="D23" s="12" t="s">
        <v>27</v>
      </c>
      <c r="E23" s="13" t="n">
        <v>0</v>
      </c>
      <c r="F23" s="16"/>
      <c r="G23" s="12" t="s">
        <v>38</v>
      </c>
      <c r="H23" s="13" t="n">
        <v>-29198</v>
      </c>
      <c r="I23" s="16" t="s">
        <v>16</v>
      </c>
      <c r="J23" s="12" t="s">
        <v>27</v>
      </c>
      <c r="K23" s="13" t="n">
        <v>0</v>
      </c>
      <c r="L23" s="16"/>
    </row>
    <row r="24" customFormat="false" ht="12.75" hidden="false" customHeight="false" outlineLevel="0" collapsed="false">
      <c r="A24" s="12" t="s">
        <v>14</v>
      </c>
      <c r="B24" s="13" t="n">
        <v>0</v>
      </c>
      <c r="D24" s="12" t="s">
        <v>22</v>
      </c>
      <c r="E24" s="13" t="n">
        <v>11577</v>
      </c>
      <c r="F24" s="16"/>
      <c r="G24" s="12" t="s">
        <v>14</v>
      </c>
      <c r="H24" s="13" t="n">
        <v>0</v>
      </c>
      <c r="J24" s="12" t="s">
        <v>22</v>
      </c>
      <c r="K24" s="13" t="n">
        <v>23577</v>
      </c>
      <c r="L24" s="16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0</v>
      </c>
      <c r="G25" s="12" t="s">
        <v>39</v>
      </c>
      <c r="H25" s="13" t="n">
        <v>0</v>
      </c>
      <c r="J25" s="12" t="s">
        <v>14</v>
      </c>
      <c r="K25" s="13" t="n">
        <v>0</v>
      </c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2.7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2" t="s">
        <v>41</v>
      </c>
      <c r="H27" s="13" t="n">
        <v>0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2" t="s">
        <v>43</v>
      </c>
      <c r="B28" s="13" t="n">
        <v>0</v>
      </c>
      <c r="C28" s="16" t="n">
        <f aca="false">SUM(B29,B59)</f>
        <v>0</v>
      </c>
      <c r="D28" s="12" t="s">
        <v>44</v>
      </c>
      <c r="E28" s="13" t="n">
        <v>0</v>
      </c>
      <c r="G28" s="12" t="s">
        <v>43</v>
      </c>
      <c r="H28" s="13" t="n">
        <v>0</v>
      </c>
      <c r="I28" s="16" t="n">
        <f aca="false">SUM(H29,H59)</f>
        <v>0</v>
      </c>
      <c r="J28" s="12" t="s">
        <v>44</v>
      </c>
      <c r="K28" s="13" t="n">
        <v>0</v>
      </c>
    </row>
    <row r="29" customFormat="false" ht="13.5" hidden="false" customHeight="false" outlineLevel="0" collapsed="false">
      <c r="A29" s="17" t="s">
        <v>24</v>
      </c>
      <c r="B29" s="18" t="n">
        <f aca="false">SUM(B6:B28)</f>
        <v>-503535</v>
      </c>
      <c r="C29" s="16"/>
      <c r="D29" s="17" t="s">
        <v>45</v>
      </c>
      <c r="E29" s="18" t="n">
        <f aca="false">SUM(E16:E28)</f>
        <v>84340</v>
      </c>
      <c r="G29" s="17" t="s">
        <v>24</v>
      </c>
      <c r="H29" s="18" t="n">
        <f aca="false">SUM(H6:H28)</f>
        <v>-539198</v>
      </c>
      <c r="I29" s="16"/>
      <c r="J29" s="17" t="s">
        <v>45</v>
      </c>
      <c r="K29" s="18" t="n">
        <f aca="false">SUM(K16:K28)</f>
        <v>96340</v>
      </c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2"/>
      <c r="H30" s="13"/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26</v>
      </c>
      <c r="B31" s="13" t="n">
        <v>66123</v>
      </c>
      <c r="C31" s="16"/>
      <c r="E31" s="14"/>
      <c r="G31" s="12" t="s">
        <v>26</v>
      </c>
      <c r="H31" s="13" t="n">
        <v>66123</v>
      </c>
      <c r="I31" s="16"/>
      <c r="K31" s="14"/>
    </row>
    <row r="32" customFormat="false" ht="12.75" hidden="false" customHeight="false" outlineLevel="0" collapsed="false">
      <c r="A32" s="12" t="s">
        <v>28</v>
      </c>
      <c r="B32" s="13" t="n">
        <v>125000</v>
      </c>
      <c r="E32" s="14"/>
      <c r="G32" s="12" t="s">
        <v>28</v>
      </c>
      <c r="H32" s="13" t="n">
        <v>125000</v>
      </c>
      <c r="K32" s="14"/>
    </row>
    <row r="33" customFormat="false" ht="12.75" hidden="false" customHeight="false" outlineLevel="0" collapsed="false">
      <c r="A33" s="12" t="s">
        <v>29</v>
      </c>
      <c r="B33" s="13" t="n">
        <v>0</v>
      </c>
      <c r="D33" s="21"/>
      <c r="G33" s="12" t="s">
        <v>29</v>
      </c>
      <c r="H33" s="13" t="n">
        <v>0</v>
      </c>
      <c r="J33" s="21"/>
    </row>
    <row r="34" customFormat="false" ht="12.75" hidden="false" customHeight="false" outlineLevel="0" collapsed="false">
      <c r="A34" s="12" t="s">
        <v>31</v>
      </c>
      <c r="B34" s="13" t="n">
        <v>124369</v>
      </c>
      <c r="C34" s="16"/>
      <c r="G34" s="12" t="s">
        <v>31</v>
      </c>
      <c r="H34" s="13" t="n">
        <v>124369</v>
      </c>
      <c r="I34" s="16"/>
    </row>
    <row r="35" customFormat="false" ht="12.75" hidden="false" customHeight="false" outlineLevel="0" collapsed="false">
      <c r="A35" s="12" t="s">
        <v>46</v>
      </c>
      <c r="B35" s="13" t="n">
        <v>29198</v>
      </c>
      <c r="G35" s="12" t="s">
        <v>46</v>
      </c>
      <c r="H35" s="13" t="n">
        <v>29198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49</v>
      </c>
      <c r="B38" s="13" t="n">
        <v>0</v>
      </c>
      <c r="D38" s="23"/>
      <c r="E38" s="16"/>
      <c r="G38" s="12" t="s">
        <v>49</v>
      </c>
      <c r="H38" s="13" t="n">
        <v>0</v>
      </c>
      <c r="J38" s="23"/>
      <c r="K38" s="16"/>
    </row>
    <row r="39" customFormat="false" ht="12.75" hidden="false" customHeight="false" outlineLevel="0" collapsed="false">
      <c r="A39" s="12" t="s">
        <v>42</v>
      </c>
      <c r="B39" s="13" t="n">
        <v>11000</v>
      </c>
      <c r="G39" s="12" t="s">
        <v>42</v>
      </c>
      <c r="H39" s="13" t="n">
        <v>11000</v>
      </c>
    </row>
    <row r="40" customFormat="false" ht="12.75" hidden="false" customHeight="false" outlineLevel="0" collapsed="false">
      <c r="A40" s="12" t="s">
        <v>23</v>
      </c>
      <c r="B40" s="13" t="n">
        <v>7000</v>
      </c>
      <c r="G40" s="12" t="s">
        <v>23</v>
      </c>
      <c r="H40" s="13" t="n">
        <v>7000</v>
      </c>
    </row>
    <row r="41" customFormat="false" ht="12.75" hidden="false" customHeight="false" outlineLevel="0" collapsed="false">
      <c r="A41" s="12" t="s">
        <v>25</v>
      </c>
      <c r="B41" s="13" t="n">
        <v>2500</v>
      </c>
      <c r="G41" s="12" t="s">
        <v>25</v>
      </c>
      <c r="H41" s="13" t="n">
        <v>2500</v>
      </c>
    </row>
    <row r="42" customFormat="false" ht="12.75" hidden="false" customHeight="false" outlineLevel="0" collapsed="false">
      <c r="A42" s="12" t="s">
        <v>18</v>
      </c>
      <c r="B42" s="24"/>
      <c r="G42" s="12" t="s">
        <v>18</v>
      </c>
      <c r="H42" s="24"/>
    </row>
    <row r="43" customFormat="false" ht="12.75" hidden="false" customHeight="false" outlineLevel="0" collapsed="false">
      <c r="A43" s="12" t="s">
        <v>50</v>
      </c>
      <c r="B43" s="13" t="n">
        <v>0</v>
      </c>
      <c r="E43" s="14"/>
      <c r="G43" s="12" t="s">
        <v>50</v>
      </c>
      <c r="H43" s="13" t="n">
        <v>0</v>
      </c>
      <c r="K43" s="14"/>
    </row>
    <row r="44" customFormat="false" ht="12.75" hidden="false" customHeight="false" outlineLevel="0" collapsed="false">
      <c r="A44" s="12" t="s">
        <v>14</v>
      </c>
      <c r="B44" s="13" t="n">
        <v>43007</v>
      </c>
      <c r="C44" s="16"/>
      <c r="E44" s="14"/>
      <c r="G44" s="12" t="s">
        <v>14</v>
      </c>
      <c r="H44" s="13" t="n">
        <v>43007</v>
      </c>
      <c r="I44" s="16"/>
      <c r="K44" s="14"/>
    </row>
    <row r="45" customFormat="false" ht="12.75" hidden="false" customHeight="false" outlineLevel="0" collapsed="false">
      <c r="A45" s="12" t="s">
        <v>51</v>
      </c>
      <c r="B45" s="13" t="n">
        <v>15000</v>
      </c>
      <c r="E45" s="14"/>
      <c r="G45" s="12" t="s">
        <v>51</v>
      </c>
      <c r="H45" s="13" t="n">
        <v>15000</v>
      </c>
      <c r="K45" s="14"/>
    </row>
    <row r="46" customFormat="false" ht="12.75" hidden="false" customHeight="false" outlineLevel="0" collapsed="false">
      <c r="A46" s="12" t="s">
        <v>52</v>
      </c>
      <c r="B46" s="13" t="n">
        <v>1000</v>
      </c>
      <c r="C46" s="16"/>
      <c r="E46" s="14"/>
      <c r="G46" s="12" t="s">
        <v>52</v>
      </c>
      <c r="H46" s="13" t="n">
        <v>1000</v>
      </c>
      <c r="I46" s="16"/>
      <c r="K46" s="14"/>
    </row>
    <row r="47" customFormat="false" ht="12.75" hidden="false" customHeight="false" outlineLevel="0" collapsed="false">
      <c r="A47" s="12" t="s">
        <v>33</v>
      </c>
      <c r="B47" s="13"/>
      <c r="G47" s="12" t="s">
        <v>33</v>
      </c>
      <c r="H47" s="13"/>
    </row>
    <row r="48" customFormat="false" ht="12.75" hidden="false" customHeight="false" outlineLevel="0" collapsed="false">
      <c r="A48" s="12" t="s">
        <v>27</v>
      </c>
      <c r="B48" s="13" t="n">
        <v>0</v>
      </c>
      <c r="E48" s="14"/>
      <c r="G48" s="12" t="s">
        <v>27</v>
      </c>
      <c r="H48" s="13" t="n">
        <v>0</v>
      </c>
      <c r="K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  <c r="G49" s="12" t="s">
        <v>22</v>
      </c>
      <c r="H49" s="13" t="n">
        <v>0</v>
      </c>
      <c r="I49" s="16" t="s">
        <v>16</v>
      </c>
      <c r="K49" s="14"/>
    </row>
    <row r="50" customFormat="false" ht="12.75" hidden="false" customHeight="false" outlineLevel="0" collapsed="false">
      <c r="A50" s="12" t="s">
        <v>30</v>
      </c>
      <c r="B50" s="13" t="n">
        <v>0</v>
      </c>
      <c r="E50" s="14"/>
      <c r="G50" s="12" t="s">
        <v>30</v>
      </c>
      <c r="H50" s="13" t="n">
        <v>0</v>
      </c>
      <c r="K50" s="14"/>
    </row>
    <row r="51" customFormat="false" ht="12.75" hidden="false" customHeight="false" outlineLevel="0" collapsed="false">
      <c r="A51" s="12" t="s">
        <v>53</v>
      </c>
      <c r="B51" s="13" t="n">
        <v>0</v>
      </c>
      <c r="E51" s="14"/>
      <c r="G51" s="12" t="s">
        <v>53</v>
      </c>
      <c r="H51" s="13" t="n">
        <v>0</v>
      </c>
      <c r="K51" s="14"/>
    </row>
    <row r="52" customFormat="false" ht="12.75" hidden="false" customHeight="false" outlineLevel="0" collapsed="false">
      <c r="A52" s="12" t="s">
        <v>54</v>
      </c>
      <c r="B52" s="13" t="n">
        <v>0</v>
      </c>
      <c r="C52" s="16"/>
      <c r="E52" s="14"/>
      <c r="G52" s="12" t="s">
        <v>54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0</v>
      </c>
      <c r="E53" s="14"/>
      <c r="G53" s="12" t="s">
        <v>55</v>
      </c>
      <c r="H53" s="13" t="n">
        <v>0</v>
      </c>
      <c r="K53" s="14"/>
    </row>
    <row r="54" customFormat="false" ht="12.75" hidden="false" customHeight="false" outlineLevel="0" collapsed="false">
      <c r="A54" s="12" t="s">
        <v>36</v>
      </c>
      <c r="B54" s="13" t="n">
        <v>1000</v>
      </c>
      <c r="C54" s="16"/>
      <c r="E54" s="14"/>
      <c r="G54" s="12" t="s">
        <v>36</v>
      </c>
      <c r="H54" s="13" t="n">
        <v>1000</v>
      </c>
      <c r="I54" s="16"/>
      <c r="K54" s="14"/>
    </row>
    <row r="55" customFormat="false" ht="12.75" hidden="false" customHeight="false" outlineLevel="0" collapsed="false">
      <c r="A55" s="12" t="s">
        <v>56</v>
      </c>
      <c r="B55" s="13" t="n">
        <v>35000</v>
      </c>
      <c r="C55" s="16"/>
      <c r="E55" s="14"/>
      <c r="G55" s="12" t="s">
        <v>56</v>
      </c>
      <c r="H55" s="13" t="n">
        <v>35000</v>
      </c>
      <c r="I55" s="16"/>
      <c r="K55" s="14"/>
    </row>
    <row r="56" customFormat="false" ht="12.75" hidden="false" customHeight="false" outlineLevel="0" collapsed="false">
      <c r="A56" s="12" t="s">
        <v>57</v>
      </c>
      <c r="B56" s="13" t="n">
        <v>42338</v>
      </c>
      <c r="C56" s="16"/>
      <c r="E56" s="14"/>
      <c r="G56" s="12" t="s">
        <v>57</v>
      </c>
      <c r="H56" s="13" t="n">
        <v>42338</v>
      </c>
      <c r="I56" s="16"/>
      <c r="K56" s="14"/>
    </row>
    <row r="57" customFormat="false" ht="12.75" hidden="false" customHeight="false" outlineLevel="0" collapsed="false">
      <c r="A57" s="12" t="s">
        <v>58</v>
      </c>
      <c r="B57" s="13" t="n">
        <v>1000</v>
      </c>
      <c r="C57" s="16"/>
      <c r="E57" s="14"/>
      <c r="G57" s="12" t="s">
        <v>58</v>
      </c>
      <c r="H57" s="13" t="n">
        <v>1000</v>
      </c>
      <c r="I57" s="16"/>
      <c r="K57" s="14"/>
    </row>
    <row r="58" customFormat="false" ht="13.5" hidden="false" customHeight="false" outlineLevel="0" collapsed="false">
      <c r="A58" s="12" t="s">
        <v>44</v>
      </c>
      <c r="B58" s="13" t="n">
        <v>0</v>
      </c>
      <c r="C58" s="16"/>
      <c r="G58" s="12" t="s">
        <v>44</v>
      </c>
      <c r="H58" s="13" t="n">
        <v>35663</v>
      </c>
      <c r="I58" s="16"/>
    </row>
    <row r="59" customFormat="false" ht="13.5" hidden="false" customHeight="false" outlineLevel="0" collapsed="false">
      <c r="A59" s="17" t="s">
        <v>45</v>
      </c>
      <c r="B59" s="18" t="n">
        <f aca="false">SUM(B31:B58)</f>
        <v>503535</v>
      </c>
      <c r="E59" s="14"/>
      <c r="G59" s="17" t="s">
        <v>45</v>
      </c>
      <c r="H59" s="18" t="n">
        <f aca="false">SUM(H31:H58)</f>
        <v>539198</v>
      </c>
      <c r="K59" s="14"/>
    </row>
    <row r="60" customFormat="false" ht="13.5" hidden="false" customHeight="false" outlineLevel="0" collapsed="false">
      <c r="A60" s="19"/>
      <c r="B60" s="25"/>
      <c r="G60" s="19"/>
      <c r="H60" s="25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61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2.42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8.14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59</v>
      </c>
      <c r="G1" s="27" t="n">
        <v>340000</v>
      </c>
      <c r="H1" s="28"/>
      <c r="I1" s="29" t="s">
        <v>60</v>
      </c>
      <c r="J1" s="30" t="n">
        <v>61000</v>
      </c>
      <c r="O1" s="31" t="s">
        <v>61</v>
      </c>
      <c r="P1" s="32" t="n">
        <f aca="true">TODAY()+2</f>
        <v>45928</v>
      </c>
      <c r="Q1" s="14" t="n">
        <v>290000</v>
      </c>
      <c r="S1" s="31" t="s">
        <v>62</v>
      </c>
      <c r="T1" s="32" t="n">
        <f aca="true">TODAY()+2</f>
        <v>45928</v>
      </c>
      <c r="U1" s="14" t="n">
        <v>51000</v>
      </c>
      <c r="X1" s="33" t="s">
        <v>63</v>
      </c>
      <c r="Y1" s="33" t="s">
        <v>64</v>
      </c>
      <c r="Z1" s="33" t="s">
        <v>65</v>
      </c>
      <c r="AA1" s="33"/>
      <c r="AB1" s="33" t="s">
        <v>66</v>
      </c>
      <c r="AC1" s="33" t="s">
        <v>67</v>
      </c>
      <c r="AD1" s="33" t="s">
        <v>68</v>
      </c>
      <c r="AG1" s="33" t="s">
        <v>69</v>
      </c>
      <c r="AH1" s="33" t="s">
        <v>70</v>
      </c>
      <c r="AK1" s="6" t="s">
        <v>71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260000</v>
      </c>
      <c r="T2" s="32" t="n">
        <f aca="true">TODAY()+3</f>
        <v>45929</v>
      </c>
      <c r="U2" s="14" t="n">
        <v>41000</v>
      </c>
      <c r="W2" s="32" t="n">
        <v>37043</v>
      </c>
      <c r="X2" s="16" t="n">
        <v>11345</v>
      </c>
      <c r="Y2" s="16" t="n">
        <v>4667</v>
      </c>
      <c r="Z2" s="34" t="n">
        <f aca="false">1000-X2+Y2</f>
        <v>-5678</v>
      </c>
      <c r="AA2" s="34"/>
      <c r="AB2" s="16" t="n">
        <v>9313</v>
      </c>
      <c r="AC2" s="16" t="n">
        <v>0</v>
      </c>
      <c r="AD2" s="16" t="n">
        <f aca="false">-15715-AB2+AC2</f>
        <v>-25028</v>
      </c>
      <c r="AF2" s="32" t="n">
        <v>37043</v>
      </c>
      <c r="AG2" s="14" t="n">
        <f aca="false">300000+61000</f>
        <v>361000</v>
      </c>
      <c r="AH2" s="14" t="n">
        <f aca="false">276377+50580</f>
        <v>326957</v>
      </c>
      <c r="AI2" s="16"/>
      <c r="AJ2" s="35" t="n">
        <f aca="false">+AF2</f>
        <v>37043</v>
      </c>
      <c r="AK2" s="14" t="n">
        <f aca="false">124369+17191</f>
        <v>141560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72</v>
      </c>
      <c r="P3" s="32" t="n">
        <f aca="true">TODAY()+4</f>
        <v>45930</v>
      </c>
      <c r="Q3" s="14" t="n">
        <v>250000</v>
      </c>
      <c r="T3" s="32" t="n">
        <f aca="true">TODAY()+4</f>
        <v>45930</v>
      </c>
      <c r="U3" s="14" t="n">
        <v>41000</v>
      </c>
      <c r="W3" s="32" t="n">
        <v>37044</v>
      </c>
      <c r="X3" s="16" t="n">
        <v>0</v>
      </c>
      <c r="Y3" s="16" t="n">
        <v>17167</v>
      </c>
      <c r="Z3" s="34" t="n">
        <f aca="false">Z2-X3+Y3</f>
        <v>11489</v>
      </c>
      <c r="AA3" s="34"/>
      <c r="AB3" s="16" t="n">
        <v>6801</v>
      </c>
      <c r="AC3" s="16" t="n">
        <v>2500</v>
      </c>
      <c r="AD3" s="16" t="n">
        <f aca="false">AD2-AB3+AC3</f>
        <v>-29329</v>
      </c>
      <c r="AF3" s="32" t="n">
        <v>37044</v>
      </c>
      <c r="AG3" s="14" t="n">
        <f aca="false">280000+59000</f>
        <v>339000</v>
      </c>
      <c r="AH3" s="14" t="n">
        <f aca="false">306565+63287</f>
        <v>369852</v>
      </c>
      <c r="AI3" s="16"/>
      <c r="AJ3" s="35" t="n">
        <f aca="false">+AF3</f>
        <v>37044</v>
      </c>
      <c r="AK3" s="14" t="n">
        <f aca="false">131287+17237</f>
        <v>148524</v>
      </c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62</v>
      </c>
      <c r="C4" s="8" t="n">
        <v>50</v>
      </c>
      <c r="D4" s="9" t="n">
        <f aca="false">AVERAGE(B4,C4)</f>
        <v>56</v>
      </c>
      <c r="J4" s="12" t="s">
        <v>73</v>
      </c>
      <c r="K4" s="40" t="n">
        <v>7000</v>
      </c>
      <c r="L4" s="14" t="n">
        <v>1600</v>
      </c>
      <c r="M4" s="41" t="n">
        <f aca="false">+L4-K4</f>
        <v>-5400</v>
      </c>
      <c r="Q4" s="14"/>
      <c r="R4" s="32" t="s">
        <v>16</v>
      </c>
      <c r="W4" s="32" t="n">
        <v>37045</v>
      </c>
      <c r="X4" s="16" t="n">
        <v>0</v>
      </c>
      <c r="Y4" s="16" t="n">
        <v>17167</v>
      </c>
      <c r="Z4" s="34" t="n">
        <f aca="false">Z3-X4+Y4</f>
        <v>28656</v>
      </c>
      <c r="AA4" s="34"/>
      <c r="AB4" s="16" t="n">
        <v>0</v>
      </c>
      <c r="AC4" s="16" t="n">
        <v>2500</v>
      </c>
      <c r="AD4" s="16" t="n">
        <f aca="false">AD3-AB4+AC4</f>
        <v>-26829</v>
      </c>
      <c r="AF4" s="32" t="n">
        <v>37045</v>
      </c>
      <c r="AG4" s="14" t="n">
        <f aca="false">240000+51000</f>
        <v>291000</v>
      </c>
      <c r="AH4" s="14" t="n">
        <f aca="false">335296+63787</f>
        <v>399083</v>
      </c>
      <c r="AI4" s="16"/>
      <c r="AJ4" s="35" t="n">
        <f aca="false">+AF4</f>
        <v>37045</v>
      </c>
      <c r="AK4" s="14" t="n">
        <f aca="false">131287+17237</f>
        <v>148524</v>
      </c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74</v>
      </c>
      <c r="K5" s="42" t="n">
        <v>17167</v>
      </c>
      <c r="L5" s="14" t="n">
        <v>2400</v>
      </c>
      <c r="M5" s="43" t="n">
        <f aca="false">+L5-K5</f>
        <v>-14767</v>
      </c>
      <c r="W5" s="32" t="n">
        <v>37046</v>
      </c>
      <c r="X5" s="16" t="n">
        <v>7000</v>
      </c>
      <c r="Y5" s="16" t="n">
        <v>17167</v>
      </c>
      <c r="Z5" s="34" t="n">
        <f aca="false">Z4-X5+Y5</f>
        <v>38823</v>
      </c>
      <c r="AA5" s="34"/>
      <c r="AB5" s="16" t="n">
        <v>0</v>
      </c>
      <c r="AC5" s="16" t="n">
        <v>2500</v>
      </c>
      <c r="AD5" s="16" t="n">
        <f aca="false">AD4-AB5+AC5</f>
        <v>-24329</v>
      </c>
      <c r="AF5" s="32" t="n">
        <v>37046</v>
      </c>
      <c r="AG5" s="14" t="n">
        <f aca="false">290000+63000</f>
        <v>353000</v>
      </c>
      <c r="AH5" s="14" t="n">
        <f aca="false">380000+70000</f>
        <v>450000</v>
      </c>
      <c r="AI5" s="16"/>
      <c r="AJ5" s="35" t="n">
        <f aca="false">+AF5</f>
        <v>37046</v>
      </c>
      <c r="AK5" s="14" t="n">
        <f aca="false">131287+17237</f>
        <v>148524</v>
      </c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-310000</v>
      </c>
      <c r="C6" s="14" t="n">
        <v>-317000</v>
      </c>
      <c r="D6" s="12" t="s">
        <v>8</v>
      </c>
      <c r="E6" s="13" t="n">
        <v>-57000</v>
      </c>
      <c r="F6" s="14" t="n">
        <v>-59000</v>
      </c>
      <c r="H6" s="14"/>
      <c r="J6" s="19" t="s">
        <v>75</v>
      </c>
      <c r="K6" s="44" t="n">
        <f aca="false">(+K4-K5)/2</f>
        <v>-5083.5</v>
      </c>
      <c r="L6" s="45" t="n">
        <f aca="false">(+L4-L5)/2</f>
        <v>-400</v>
      </c>
      <c r="M6" s="46" t="n">
        <f aca="false">+L6-K6</f>
        <v>4683.5</v>
      </c>
      <c r="W6" s="32" t="n">
        <v>37047</v>
      </c>
      <c r="X6" s="16" t="n">
        <v>1600</v>
      </c>
      <c r="Y6" s="16" t="n">
        <v>2400</v>
      </c>
      <c r="Z6" s="34" t="n">
        <f aca="false">Z5-X6+Y6</f>
        <v>39623</v>
      </c>
      <c r="AA6" s="34"/>
      <c r="AB6" s="16" t="n">
        <v>0</v>
      </c>
      <c r="AC6" s="16" t="n">
        <v>15500</v>
      </c>
      <c r="AD6" s="16" t="n">
        <f aca="false">AD5-AB6+AC6</f>
        <v>-8829</v>
      </c>
      <c r="AF6" s="32" t="n">
        <v>37047</v>
      </c>
      <c r="AG6" s="14" t="n">
        <f aca="false">270000+50000</f>
        <v>320000</v>
      </c>
      <c r="AH6" s="14"/>
      <c r="AJ6" s="35" t="n">
        <f aca="false">+AF6</f>
        <v>37047</v>
      </c>
      <c r="AK6" s="14"/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37048</v>
      </c>
      <c r="X7" s="16" t="n">
        <v>20000</v>
      </c>
      <c r="Y7" s="16" t="n">
        <v>7000</v>
      </c>
      <c r="Z7" s="34" t="n">
        <f aca="false">Z6-X7+Y7</f>
        <v>26623</v>
      </c>
      <c r="AA7" s="34"/>
      <c r="AB7" s="16" t="n">
        <v>0</v>
      </c>
      <c r="AC7" s="16" t="n">
        <v>0</v>
      </c>
      <c r="AD7" s="16" t="n">
        <f aca="false">AD6-AB7+AC7</f>
        <v>-8829</v>
      </c>
      <c r="AF7" s="32" t="n">
        <v>37048</v>
      </c>
      <c r="AG7" s="14" t="n">
        <f aca="false">310000+57000</f>
        <v>367000</v>
      </c>
      <c r="AH7" s="47"/>
      <c r="AJ7" s="35" t="n">
        <f aca="false">+AF7</f>
        <v>37048</v>
      </c>
      <c r="AK7" s="14"/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37049</v>
      </c>
      <c r="X8" s="16" t="n">
        <v>0</v>
      </c>
      <c r="Y8" s="16" t="n">
        <v>0</v>
      </c>
      <c r="Z8" s="34" t="n">
        <f aca="false">Z7-X8+Y8</f>
        <v>26623</v>
      </c>
      <c r="AA8" s="34"/>
      <c r="AB8" s="16" t="n">
        <v>0</v>
      </c>
      <c r="AC8" s="16" t="n">
        <v>0</v>
      </c>
      <c r="AD8" s="16" t="n">
        <f aca="false">AD7-AB8+AC8</f>
        <v>-8829</v>
      </c>
      <c r="AF8" s="32" t="n">
        <v>37049</v>
      </c>
      <c r="AG8" s="14" t="n">
        <f aca="false">290000+51000</f>
        <v>341000</v>
      </c>
      <c r="AH8" s="14"/>
      <c r="AJ8" s="35" t="n">
        <f aca="false">+AF8</f>
        <v>37049</v>
      </c>
      <c r="AK8" s="14"/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0</v>
      </c>
      <c r="D9" s="12" t="s">
        <v>14</v>
      </c>
      <c r="E9" s="13" t="n">
        <v>-5000</v>
      </c>
      <c r="G9" s="14"/>
      <c r="H9" s="14"/>
      <c r="L9" s="14"/>
      <c r="W9" s="32" t="n">
        <v>37050</v>
      </c>
      <c r="X9" s="16" t="n">
        <v>0</v>
      </c>
      <c r="Y9" s="16" t="n">
        <v>0</v>
      </c>
      <c r="Z9" s="34" t="n">
        <f aca="false">Z8-X9+Y9</f>
        <v>26623</v>
      </c>
      <c r="AA9" s="34"/>
      <c r="AB9" s="16" t="n">
        <v>0</v>
      </c>
      <c r="AC9" s="16" t="n">
        <v>0</v>
      </c>
      <c r="AD9" s="16" t="n">
        <f aca="false">AD8-AB9+AC9</f>
        <v>-8829</v>
      </c>
      <c r="AF9" s="32" t="n">
        <v>37050</v>
      </c>
      <c r="AG9" s="14" t="n">
        <f aca="false">260000+41000</f>
        <v>301000</v>
      </c>
      <c r="AH9" s="14"/>
      <c r="AJ9" s="35" t="n">
        <f aca="false">+AF9</f>
        <v>37050</v>
      </c>
      <c r="AK9" s="14"/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37051</v>
      </c>
      <c r="X10" s="16" t="n">
        <v>0</v>
      </c>
      <c r="Y10" s="16" t="n">
        <v>0</v>
      </c>
      <c r="Z10" s="34" t="n">
        <f aca="false">Z9-X10+Y10</f>
        <v>26623</v>
      </c>
      <c r="AA10" s="34"/>
      <c r="AB10" s="16" t="n">
        <v>0</v>
      </c>
      <c r="AC10" s="16" t="n">
        <v>0</v>
      </c>
      <c r="AD10" s="16" t="n">
        <f aca="false">AD9-AB10+AC10</f>
        <v>-8829</v>
      </c>
      <c r="AF10" s="32" t="n">
        <v>37051</v>
      </c>
      <c r="AG10" s="14" t="n">
        <f aca="false">250000+41000</f>
        <v>291000</v>
      </c>
      <c r="AH10" s="14"/>
      <c r="AJ10" s="35" t="n">
        <f aca="false">+AF10</f>
        <v>37051</v>
      </c>
      <c r="AK10" s="14"/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37052</v>
      </c>
      <c r="X11" s="16" t="n">
        <v>0</v>
      </c>
      <c r="Y11" s="16" t="n">
        <v>0</v>
      </c>
      <c r="Z11" s="34" t="n">
        <f aca="false">Z10-X11+Y11</f>
        <v>26623</v>
      </c>
      <c r="AA11" s="34"/>
      <c r="AB11" s="16" t="n">
        <v>0</v>
      </c>
      <c r="AC11" s="16" t="n">
        <v>0</v>
      </c>
      <c r="AD11" s="16" t="n">
        <f aca="false">AD10-AB11+AC11</f>
        <v>-8829</v>
      </c>
      <c r="AF11" s="32" t="n">
        <v>37052</v>
      </c>
      <c r="AG11" s="14"/>
      <c r="AH11" s="14"/>
      <c r="AJ11" s="35" t="n">
        <f aca="false">+AF11</f>
        <v>37052</v>
      </c>
      <c r="AK11" s="14"/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f aca="false">-86993-43007</f>
        <v>-130000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37053</v>
      </c>
      <c r="X12" s="16" t="n">
        <v>0</v>
      </c>
      <c r="Y12" s="16" t="n">
        <v>0</v>
      </c>
      <c r="Z12" s="34" t="n">
        <f aca="false">Z11-X12+Y12</f>
        <v>26623</v>
      </c>
      <c r="AA12" s="34"/>
      <c r="AB12" s="16" t="n">
        <v>0</v>
      </c>
      <c r="AC12" s="16" t="n">
        <v>0</v>
      </c>
      <c r="AD12" s="16" t="n">
        <f aca="false">AD11-AB12+AC12</f>
        <v>-8829</v>
      </c>
      <c r="AF12" s="32" t="n">
        <v>37053</v>
      </c>
      <c r="AG12" s="14"/>
      <c r="AH12" s="14"/>
      <c r="AJ12" s="35" t="n">
        <f aca="false">+AF12</f>
        <v>37053</v>
      </c>
      <c r="AK12" s="14"/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0</v>
      </c>
      <c r="G13" s="14"/>
      <c r="H13" s="14"/>
      <c r="R13" s="34"/>
      <c r="W13" s="32" t="n">
        <v>37054</v>
      </c>
      <c r="X13" s="16" t="n">
        <v>0</v>
      </c>
      <c r="Y13" s="16" t="n">
        <v>0</v>
      </c>
      <c r="Z13" s="34" t="n">
        <f aca="false">Z12-X13+Y13</f>
        <v>26623</v>
      </c>
      <c r="AA13" s="34"/>
      <c r="AB13" s="16" t="n">
        <v>0</v>
      </c>
      <c r="AC13" s="16" t="n">
        <v>0</v>
      </c>
      <c r="AD13" s="16" t="n">
        <f aca="false">AD12-AB13+AC13</f>
        <v>-8829</v>
      </c>
      <c r="AF13" s="32" t="n">
        <v>37054</v>
      </c>
      <c r="AG13" s="14"/>
      <c r="AH13" s="14"/>
      <c r="AJ13" s="35" t="n">
        <f aca="false">+AF13</f>
        <v>37054</v>
      </c>
      <c r="AK13" s="14"/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-20000</v>
      </c>
      <c r="C14" s="16"/>
      <c r="D14" s="17" t="s">
        <v>24</v>
      </c>
      <c r="E14" s="18" t="n">
        <f aca="false">SUM(E6:E13)</f>
        <v>-90340</v>
      </c>
      <c r="G14" s="14"/>
      <c r="H14" s="14"/>
      <c r="L14" s="14"/>
      <c r="R14" s="34"/>
      <c r="W14" s="32" t="n">
        <v>37055</v>
      </c>
      <c r="X14" s="16" t="n">
        <v>0</v>
      </c>
      <c r="Y14" s="16" t="n">
        <v>0</v>
      </c>
      <c r="Z14" s="34" t="n">
        <f aca="false">Z13-X14+Y14</f>
        <v>26623</v>
      </c>
      <c r="AA14" s="34"/>
      <c r="AB14" s="16" t="n">
        <v>0</v>
      </c>
      <c r="AC14" s="16" t="n">
        <v>0</v>
      </c>
      <c r="AD14" s="16" t="n">
        <f aca="false">AD13-AB14+AC14</f>
        <v>-8829</v>
      </c>
      <c r="AF14" s="32" t="n">
        <v>37055</v>
      </c>
      <c r="AG14" s="14"/>
      <c r="AH14" s="14"/>
      <c r="AJ14" s="35" t="n">
        <f aca="false">+AF14</f>
        <v>37055</v>
      </c>
      <c r="AK14" s="14"/>
      <c r="AL14" s="14"/>
      <c r="AM14" s="14"/>
    </row>
    <row r="15" customFormat="false" ht="12.75" hidden="false" customHeight="false" outlineLevel="0" collapsed="false">
      <c r="A15" s="12" t="s">
        <v>25</v>
      </c>
      <c r="B15" s="13" t="n">
        <v>0</v>
      </c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37056</v>
      </c>
      <c r="X15" s="16" t="n">
        <v>0</v>
      </c>
      <c r="Y15" s="16" t="n">
        <v>0</v>
      </c>
      <c r="Z15" s="34" t="n">
        <f aca="false">Z14-X15+Y15</f>
        <v>26623</v>
      </c>
      <c r="AA15" s="34"/>
      <c r="AB15" s="16" t="n">
        <v>0</v>
      </c>
      <c r="AC15" s="16" t="n">
        <v>0</v>
      </c>
      <c r="AD15" s="16" t="n">
        <f aca="false">AD14-AB15+AC15</f>
        <v>-8829</v>
      </c>
      <c r="AF15" s="32" t="n">
        <v>37056</v>
      </c>
      <c r="AG15" s="14"/>
      <c r="AH15" s="14"/>
      <c r="AJ15" s="35" t="n">
        <f aca="false">+AF15</f>
        <v>37056</v>
      </c>
      <c r="AK15" s="14"/>
      <c r="AL15" s="14"/>
      <c r="AM15" s="14"/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14300</v>
      </c>
      <c r="G16" s="14"/>
      <c r="H16" s="14"/>
      <c r="L16" s="14"/>
      <c r="R16" s="34"/>
      <c r="W16" s="32" t="n">
        <v>37057</v>
      </c>
      <c r="X16" s="16" t="n">
        <v>0</v>
      </c>
      <c r="Y16" s="16" t="n">
        <v>0</v>
      </c>
      <c r="Z16" s="34" t="n">
        <f aca="false">Z15-X16+Y16</f>
        <v>26623</v>
      </c>
      <c r="AA16" s="34"/>
      <c r="AB16" s="16" t="n">
        <v>0</v>
      </c>
      <c r="AC16" s="16" t="n">
        <v>0</v>
      </c>
      <c r="AD16" s="16" t="n">
        <f aca="false">AD15-AB16+AC16</f>
        <v>-8829</v>
      </c>
      <c r="AF16" s="32" t="n">
        <v>37057</v>
      </c>
      <c r="AG16" s="14"/>
      <c r="AH16" s="14"/>
      <c r="AJ16" s="35" t="n">
        <f aca="false">+AF16</f>
        <v>37057</v>
      </c>
      <c r="AK16" s="14"/>
      <c r="AL16" s="14"/>
      <c r="AM16" s="14"/>
    </row>
    <row r="17" customFormat="false" ht="12.75" hidden="false" customHeight="false" outlineLevel="0" collapsed="false">
      <c r="A17" s="12" t="s">
        <v>27</v>
      </c>
      <c r="B17" s="13" t="n">
        <v>0</v>
      </c>
      <c r="C17" s="16"/>
      <c r="D17" s="12" t="s">
        <v>28</v>
      </c>
      <c r="E17" s="13" t="n">
        <v>5000</v>
      </c>
      <c r="G17" s="14"/>
      <c r="H17" s="14"/>
      <c r="L17" s="14"/>
      <c r="R17" s="34"/>
      <c r="W17" s="32" t="n">
        <v>37058</v>
      </c>
      <c r="X17" s="16" t="n">
        <v>0</v>
      </c>
      <c r="Y17" s="16" t="n">
        <v>0</v>
      </c>
      <c r="Z17" s="34" t="n">
        <f aca="false">Z16-X17+Y17</f>
        <v>26623</v>
      </c>
      <c r="AA17" s="34"/>
      <c r="AB17" s="16" t="n">
        <v>0</v>
      </c>
      <c r="AC17" s="16" t="n">
        <v>0</v>
      </c>
      <c r="AD17" s="16" t="n">
        <f aca="false">AD16-AB17+AC17</f>
        <v>-8829</v>
      </c>
      <c r="AF17" s="32" t="n">
        <v>37058</v>
      </c>
      <c r="AG17" s="14"/>
      <c r="AH17" s="14"/>
      <c r="AJ17" s="35" t="n">
        <f aca="false">+AF17</f>
        <v>37058</v>
      </c>
      <c r="AK17" s="14"/>
      <c r="AL17" s="14"/>
      <c r="AM17" s="14"/>
    </row>
    <row r="18" customFormat="false" ht="12.75" hidden="false" customHeight="false" outlineLevel="0" collapsed="false">
      <c r="A18" s="12" t="s">
        <v>22</v>
      </c>
      <c r="B18" s="13" t="n">
        <v>0</v>
      </c>
      <c r="D18" s="12" t="s">
        <v>29</v>
      </c>
      <c r="E18" s="13" t="n">
        <v>30265</v>
      </c>
      <c r="F18" s="16" t="s">
        <v>16</v>
      </c>
      <c r="G18" s="14"/>
      <c r="H18" s="14"/>
      <c r="L18" s="14"/>
      <c r="R18" s="34"/>
      <c r="W18" s="32" t="n">
        <v>37059</v>
      </c>
      <c r="X18" s="16" t="n">
        <v>0</v>
      </c>
      <c r="Y18" s="16" t="n">
        <v>0</v>
      </c>
      <c r="Z18" s="34" t="n">
        <f aca="false">Z17-X18+Y18</f>
        <v>26623</v>
      </c>
      <c r="AA18" s="34"/>
      <c r="AB18" s="16" t="n">
        <v>0</v>
      </c>
      <c r="AC18" s="16" t="n">
        <v>0</v>
      </c>
      <c r="AD18" s="16" t="n">
        <f aca="false">AD17-AB18+AC18</f>
        <v>-8829</v>
      </c>
      <c r="AF18" s="32" t="n">
        <v>37059</v>
      </c>
      <c r="AG18" s="14"/>
      <c r="AH18" s="14"/>
      <c r="AJ18" s="35" t="n">
        <f aca="false">+AF18</f>
        <v>37059</v>
      </c>
      <c r="AK18" s="14"/>
      <c r="AL18" s="14"/>
      <c r="AM18" s="14"/>
    </row>
    <row r="19" customFormat="false" ht="12.75" hidden="false" customHeight="false" outlineLevel="0" collapsed="false">
      <c r="A19" s="12" t="s">
        <v>30</v>
      </c>
      <c r="B19" s="13" t="n">
        <v>0</v>
      </c>
      <c r="D19" s="12" t="s">
        <v>31</v>
      </c>
      <c r="E19" s="13" t="n">
        <v>17239</v>
      </c>
      <c r="G19" s="14"/>
      <c r="H19" s="14"/>
      <c r="L19" s="14"/>
      <c r="R19" s="34"/>
      <c r="W19" s="32" t="n">
        <v>37060</v>
      </c>
      <c r="X19" s="16" t="n">
        <v>0</v>
      </c>
      <c r="Y19" s="16" t="n">
        <v>0</v>
      </c>
      <c r="Z19" s="34" t="n">
        <f aca="false">Z18-X19+Y19</f>
        <v>26623</v>
      </c>
      <c r="AA19" s="34"/>
      <c r="AB19" s="16" t="n">
        <v>0</v>
      </c>
      <c r="AC19" s="16" t="n">
        <v>0</v>
      </c>
      <c r="AD19" s="16" t="n">
        <f aca="false">AD18-AB19+AC19</f>
        <v>-8829</v>
      </c>
      <c r="AF19" s="32" t="n">
        <v>37060</v>
      </c>
      <c r="AG19" s="14"/>
      <c r="AH19" s="14"/>
      <c r="AJ19" s="35" t="n">
        <f aca="false">+AF19</f>
        <v>37060</v>
      </c>
      <c r="AK19" s="14"/>
      <c r="AL19" s="14"/>
      <c r="AM19" s="14"/>
    </row>
    <row r="20" customFormat="false" ht="12.75" hidden="false" customHeight="false" outlineLevel="0" collapsed="false">
      <c r="A20" s="12" t="s">
        <v>32</v>
      </c>
      <c r="B20" s="13" t="n">
        <v>-70000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37061</v>
      </c>
      <c r="X20" s="16" t="n">
        <v>0</v>
      </c>
      <c r="Y20" s="16" t="n">
        <v>0</v>
      </c>
      <c r="Z20" s="34" t="n">
        <f aca="false">Z19-X20+Y20</f>
        <v>26623</v>
      </c>
      <c r="AA20" s="34"/>
      <c r="AB20" s="16" t="n">
        <v>0</v>
      </c>
      <c r="AC20" s="16" t="n">
        <v>0</v>
      </c>
      <c r="AD20" s="16" t="n">
        <f aca="false">AD19-AB20+AC20</f>
        <v>-8829</v>
      </c>
      <c r="AF20" s="32" t="n">
        <v>37061</v>
      </c>
      <c r="AG20" s="14"/>
      <c r="AH20" s="14"/>
      <c r="AJ20" s="35" t="n">
        <f aca="false">+AF20</f>
        <v>37061</v>
      </c>
      <c r="AK20" s="14"/>
      <c r="AL20" s="14"/>
      <c r="AM20" s="14"/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37062</v>
      </c>
      <c r="X21" s="16" t="n">
        <v>0</v>
      </c>
      <c r="Y21" s="16" t="n">
        <v>0</v>
      </c>
      <c r="Z21" s="34" t="n">
        <f aca="false">Z20-X21+Y21</f>
        <v>26623</v>
      </c>
      <c r="AA21" s="34"/>
      <c r="AB21" s="16" t="n">
        <v>0</v>
      </c>
      <c r="AC21" s="16" t="n">
        <v>0</v>
      </c>
      <c r="AD21" s="16" t="n">
        <f aca="false">AD20-AB21+AC21</f>
        <v>-8829</v>
      </c>
      <c r="AF21" s="32" t="n">
        <v>37062</v>
      </c>
      <c r="AG21" s="14"/>
      <c r="AH21" s="14"/>
      <c r="AJ21" s="35" t="n">
        <f aca="false">+AF21</f>
        <v>37062</v>
      </c>
      <c r="AK21" s="14"/>
      <c r="AL21" s="14"/>
      <c r="AM21" s="14"/>
    </row>
    <row r="22" customFormat="false" ht="12.75" hidden="false" customHeight="false" outlineLevel="0" collapsed="false">
      <c r="A22" s="12" t="s">
        <v>36</v>
      </c>
      <c r="B22" s="13" t="n">
        <v>0</v>
      </c>
      <c r="D22" s="12" t="s">
        <v>37</v>
      </c>
      <c r="E22" s="13" t="n">
        <v>6945</v>
      </c>
      <c r="G22" s="14"/>
      <c r="H22" s="14"/>
      <c r="R22" s="34"/>
      <c r="W22" s="32" t="n">
        <v>37063</v>
      </c>
      <c r="X22" s="16" t="n">
        <v>0</v>
      </c>
      <c r="Y22" s="16" t="n">
        <v>0</v>
      </c>
      <c r="Z22" s="34" t="n">
        <f aca="false">Z21-X22+Y22</f>
        <v>26623</v>
      </c>
      <c r="AA22" s="34"/>
      <c r="AB22" s="16" t="n">
        <v>0</v>
      </c>
      <c r="AC22" s="16" t="n">
        <v>0</v>
      </c>
      <c r="AD22" s="16" t="n">
        <f aca="false">AD21-AB22+AC22</f>
        <v>-8829</v>
      </c>
      <c r="AF22" s="32" t="n">
        <v>37063</v>
      </c>
      <c r="AG22" s="14"/>
      <c r="AH22" s="14"/>
      <c r="AJ22" s="35" t="n">
        <f aca="false">+AF22</f>
        <v>37063</v>
      </c>
      <c r="AK22" s="14"/>
      <c r="AL22" s="14"/>
      <c r="AM22" s="14"/>
    </row>
    <row r="23" customFormat="false" ht="12.75" hidden="false" customHeight="false" outlineLevel="0" collapsed="false">
      <c r="A23" s="12" t="s">
        <v>38</v>
      </c>
      <c r="B23" s="13" t="n">
        <v>-29198</v>
      </c>
      <c r="C23" s="16"/>
      <c r="D23" s="12" t="s">
        <v>27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37064</v>
      </c>
      <c r="X23" s="16" t="n">
        <v>0</v>
      </c>
      <c r="Y23" s="16" t="n">
        <v>0</v>
      </c>
      <c r="Z23" s="34" t="n">
        <f aca="false">Z22-X23+Y23</f>
        <v>26623</v>
      </c>
      <c r="AA23" s="34"/>
      <c r="AB23" s="16" t="n">
        <v>0</v>
      </c>
      <c r="AC23" s="16" t="n">
        <v>0</v>
      </c>
      <c r="AD23" s="16" t="n">
        <f aca="false">AD22-AB23+AC23</f>
        <v>-8829</v>
      </c>
      <c r="AF23" s="32" t="n">
        <v>37064</v>
      </c>
      <c r="AG23" s="14"/>
      <c r="AH23" s="14"/>
      <c r="AJ23" s="35" t="n">
        <f aca="false">+AF23</f>
        <v>37064</v>
      </c>
      <c r="AK23" s="14"/>
      <c r="AL23" s="14"/>
      <c r="AM23" s="14"/>
    </row>
    <row r="24" customFormat="false" ht="12.75" hidden="false" customHeight="false" outlineLevel="0" collapsed="false">
      <c r="A24" s="12" t="s">
        <v>14</v>
      </c>
      <c r="B24" s="13" t="n">
        <v>0</v>
      </c>
      <c r="C24" s="16"/>
      <c r="D24" s="12" t="s">
        <v>22</v>
      </c>
      <c r="E24" s="13" t="n">
        <v>12251</v>
      </c>
      <c r="F24" s="16"/>
      <c r="G24" s="14"/>
      <c r="H24" s="14"/>
      <c r="R24" s="34"/>
      <c r="W24" s="32" t="n">
        <v>37065</v>
      </c>
      <c r="X24" s="16" t="n">
        <v>0</v>
      </c>
      <c r="Y24" s="16" t="n">
        <v>0</v>
      </c>
      <c r="Z24" s="34" t="n">
        <f aca="false">Z23-X24+Y24</f>
        <v>26623</v>
      </c>
      <c r="AA24" s="34"/>
      <c r="AB24" s="16" t="n">
        <v>0</v>
      </c>
      <c r="AC24" s="16" t="n">
        <v>0</v>
      </c>
      <c r="AD24" s="16" t="n">
        <f aca="false">AD23-AB24+AC24</f>
        <v>-8829</v>
      </c>
      <c r="AF24" s="32" t="n">
        <v>37065</v>
      </c>
      <c r="AG24" s="14"/>
      <c r="AH24" s="14"/>
      <c r="AJ24" s="35" t="n">
        <f aca="false">+AF24</f>
        <v>37065</v>
      </c>
      <c r="AK24" s="14"/>
      <c r="AL24" s="14"/>
      <c r="AM24" s="14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0</v>
      </c>
      <c r="G25" s="14"/>
      <c r="H25" s="14"/>
      <c r="R25" s="34"/>
      <c r="W25" s="32" t="n">
        <v>37066</v>
      </c>
      <c r="X25" s="16" t="n">
        <v>0</v>
      </c>
      <c r="Y25" s="16" t="n">
        <v>0</v>
      </c>
      <c r="Z25" s="34" t="n">
        <f aca="false">Z24-X25+Y25</f>
        <v>26623</v>
      </c>
      <c r="AA25" s="34"/>
      <c r="AB25" s="16" t="n">
        <v>0</v>
      </c>
      <c r="AC25" s="16" t="n">
        <v>0</v>
      </c>
      <c r="AD25" s="16" t="n">
        <f aca="false">AD24-AB25+AC25</f>
        <v>-8829</v>
      </c>
      <c r="AF25" s="32" t="n">
        <v>37066</v>
      </c>
      <c r="AG25" s="14"/>
      <c r="AH25" s="14"/>
      <c r="AJ25" s="35" t="n">
        <f aca="false">+AF25</f>
        <v>37066</v>
      </c>
      <c r="AK25" s="14"/>
      <c r="AL25" s="14"/>
      <c r="AM25" s="14"/>
    </row>
    <row r="26" customFormat="false" ht="12.75" hidden="false" customHeight="false" outlineLevel="0" collapsed="false">
      <c r="A26" s="12" t="s">
        <v>40</v>
      </c>
      <c r="B26" s="13" t="n">
        <v>2600</v>
      </c>
      <c r="D26" s="12" t="s">
        <v>20</v>
      </c>
      <c r="E26" s="13" t="n">
        <v>0</v>
      </c>
      <c r="G26" s="14"/>
      <c r="H26" s="14"/>
      <c r="R26" s="34"/>
      <c r="W26" s="32" t="n">
        <v>37067</v>
      </c>
      <c r="X26" s="16" t="n">
        <v>0</v>
      </c>
      <c r="Y26" s="16" t="n">
        <v>0</v>
      </c>
      <c r="Z26" s="34" t="n">
        <f aca="false">Z25-X26+Y26</f>
        <v>26623</v>
      </c>
      <c r="AA26" s="34"/>
      <c r="AB26" s="16" t="n">
        <v>0</v>
      </c>
      <c r="AC26" s="16" t="n">
        <v>0</v>
      </c>
      <c r="AD26" s="16" t="n">
        <f aca="false">AD25-AB26+AC26</f>
        <v>-8829</v>
      </c>
      <c r="AF26" s="32" t="n">
        <v>37067</v>
      </c>
      <c r="AG26" s="14"/>
      <c r="AH26" s="14"/>
      <c r="AJ26" s="35" t="n">
        <f aca="false">+AF26</f>
        <v>37067</v>
      </c>
      <c r="AK26" s="14"/>
      <c r="AL26" s="14"/>
      <c r="AM26" s="14"/>
    </row>
    <row r="27" customFormat="false" ht="12.7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37068</v>
      </c>
      <c r="X27" s="16" t="n">
        <v>0</v>
      </c>
      <c r="Y27" s="16" t="n">
        <v>0</v>
      </c>
      <c r="Z27" s="34" t="n">
        <f aca="false">Z26-X27+Y27</f>
        <v>26623</v>
      </c>
      <c r="AA27" s="34"/>
      <c r="AB27" s="16" t="n">
        <v>0</v>
      </c>
      <c r="AC27" s="16" t="n">
        <v>0</v>
      </c>
      <c r="AD27" s="16" t="n">
        <f aca="false">AD26-AB27+AC27</f>
        <v>-8829</v>
      </c>
      <c r="AF27" s="32" t="n">
        <v>37068</v>
      </c>
      <c r="AG27" s="14"/>
      <c r="AH27" s="14"/>
      <c r="AJ27" s="35" t="n">
        <f aca="false">+AF27</f>
        <v>37068</v>
      </c>
      <c r="AK27" s="14"/>
      <c r="AL27" s="14"/>
      <c r="AM27" s="14"/>
    </row>
    <row r="28" customFormat="false" ht="13.5" hidden="false" customHeight="false" outlineLevel="0" collapsed="false">
      <c r="A28" s="12" t="s">
        <v>43</v>
      </c>
      <c r="B28" s="13" t="n">
        <v>0</v>
      </c>
      <c r="C28" s="16" t="n">
        <f aca="false">SUM(B29,B59)</f>
        <v>0</v>
      </c>
      <c r="D28" s="12" t="s">
        <v>44</v>
      </c>
      <c r="E28" s="13" t="n">
        <v>0</v>
      </c>
      <c r="G28" s="14"/>
      <c r="H28" s="14"/>
      <c r="R28" s="34"/>
      <c r="W28" s="32" t="n">
        <v>37069</v>
      </c>
      <c r="X28" s="16" t="n">
        <v>0</v>
      </c>
      <c r="Y28" s="16" t="n">
        <v>0</v>
      </c>
      <c r="Z28" s="34" t="n">
        <f aca="false">Z27-X28+Y28</f>
        <v>26623</v>
      </c>
      <c r="AA28" s="34"/>
      <c r="AB28" s="16" t="n">
        <v>0</v>
      </c>
      <c r="AC28" s="16" t="n">
        <v>0</v>
      </c>
      <c r="AD28" s="16" t="n">
        <f aca="false">AD27-AB28+AC28</f>
        <v>-8829</v>
      </c>
      <c r="AF28" s="32" t="n">
        <v>37069</v>
      </c>
      <c r="AG28" s="14"/>
      <c r="AH28" s="14"/>
      <c r="AJ28" s="35" t="n">
        <f aca="false">+AF28</f>
        <v>37069</v>
      </c>
      <c r="AK28" s="14"/>
      <c r="AL28" s="14"/>
      <c r="AM28" s="14"/>
    </row>
    <row r="29" customFormat="false" ht="13.5" hidden="false" customHeight="false" outlineLevel="0" collapsed="false">
      <c r="A29" s="17" t="s">
        <v>24</v>
      </c>
      <c r="B29" s="18" t="n">
        <f aca="false">SUM(B6:B28)</f>
        <v>-556598</v>
      </c>
      <c r="C29" s="16"/>
      <c r="D29" s="17" t="s">
        <v>45</v>
      </c>
      <c r="E29" s="18" t="n">
        <f aca="false">SUM(E16:E28)</f>
        <v>90340</v>
      </c>
      <c r="G29" s="14"/>
      <c r="H29" s="14"/>
      <c r="R29" s="34"/>
      <c r="W29" s="32" t="n">
        <v>37070</v>
      </c>
      <c r="X29" s="16" t="n">
        <v>0</v>
      </c>
      <c r="Y29" s="16" t="n">
        <v>0</v>
      </c>
      <c r="Z29" s="34" t="n">
        <f aca="false">Z28-X29+Y29</f>
        <v>26623</v>
      </c>
      <c r="AA29" s="34"/>
      <c r="AB29" s="16" t="n">
        <v>0</v>
      </c>
      <c r="AC29" s="16" t="n">
        <v>0</v>
      </c>
      <c r="AD29" s="16" t="n">
        <f aca="false">AD28-AB29+AC29</f>
        <v>-8829</v>
      </c>
      <c r="AF29" s="32" t="n">
        <v>37070</v>
      </c>
      <c r="AG29" s="14"/>
      <c r="AH29" s="14"/>
      <c r="AJ29" s="35" t="n">
        <f aca="false">+AF29</f>
        <v>37070</v>
      </c>
      <c r="AK29" s="14"/>
      <c r="AL29" s="14"/>
      <c r="AM29" s="14"/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4"/>
      <c r="H30" s="14"/>
      <c r="W30" s="32" t="n">
        <v>37071</v>
      </c>
      <c r="X30" s="16" t="n">
        <v>0</v>
      </c>
      <c r="Y30" s="16" t="n">
        <v>0</v>
      </c>
      <c r="Z30" s="34" t="n">
        <f aca="false">Z29-X30+Y30</f>
        <v>26623</v>
      </c>
      <c r="AA30" s="34"/>
      <c r="AB30" s="16" t="n">
        <v>0</v>
      </c>
      <c r="AC30" s="16" t="n">
        <v>0</v>
      </c>
      <c r="AD30" s="16" t="n">
        <f aca="false">AD29-AB30+AC30</f>
        <v>-8829</v>
      </c>
      <c r="AF30" s="32" t="n">
        <v>37071</v>
      </c>
      <c r="AG30" s="14"/>
      <c r="AH30" s="14"/>
      <c r="AJ30" s="35" t="n">
        <f aca="false">+AF30</f>
        <v>37071</v>
      </c>
      <c r="AK30" s="14"/>
      <c r="AL30" s="14"/>
      <c r="AM30" s="14"/>
    </row>
    <row r="31" customFormat="false" ht="12.75" hidden="false" customHeight="false" outlineLevel="0" collapsed="false">
      <c r="A31" s="12" t="s">
        <v>26</v>
      </c>
      <c r="B31" s="13" t="n">
        <v>66123</v>
      </c>
      <c r="C31" s="16"/>
      <c r="E31" s="14"/>
      <c r="G31" s="14"/>
      <c r="H31" s="14"/>
      <c r="W31" s="32" t="n">
        <v>37072</v>
      </c>
      <c r="X31" s="16" t="n">
        <v>0</v>
      </c>
      <c r="Y31" s="16" t="n">
        <v>0</v>
      </c>
      <c r="Z31" s="34" t="n">
        <f aca="false">Z30-X31+Y31</f>
        <v>26623</v>
      </c>
      <c r="AA31" s="34"/>
      <c r="AB31" s="16" t="n">
        <v>0</v>
      </c>
      <c r="AC31" s="16" t="n">
        <v>0</v>
      </c>
      <c r="AD31" s="16" t="n">
        <f aca="false">AD30-AB31+AC31</f>
        <v>-8829</v>
      </c>
      <c r="AF31" s="32" t="n">
        <v>37072</v>
      </c>
      <c r="AG31" s="14"/>
      <c r="AH31" s="48"/>
      <c r="AJ31" s="35" t="n">
        <f aca="false">+AF31</f>
        <v>37072</v>
      </c>
      <c r="AK31" s="14"/>
      <c r="AL31" s="14"/>
      <c r="AM31" s="14"/>
    </row>
    <row r="32" customFormat="false" ht="12.75" hidden="false" customHeight="false" outlineLevel="0" collapsed="false">
      <c r="A32" s="12" t="s">
        <v>28</v>
      </c>
      <c r="B32" s="13" t="n">
        <v>45000</v>
      </c>
      <c r="C32" s="16"/>
      <c r="E32" s="14"/>
      <c r="G32" s="14"/>
      <c r="H32" s="14"/>
      <c r="W32" s="32"/>
      <c r="X32" s="16"/>
      <c r="Y32" s="16"/>
      <c r="Z32" s="34"/>
      <c r="AA32" s="34"/>
      <c r="AB32" s="16"/>
      <c r="AC32" s="16"/>
      <c r="AD32" s="16"/>
      <c r="AF32" s="32"/>
      <c r="AG32" s="14"/>
      <c r="AH32" s="14"/>
      <c r="AJ32" s="35"/>
      <c r="AK32" s="14"/>
      <c r="AL32" s="14"/>
      <c r="AM32" s="14"/>
    </row>
    <row r="33" customFormat="false" ht="12.75" hidden="false" customHeight="false" outlineLevel="0" collapsed="false">
      <c r="A33" s="12" t="s">
        <v>29</v>
      </c>
      <c r="B33" s="13" t="n">
        <v>0</v>
      </c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31</v>
      </c>
      <c r="B34" s="13" t="n">
        <v>118626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46</v>
      </c>
      <c r="B35" s="13" t="n">
        <v>29198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76</v>
      </c>
      <c r="B36" s="13" t="n">
        <v>75000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49</v>
      </c>
      <c r="B38" s="13" t="n">
        <v>0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42</v>
      </c>
      <c r="B39" s="13" t="n">
        <v>11000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23</v>
      </c>
      <c r="B40" s="13" t="n">
        <v>7000</v>
      </c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25</v>
      </c>
      <c r="B41" s="13" t="n">
        <v>2500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18</v>
      </c>
      <c r="B42" s="24"/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50</v>
      </c>
      <c r="B43" s="13" t="n">
        <v>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14</v>
      </c>
      <c r="B44" s="13" t="n">
        <v>43007</v>
      </c>
      <c r="C44" s="16"/>
      <c r="E44" s="14"/>
    </row>
    <row r="45" customFormat="false" ht="12.75" hidden="false" customHeight="false" outlineLevel="0" collapsed="false">
      <c r="A45" s="12" t="s">
        <v>51</v>
      </c>
      <c r="B45" s="13" t="n">
        <v>15000</v>
      </c>
      <c r="E45" s="14"/>
    </row>
    <row r="46" customFormat="false" ht="12.75" hidden="false" customHeight="false" outlineLevel="0" collapsed="false">
      <c r="A46" s="12" t="s">
        <v>52</v>
      </c>
      <c r="B46" s="13" t="n">
        <v>1000</v>
      </c>
      <c r="C46" s="16"/>
      <c r="E46" s="14"/>
    </row>
    <row r="47" customFormat="false" ht="12.75" hidden="false" customHeight="false" outlineLevel="0" collapsed="false">
      <c r="A47" s="12" t="s">
        <v>33</v>
      </c>
      <c r="B47" s="13"/>
    </row>
    <row r="48" customFormat="false" ht="12.75" hidden="false" customHeight="false" outlineLevel="0" collapsed="false">
      <c r="A48" s="12" t="s">
        <v>27</v>
      </c>
      <c r="B48" s="13" t="n">
        <v>0</v>
      </c>
      <c r="E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30</v>
      </c>
      <c r="B50" s="13" t="n">
        <v>0</v>
      </c>
      <c r="E50" s="14"/>
    </row>
    <row r="51" customFormat="false" ht="12.75" hidden="false" customHeight="false" outlineLevel="0" collapsed="false">
      <c r="A51" s="12" t="s">
        <v>53</v>
      </c>
      <c r="B51" s="13" t="n">
        <v>0</v>
      </c>
      <c r="E51" s="14"/>
    </row>
    <row r="52" customFormat="false" ht="12.75" hidden="false" customHeight="false" outlineLevel="0" collapsed="false">
      <c r="A52" s="12" t="s">
        <v>54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55</v>
      </c>
      <c r="B53" s="13" t="n">
        <v>0</v>
      </c>
      <c r="E53" s="14"/>
    </row>
    <row r="54" customFormat="false" ht="12.75" hidden="false" customHeight="false" outlineLevel="0" collapsed="false">
      <c r="A54" s="12" t="s">
        <v>36</v>
      </c>
      <c r="B54" s="13" t="n">
        <v>1000</v>
      </c>
      <c r="C54" s="16"/>
      <c r="E54" s="14"/>
    </row>
    <row r="55" customFormat="false" ht="12.75" hidden="false" customHeight="false" outlineLevel="0" collapsed="false">
      <c r="A55" s="12" t="s">
        <v>56</v>
      </c>
      <c r="B55" s="13" t="n">
        <v>35000</v>
      </c>
      <c r="C55" s="16"/>
      <c r="E55" s="14"/>
    </row>
    <row r="56" customFormat="false" ht="12.75" hidden="false" customHeight="false" outlineLevel="0" collapsed="false">
      <c r="A56" s="12" t="s">
        <v>57</v>
      </c>
      <c r="B56" s="13" t="n">
        <v>42338</v>
      </c>
      <c r="C56" s="16"/>
      <c r="E56" s="14"/>
    </row>
    <row r="57" customFormat="false" ht="12.75" hidden="false" customHeight="false" outlineLevel="0" collapsed="false">
      <c r="A57" s="12" t="s">
        <v>58</v>
      </c>
      <c r="B57" s="13" t="n">
        <v>1000</v>
      </c>
      <c r="C57" s="16"/>
      <c r="E57" s="14"/>
    </row>
    <row r="58" customFormat="false" ht="13.5" hidden="false" customHeight="false" outlineLevel="0" collapsed="false">
      <c r="A58" s="12" t="s">
        <v>44</v>
      </c>
      <c r="B58" s="13" t="n">
        <v>63806</v>
      </c>
      <c r="C58" s="16"/>
    </row>
    <row r="59" customFormat="false" ht="13.5" hidden="false" customHeight="false" outlineLevel="0" collapsed="false">
      <c r="A59" s="17" t="s">
        <v>45</v>
      </c>
      <c r="B59" s="18" t="n">
        <f aca="false">SUM(B31:B58)</f>
        <v>556598</v>
      </c>
    </row>
    <row r="60" customFormat="false" ht="13.5" hidden="false" customHeight="false" outlineLevel="0" collapsed="false">
      <c r="A60" s="19"/>
      <c r="B60" s="25"/>
    </row>
    <row r="61" customFormat="false" ht="12.75" hidden="false" customHeight="false" outlineLevel="0" collapsed="false">
      <c r="A61" s="49"/>
      <c r="B61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2001-06-05T10:51:47Z</dcterms:modified>
  <cp:revision>0</cp:revision>
  <dc:subject/>
  <dc:title/>
</cp:coreProperties>
</file>