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charts/chart29.xml" ContentType="application/vnd.openxmlformats-officedocument.drawingml.chart+xml"/>
  <Override PartName="/xl/charts/chart28.xml" ContentType="application/vnd.openxmlformats-officedocument.drawingml.chart+xml"/>
  <Override PartName="/xl/charts/chart27.xml" ContentType="application/vnd.openxmlformats-officedocument.drawingml.chart+xml"/>
  <Override PartName="/xl/charts/chart26.xml" ContentType="application/vnd.openxmlformats-officedocument.drawingml.chart+xml"/>
  <Override PartName="/xl/charts/chart25.xml" ContentType="application/vnd.openxmlformats-officedocument.drawingml.chart+xml"/>
  <Override PartName="/xl/charts/chart24.xml" ContentType="application/vnd.openxmlformats-officedocument.drawingml.chart+xml"/>
  <Override PartName="/xl/charts/chart23.xml" ContentType="application/vnd.openxmlformats-officedocument.drawingml.chart+xml"/>
  <Override PartName="/xl/charts/chart6.xml" ContentType="application/vnd.openxmlformats-officedocument.drawingml.chart+xml"/>
  <Override PartName="/xl/charts/chart11.xml" ContentType="application/vnd.openxmlformats-officedocument.drawingml.chart+xml"/>
  <Override PartName="/xl/charts/chart7.xml" ContentType="application/vnd.openxmlformats-officedocument.drawingml.chart+xml"/>
  <Override PartName="/xl/charts/chart12.xml" ContentType="application/vnd.openxmlformats-officedocument.drawingml.chart+xml"/>
  <Override PartName="/xl/charts/chart8.xml" ContentType="application/vnd.openxmlformats-officedocument.drawingml.chart+xml"/>
  <Override PartName="/xl/charts/chart13.xml" ContentType="application/vnd.openxmlformats-officedocument.drawingml.chart+xml"/>
  <Override PartName="/xl/charts/chart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10.xml" ContentType="application/vnd.openxmlformats-officedocument.drawingml.chart+xml"/>
  <Override PartName="/xl/charts/chart34.xml" ContentType="application/vnd.openxmlformats-officedocument.drawingml.chart+xml"/>
  <Override PartName="/xl/charts/chart5.xml" ContentType="application/vnd.openxmlformats-officedocument.drawingml.chart+xml"/>
  <Override PartName="/xl/charts/chart4.xml" ContentType="application/vnd.openxmlformats-officedocument.drawingml.chart+xml"/>
  <Override PartName="/xl/charts/chart2.xml" ContentType="application/vnd.openxmlformats-officedocument.drawingml.chart+xml"/>
  <Override PartName="/xl/charts/chart36.xml" ContentType="application/vnd.openxmlformats-officedocument.drawingml.chart+xml"/>
  <Override PartName="/xl/charts/chart3.xml" ContentType="application/vnd.openxmlformats-officedocument.drawingml.chart+xml"/>
  <Override PartName="/xl/charts/chart1.xml" ContentType="application/vnd.openxmlformats-officedocument.drawingml.chart+xml"/>
  <Override PartName="/xl/charts/chart35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20.xml" ContentType="application/vnd.openxmlformats-officedocument.drawingml.chart+xml"/>
  <Override PartName="/xl/charts/chart19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sharedStrings.xml" ContentType="application/vnd.openxmlformats-officedocument.spreadsheetml.sharedStrings+xml"/>
  <Override PartName="/xl/drawings/_rels/drawing2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WEEKEND" sheetId="1" state="visible" r:id="rId3"/>
    <sheet name="DAILY" sheetId="2" state="visible" r:id="rId4"/>
  </sheets>
  <externalReferences>
    <externalReference r:id="rId5"/>
  </externalReferences>
  <definedNames>
    <definedName function="false" hidden="false" localSheetId="1" name="_xlnm.Print_Area" vbProcedure="false">DAILY!$A$1:$V$76</definedName>
    <definedName function="false" hidden="false" localSheetId="0" name="_xlnm.Print_Area" vbProcedure="false">WEEKEND!$A$1:$L$54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<sst xmlns="http://schemas.openxmlformats.org/spreadsheetml/2006/main" count="281" uniqueCount="76">
  <si>
    <t xml:space="preserve">TODAY'S DATE:</t>
  </si>
  <si>
    <t xml:space="preserve">SENDOUT FOR:</t>
  </si>
  <si>
    <t xml:space="preserve">HI</t>
  </si>
  <si>
    <t xml:space="preserve">LOW</t>
  </si>
  <si>
    <t xml:space="preserve">MEAN</t>
  </si>
  <si>
    <t xml:space="preserve">WEATHER</t>
  </si>
  <si>
    <t xml:space="preserve">Ketra</t>
  </si>
  <si>
    <t xml:space="preserve">PGL SENDOUT</t>
  </si>
  <si>
    <t xml:space="preserve">NS SENDOUT</t>
  </si>
  <si>
    <t xml:space="preserve">OFF SYSTEM SALES:</t>
  </si>
  <si>
    <t xml:space="preserve">OFF SYSTEM SALES</t>
  </si>
  <si>
    <t xml:space="preserve">    ENOVATE</t>
  </si>
  <si>
    <t xml:space="preserve">INJECTIONS:</t>
  </si>
  <si>
    <t xml:space="preserve">    ENA SELL BACK</t>
  </si>
  <si>
    <t xml:space="preserve">     MANLOVE</t>
  </si>
  <si>
    <t xml:space="preserve">    MISC</t>
  </si>
  <si>
    <t xml:space="preserve"> </t>
  </si>
  <si>
    <t xml:space="preserve">     NGPL (DSS)</t>
  </si>
  <si>
    <t xml:space="preserve">HUB:</t>
  </si>
  <si>
    <t xml:space="preserve">     ANR </t>
  </si>
  <si>
    <t xml:space="preserve">     NICOR BALANCING</t>
  </si>
  <si>
    <t xml:space="preserve">     ENOVATE</t>
  </si>
  <si>
    <t xml:space="preserve">     ANR (NO-NOTICE)</t>
  </si>
  <si>
    <t xml:space="preserve">ELWOOD</t>
  </si>
  <si>
    <t xml:space="preserve">TOTAL REQUIREMENTS</t>
  </si>
  <si>
    <t xml:space="preserve">LINCOLN CENTER</t>
  </si>
  <si>
    <t xml:space="preserve">ENA BASELOAD</t>
  </si>
  <si>
    <t xml:space="preserve">     ANR</t>
  </si>
  <si>
    <t xml:space="preserve">ENA SIQ</t>
  </si>
  <si>
    <t xml:space="preserve">ENA DIQ</t>
  </si>
  <si>
    <t xml:space="preserve">     NGPL (NO-NOTICE)</t>
  </si>
  <si>
    <t xml:space="preserve">RIDER GAS</t>
  </si>
  <si>
    <t xml:space="preserve">     NGPL</t>
  </si>
  <si>
    <t xml:space="preserve">WITHDRAWALS:</t>
  </si>
  <si>
    <t xml:space="preserve">     COENERGY</t>
  </si>
  <si>
    <t xml:space="preserve">     NGPL DSS</t>
  </si>
  <si>
    <t xml:space="preserve">     ENGAGE</t>
  </si>
  <si>
    <t xml:space="preserve">     NGPL FT - AMR</t>
  </si>
  <si>
    <t xml:space="preserve">     PANHANDLE</t>
  </si>
  <si>
    <t xml:space="preserve">     ALLIANCE UNDER DELIVERY</t>
  </si>
  <si>
    <t xml:space="preserve">     FUEL</t>
  </si>
  <si>
    <t xml:space="preserve">LNG LIQUIFACTION</t>
  </si>
  <si>
    <t xml:space="preserve">CITYGATE PURCHASES</t>
  </si>
  <si>
    <t xml:space="preserve">LINE PACK / IMBALANCE</t>
  </si>
  <si>
    <t xml:space="preserve">IMBALANCES</t>
  </si>
  <si>
    <t xml:space="preserve">TOTAL SOURCES</t>
  </si>
  <si>
    <t xml:space="preserve">SOUTH TX (REFILL)</t>
  </si>
  <si>
    <t xml:space="preserve">EMW</t>
  </si>
  <si>
    <t xml:space="preserve">ANR IMBALANCE</t>
  </si>
  <si>
    <t xml:space="preserve">TRUNKLINE IMBALANCE</t>
  </si>
  <si>
    <t xml:space="preserve">     MISC</t>
  </si>
  <si>
    <t xml:space="preserve">RFG</t>
  </si>
  <si>
    <t xml:space="preserve">LNG VAPORIZE</t>
  </si>
  <si>
    <t xml:space="preserve">     NGPL:  NSS1</t>
  </si>
  <si>
    <t xml:space="preserve">     NGPL:  NSS2</t>
  </si>
  <si>
    <t xml:space="preserve">     NGPL:  DSS</t>
  </si>
  <si>
    <t xml:space="preserve">     NGPL AM (DSS REFILL)</t>
  </si>
  <si>
    <t xml:space="preserve">     NGPL GS (DSS REFILL)</t>
  </si>
  <si>
    <t xml:space="preserve">     MOBIL</t>
  </si>
  <si>
    <t xml:space="preserve">TODAY'S SENDOUT FOR PGL:</t>
  </si>
  <si>
    <t xml:space="preserve">TODAY'S SENDOUT FOR NS:</t>
  </si>
  <si>
    <t xml:space="preserve">ESTIMATED PGL SENDOUT FOR: </t>
  </si>
  <si>
    <t xml:space="preserve">ESTIMATED NORTH SHORE SENDOUT FOR: </t>
  </si>
  <si>
    <t xml:space="preserve">Elwood Burn</t>
  </si>
  <si>
    <t xml:space="preserve">Elwood Injection</t>
  </si>
  <si>
    <t xml:space="preserve">Elwood Bank Balance</t>
  </si>
  <si>
    <t xml:space="preserve">Lincoln Ctr. Burn</t>
  </si>
  <si>
    <t xml:space="preserve">Lincoln Ctr. Injection</t>
  </si>
  <si>
    <t xml:space="preserve">Lincoln Ctr. Bank Balance</t>
  </si>
  <si>
    <t xml:space="preserve">Gas Control Estimate</t>
  </si>
  <si>
    <t xml:space="preserve">Gas Control Actual</t>
  </si>
  <si>
    <t xml:space="preserve">Rider Gas</t>
  </si>
  <si>
    <t xml:space="preserve">Change</t>
  </si>
  <si>
    <t xml:space="preserve">Total Burn:</t>
  </si>
  <si>
    <t xml:space="preserve">Cinergy Nomination:</t>
  </si>
  <si>
    <t xml:space="preserve">PGL Balancing: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</si>
</sst>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[$-409]m/d/yyyy"/>
    <numFmt numFmtId="166" formatCode="0"/>
    <numFmt numFmtId="167" formatCode="_(* #,##0.00_);_(* \(#,##0.00\);_(* \-??_);_(@_)"/>
    <numFmt numFmtId="168" formatCode="_(* #,##0_);_(* \(#,##0\);_(* \-??_);_(@_)"/>
    <numFmt numFmtId="169" formatCode="_(\$* #,##0.00_);_(\$* \(#,##0.00\);_(\$* \-??_);_(@_)"/>
    <numFmt numFmtId="170" formatCode="_(\$* #,##0_);_(\$* \(#,##0\);_(\$* \-??_);_(@_)"/>
    <numFmt numFmtId="171" formatCode="_(* #,##0.000_);_(* \(#,##0.000\);_(* \-??_);_(@_)"/>
  </numFmts>
  <fonts count="16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Arial"/>
      <family val="2"/>
    </font>
    <font>
      <sz val="10"/>
      <name val="Arial"/>
      <family val="2"/>
    </font>
    <font>
      <b val="true"/>
      <sz val="10"/>
      <name val="Arial"/>
      <family val="2"/>
    </font>
    <font>
      <b val="true"/>
      <sz val="12"/>
      <color rgb="FF000000"/>
      <name val="Arial"/>
      <family val="2"/>
    </font>
    <font>
      <b val="true"/>
      <sz val="1.5"/>
      <color rgb="FF000000"/>
      <name val="Arial"/>
      <family val="2"/>
    </font>
    <font>
      <sz val="1.5"/>
      <color rgb="FF000000"/>
      <name val="Arial"/>
      <family val="2"/>
    </font>
    <font>
      <sz val="11.75"/>
      <color rgb="FF000000"/>
      <name val="Arial"/>
      <family val="2"/>
    </font>
    <font>
      <b val="true"/>
      <sz val="16"/>
      <color rgb="FF000000"/>
      <name val="Arial"/>
      <family val="2"/>
    </font>
    <font>
      <sz val="11"/>
      <color rgb="FF000000"/>
      <name val="Arial"/>
      <family val="2"/>
    </font>
    <font>
      <b val="true"/>
      <sz val="13.5"/>
      <color rgb="FF000000"/>
      <name val="Arial"/>
      <family val="2"/>
    </font>
    <font>
      <sz val="9"/>
      <color rgb="FF000000"/>
      <name val="Arial"/>
      <family val="2"/>
    </font>
    <font>
      <sz val="12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</fills>
  <borders count="15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9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3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9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8" fontId="6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8" fontId="6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6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8" fontId="5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externalLink" Target="externalLinks/externalLink1.xml"/><Relationship Id="rId6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1281281281281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42092092092092"/>
          <c:w val="1"/>
          <c:h val="0.877502502502503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93094323"/>
        <c:axId val="2795173"/>
      </c:lineChart>
      <c:catAx>
        <c:axId val="93094323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795173"/>
        <c:crossesAt val="0"/>
        <c:auto val="1"/>
        <c:lblAlgn val="ctr"/>
        <c:lblOffset val="100"/>
        <c:noMultiLvlLbl val="0"/>
      </c:catAx>
      <c:valAx>
        <c:axId val="2795173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3094323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902902902902903"/>
          <c:w val="332.571428571429"/>
          <c:h val="0.15002502502502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2.1428571428571"/>
          <c:y val="0.0514630201440965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37332745184532"/>
          <c:w val="1"/>
          <c:h val="0.853403911189531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51177115"/>
        <c:axId val="82975865"/>
      </c:lineChart>
      <c:catAx>
        <c:axId val="5117711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2975865"/>
        <c:crossesAt val="0"/>
        <c:auto val="1"/>
        <c:lblAlgn val="ctr"/>
        <c:lblOffset val="100"/>
        <c:noMultiLvlLbl val="0"/>
      </c:catAx>
      <c:valAx>
        <c:axId val="82975865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1177115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59932362887810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1973244147157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10702341137124"/>
          <c:w val="1"/>
          <c:h val="0.869732441471572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12419194"/>
        <c:axId val="67605665"/>
      </c:lineChart>
      <c:catAx>
        <c:axId val="1241919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7605665"/>
        <c:crossesAt val="0"/>
        <c:auto val="1"/>
        <c:lblAlgn val="ctr"/>
        <c:lblOffset val="100"/>
        <c:noMultiLvlLbl val="0"/>
      </c:catAx>
      <c:valAx>
        <c:axId val="67605665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2419194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80.4285714285714"/>
          <c:y val="0.49331103678929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198857910648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35505542492442"/>
          <c:w val="1"/>
          <c:h val="0.906449445750756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5419479"/>
        <c:axId val="51166906"/>
      </c:lineChart>
      <c:catAx>
        <c:axId val="541947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1166906"/>
        <c:crossesAt val="-40000"/>
        <c:auto val="1"/>
        <c:lblAlgn val="ctr"/>
        <c:lblOffset val="100"/>
        <c:noMultiLvlLbl val="0"/>
      </c:catAx>
      <c:valAx>
        <c:axId val="51166906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419479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7142857142857"/>
          <c:y val="0.535438360765872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1281281281281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42092092092092"/>
          <c:w val="1"/>
          <c:h val="0.877127127127127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30855730"/>
        <c:axId val="13735589"/>
      </c:lineChart>
      <c:catAx>
        <c:axId val="3085573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3735589"/>
        <c:crossesAt val="0"/>
        <c:auto val="1"/>
        <c:lblAlgn val="ctr"/>
        <c:lblOffset val="100"/>
        <c:noMultiLvlLbl val="0"/>
      </c:catAx>
      <c:valAx>
        <c:axId val="13735589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0855730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903778778778779"/>
          <c:w val="332.571428571429"/>
          <c:h val="0.15002502502502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3675930010292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629319217762094"/>
          <c:w val="1"/>
          <c:h val="0.93265696221144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55133666"/>
        <c:axId val="53522065"/>
      </c:lineChart>
      <c:catAx>
        <c:axId val="5513366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3522065"/>
        <c:crossesAt val="0"/>
        <c:auto val="1"/>
        <c:lblAlgn val="ctr"/>
        <c:lblOffset val="100"/>
        <c:noMultiLvlLbl val="0"/>
      </c:catAx>
      <c:valAx>
        <c:axId val="53522065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5133666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617556241729157"/>
          <c:w val="383"/>
          <c:h val="0.21790913101014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2467532467532"/>
          <c:w val="1"/>
          <c:h val="0.872207792207792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11971951"/>
        <c:axId val="43464764"/>
      </c:lineChart>
      <c:catAx>
        <c:axId val="11971951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3464764"/>
        <c:crossesAt val="0"/>
        <c:auto val="1"/>
        <c:lblAlgn val="ctr"/>
        <c:lblOffset val="100"/>
        <c:noMultiLvlLbl val="0"/>
      </c:catAx>
      <c:valAx>
        <c:axId val="43464764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1971951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61.7142857142857"/>
          <c:y val="0.2655844155844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2.1428571428571"/>
          <c:y val="0.0514630201440965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37332745184532"/>
          <c:w val="1"/>
          <c:h val="0.853403911189531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47252317"/>
        <c:axId val="53004456"/>
      </c:lineChart>
      <c:catAx>
        <c:axId val="4725231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3004456"/>
        <c:crossesAt val="0"/>
        <c:auto val="1"/>
        <c:lblAlgn val="ctr"/>
        <c:lblOffset val="100"/>
        <c:noMultiLvlLbl val="0"/>
      </c:catAx>
      <c:valAx>
        <c:axId val="53004456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7252317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59932362887810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1973244147157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07859531772575"/>
          <c:w val="1"/>
          <c:h val="0.872742474916388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64313008"/>
        <c:axId val="53861562"/>
      </c:lineChart>
      <c:catAx>
        <c:axId val="643130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3861562"/>
        <c:crossesAt val="0"/>
        <c:auto val="1"/>
        <c:lblAlgn val="ctr"/>
        <c:lblOffset val="100"/>
        <c:noMultiLvlLbl val="0"/>
      </c:catAx>
      <c:valAx>
        <c:axId val="53861562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4313008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97"/>
          <c:y val="0.38277591973244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198857910648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35505542492442"/>
          <c:w val="1"/>
          <c:h val="0.906449445750756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71632535"/>
        <c:axId val="38199999"/>
      </c:lineChart>
      <c:catAx>
        <c:axId val="7163253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8199999"/>
        <c:crossesAt val="-40000"/>
        <c:auto val="1"/>
        <c:lblAlgn val="ctr"/>
        <c:lblOffset val="100"/>
        <c:noMultiLvlLbl val="0"/>
      </c:catAx>
      <c:valAx>
        <c:axId val="38199999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1632535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7142857142857"/>
          <c:y val="0.535438360765872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1281281281281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42092092092092"/>
          <c:w val="1"/>
          <c:h val="0.87962962962963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45139846"/>
        <c:axId val="92684610"/>
      </c:lineChart>
      <c:catAx>
        <c:axId val="45139846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2684610"/>
        <c:crossesAt val="0"/>
        <c:auto val="1"/>
        <c:lblAlgn val="ctr"/>
        <c:lblOffset val="100"/>
        <c:noMultiLvlLbl val="0"/>
      </c:catAx>
      <c:valAx>
        <c:axId val="92684610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5139846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901651651651652"/>
          <c:w val="332.571428571429"/>
          <c:h val="0.15002502502502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3675930010292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629319217762094"/>
          <c:w val="1"/>
          <c:h val="0.93265696221144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347736"/>
        <c:axId val="57526472"/>
      </c:lineChart>
      <c:catAx>
        <c:axId val="3477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7526472"/>
        <c:crossesAt val="0"/>
        <c:auto val="1"/>
        <c:lblAlgn val="ctr"/>
        <c:lblOffset val="100"/>
        <c:noMultiLvlLbl val="0"/>
      </c:catAx>
      <c:valAx>
        <c:axId val="5752647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47736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617556241729157"/>
          <c:w val="383"/>
          <c:h val="0.21790913101014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3675930010292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629319217762094"/>
          <c:w val="1"/>
          <c:h val="0.93265696221144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97469806"/>
        <c:axId val="84639094"/>
      </c:lineChart>
      <c:catAx>
        <c:axId val="9746980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4639094"/>
        <c:crossesAt val="0"/>
        <c:auto val="1"/>
        <c:lblAlgn val="ctr"/>
        <c:lblOffset val="100"/>
        <c:noMultiLvlLbl val="0"/>
      </c:catAx>
      <c:valAx>
        <c:axId val="8463909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7469806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56168210557271"/>
          <c:w val="383"/>
          <c:h val="0.21790913101014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47662337662338"/>
          <c:w val="1"/>
          <c:h val="0.83961038961039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82694096"/>
        <c:axId val="35404814"/>
      </c:lineChart>
      <c:catAx>
        <c:axId val="82694096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5404814"/>
        <c:crossesAt val="0"/>
        <c:auto val="1"/>
        <c:lblAlgn val="ctr"/>
        <c:lblOffset val="100"/>
        <c:noMultiLvlLbl val="0"/>
      </c:catAx>
      <c:valAx>
        <c:axId val="35404814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2694096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59"/>
          <c:y val="0.27376623376623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2.1428571428571"/>
          <c:y val="0.0514630201440965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37332745184532"/>
          <c:w val="1"/>
          <c:h val="0.853403911189531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27507887"/>
        <c:axId val="31143386"/>
      </c:lineChart>
      <c:catAx>
        <c:axId val="2750788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1143386"/>
        <c:crossesAt val="0"/>
        <c:auto val="1"/>
        <c:lblAlgn val="ctr"/>
        <c:lblOffset val="100"/>
        <c:noMultiLvlLbl val="0"/>
      </c:catAx>
      <c:valAx>
        <c:axId val="31143386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7507887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60285252168798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1973244147157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07859531772575"/>
          <c:w val="1"/>
          <c:h val="0.872742474916388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23915731"/>
        <c:axId val="68717391"/>
      </c:lineChart>
      <c:catAx>
        <c:axId val="2391573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8717391"/>
        <c:crossesAt val="0"/>
        <c:auto val="1"/>
        <c:lblAlgn val="ctr"/>
        <c:lblOffset val="100"/>
        <c:noMultiLvlLbl val="0"/>
      </c:catAx>
      <c:valAx>
        <c:axId val="68717391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3915731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80.4285714285714"/>
          <c:y val="0.38277591973244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198857910648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35505542492442"/>
          <c:w val="1"/>
          <c:h val="0.906449445750756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35072775"/>
        <c:axId val="64723594"/>
      </c:lineChart>
      <c:catAx>
        <c:axId val="3507277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4723594"/>
        <c:crossesAt val="-40000"/>
        <c:auto val="1"/>
        <c:lblAlgn val="ctr"/>
        <c:lblOffset val="100"/>
        <c:noMultiLvlLbl val="0"/>
      </c:catAx>
      <c:valAx>
        <c:axId val="64723594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5072775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7142857142857"/>
          <c:y val="0.53694994961370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1281281281281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25825825825826"/>
          <c:w val="1"/>
          <c:h val="0.878753753753754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77677574"/>
        <c:axId val="6736147"/>
      </c:lineChart>
      <c:catAx>
        <c:axId val="77677574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736147"/>
        <c:crossesAt val="0"/>
        <c:auto val="1"/>
        <c:lblAlgn val="ctr"/>
        <c:lblOffset val="100"/>
        <c:noMultiLvlLbl val="0"/>
      </c:catAx>
      <c:valAx>
        <c:axId val="6736147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7677574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903528528528529"/>
          <c:w val="332.571428571429"/>
          <c:h val="0.15002502502502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32374564684638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563652779569199"/>
          <c:w val="1"/>
          <c:h val="0.938733393525087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33724938"/>
        <c:axId val="76566400"/>
      </c:lineChart>
      <c:catAx>
        <c:axId val="3372493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6566400"/>
        <c:crossesAt val="0"/>
        <c:auto val="1"/>
        <c:lblAlgn val="ctr"/>
        <c:lblOffset val="100"/>
        <c:noMultiLvlLbl val="0"/>
      </c:catAx>
      <c:valAx>
        <c:axId val="76566400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3724938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626854120985425"/>
          <c:w val="383"/>
          <c:h val="0.19115181220172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45844155844156"/>
          <c:w val="1"/>
          <c:h val="0.841298701298701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73348293"/>
        <c:axId val="81680180"/>
      </c:lineChart>
      <c:catAx>
        <c:axId val="73348293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1680180"/>
        <c:crossesAt val="0"/>
        <c:auto val="1"/>
        <c:lblAlgn val="ctr"/>
        <c:lblOffset val="100"/>
        <c:noMultiLvlLbl val="0"/>
      </c:catAx>
      <c:valAx>
        <c:axId val="81680180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3348293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59"/>
          <c:y val="0.2755844155844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0"/>
          <c:y val="0.045272797626725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19308654714304"/>
          <c:w val="1"/>
          <c:h val="0.873468334838127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75720957"/>
        <c:axId val="92388672"/>
      </c:lineChart>
      <c:catAx>
        <c:axId val="7572095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2388672"/>
        <c:crossesAt val="0"/>
        <c:auto val="1"/>
        <c:lblAlgn val="ctr"/>
        <c:lblOffset val="100"/>
        <c:noMultiLvlLbl val="0"/>
      </c:catAx>
      <c:valAx>
        <c:axId val="92388672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5720957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64620147039855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2156533422909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07658716829023"/>
          <c:w val="1"/>
          <c:h val="0.873026536781995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49192630"/>
        <c:axId val="2610640"/>
      </c:lineChart>
      <c:catAx>
        <c:axId val="4919263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610640"/>
        <c:crossesAt val="0"/>
        <c:auto val="1"/>
        <c:lblAlgn val="ctr"/>
        <c:lblOffset val="100"/>
        <c:noMultiLvlLbl val="0"/>
      </c:catAx>
      <c:valAx>
        <c:axId val="2610640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9192630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97"/>
          <c:y val="0.38427947598253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2467532467532"/>
          <c:w val="1"/>
          <c:h val="0.872207792207792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20902950"/>
        <c:axId val="20189238"/>
      </c:lineChart>
      <c:catAx>
        <c:axId val="2090295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0189238"/>
        <c:crossesAt val="0"/>
        <c:auto val="1"/>
        <c:lblAlgn val="ctr"/>
        <c:lblOffset val="100"/>
        <c:noMultiLvlLbl val="0"/>
      </c:catAx>
      <c:valAx>
        <c:axId val="20189238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0902950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61.7142857142857"/>
          <c:y val="0.2655844155844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2179854901299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14459254260165"/>
          <c:w val="1"/>
          <c:h val="0.908554074573984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11023677"/>
        <c:axId val="35824399"/>
      </c:lineChart>
      <c:catAx>
        <c:axId val="1102367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5824399"/>
        <c:crossesAt val="-40000"/>
        <c:auto val="1"/>
        <c:lblAlgn val="ctr"/>
        <c:lblOffset val="100"/>
        <c:noMultiLvlLbl val="0"/>
      </c:catAx>
      <c:valAx>
        <c:axId val="35824399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1023677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7142857142857"/>
          <c:y val="0.53551543782689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0.450773153479191"/>
          <c:y val="0.0266454352441614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588090146405659"/>
          <c:y val="0.0621019108280255"/>
          <c:w val="0.98124691561112"/>
          <c:h val="0.820276008492569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DAILY!$AF$2:$AF$32</c:f>
              <c:strCache>
                <c:ptCount val="31"/>
                <c:pt idx="0">
                  <c:v>6/1/2001</c:v>
                </c:pt>
                <c:pt idx="1">
                  <c:v>6/2/2001</c:v>
                </c:pt>
                <c:pt idx="2">
                  <c:v>6/3/2001</c:v>
                </c:pt>
                <c:pt idx="3">
                  <c:v>6/4/2001</c:v>
                </c:pt>
                <c:pt idx="4">
                  <c:v>6/5/2001</c:v>
                </c:pt>
                <c:pt idx="5">
                  <c:v>6/6/2001</c:v>
                </c:pt>
                <c:pt idx="6">
                  <c:v>6/7/2001</c:v>
                </c:pt>
                <c:pt idx="7">
                  <c:v>6/8/2001</c:v>
                </c:pt>
                <c:pt idx="8">
                  <c:v>6/9/2001</c:v>
                </c:pt>
                <c:pt idx="9">
                  <c:v>6/10/2001</c:v>
                </c:pt>
                <c:pt idx="10">
                  <c:v>6/11/2001</c:v>
                </c:pt>
                <c:pt idx="11">
                  <c:v>6/12/2001</c:v>
                </c:pt>
                <c:pt idx="12">
                  <c:v>6/13/2001</c:v>
                </c:pt>
                <c:pt idx="13">
                  <c:v>6/14/2001</c:v>
                </c:pt>
                <c:pt idx="14">
                  <c:v>6/15/2001</c:v>
                </c:pt>
                <c:pt idx="15">
                  <c:v>6/16/2001</c:v>
                </c:pt>
                <c:pt idx="16">
                  <c:v>6/17/2001</c:v>
                </c:pt>
                <c:pt idx="17">
                  <c:v>6/18/2001</c:v>
                </c:pt>
                <c:pt idx="18">
                  <c:v>6/19/2001</c:v>
                </c:pt>
                <c:pt idx="19">
                  <c:v>6/20/2001</c:v>
                </c:pt>
                <c:pt idx="20">
                  <c:v>6/21/2001</c:v>
                </c:pt>
                <c:pt idx="21">
                  <c:v>6/22/2001</c:v>
                </c:pt>
                <c:pt idx="22">
                  <c:v>6/23/2001</c:v>
                </c:pt>
                <c:pt idx="23">
                  <c:v>6/24/2001</c:v>
                </c:pt>
                <c:pt idx="24">
                  <c:v>6/25/2001</c:v>
                </c:pt>
                <c:pt idx="25">
                  <c:v>6/26/2001</c:v>
                </c:pt>
                <c:pt idx="26">
                  <c:v>6/27/2001</c:v>
                </c:pt>
                <c:pt idx="27">
                  <c:v>6/28/2001</c:v>
                </c:pt>
                <c:pt idx="28">
                  <c:v>6/29/2001</c:v>
                </c:pt>
                <c:pt idx="29">
                  <c:v>6/30/2001</c:v>
                </c:pt>
                <c:pt idx="30">
                  <c:v/>
                </c:pt>
              </c:strCache>
            </c:strRef>
          </c:cat>
          <c:val>
            <c:numRef>
              <c:f>DAILY!$AG$2:$AG$32</c:f>
              <c:numCache>
                <c:formatCode>_(* #,##0_);_(* \(#,##0\);_(* \-??_);_(@_)</c:formatCode>
                <c:ptCount val="31"/>
                <c:pt idx="0">
                  <c:v>361000</c:v>
                </c:pt>
                <c:pt idx="1">
                  <c:v>339000</c:v>
                </c:pt>
                <c:pt idx="2">
                  <c:v>291000</c:v>
                </c:pt>
                <c:pt idx="3">
                  <c:v>353000</c:v>
                </c:pt>
                <c:pt idx="4">
                  <c:v>320000</c:v>
                </c:pt>
                <c:pt idx="5">
                  <c:v>367000</c:v>
                </c:pt>
                <c:pt idx="6">
                  <c:v>318000</c:v>
                </c:pt>
                <c:pt idx="7">
                  <c:v>252000</c:v>
                </c:pt>
                <c:pt idx="8">
                  <c:v>224000</c:v>
                </c:pt>
                <c:pt idx="9">
                  <c:v>237000</c:v>
                </c:pt>
                <c:pt idx="10">
                  <c:v>270000</c:v>
                </c:pt>
                <c:pt idx="11">
                  <c:v>270000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DAILY!$AF$2:$AF$32</c:f>
              <c:strCache>
                <c:ptCount val="31"/>
                <c:pt idx="0">
                  <c:v>6/1/2001</c:v>
                </c:pt>
                <c:pt idx="1">
                  <c:v>6/2/2001</c:v>
                </c:pt>
                <c:pt idx="2">
                  <c:v>6/3/2001</c:v>
                </c:pt>
                <c:pt idx="3">
                  <c:v>6/4/2001</c:v>
                </c:pt>
                <c:pt idx="4">
                  <c:v>6/5/2001</c:v>
                </c:pt>
                <c:pt idx="5">
                  <c:v>6/6/2001</c:v>
                </c:pt>
                <c:pt idx="6">
                  <c:v>6/7/2001</c:v>
                </c:pt>
                <c:pt idx="7">
                  <c:v>6/8/2001</c:v>
                </c:pt>
                <c:pt idx="8">
                  <c:v>6/9/2001</c:v>
                </c:pt>
                <c:pt idx="9">
                  <c:v>6/10/2001</c:v>
                </c:pt>
                <c:pt idx="10">
                  <c:v>6/11/2001</c:v>
                </c:pt>
                <c:pt idx="11">
                  <c:v>6/12/2001</c:v>
                </c:pt>
                <c:pt idx="12">
                  <c:v>6/13/2001</c:v>
                </c:pt>
                <c:pt idx="13">
                  <c:v>6/14/2001</c:v>
                </c:pt>
                <c:pt idx="14">
                  <c:v>6/15/2001</c:v>
                </c:pt>
                <c:pt idx="15">
                  <c:v>6/16/2001</c:v>
                </c:pt>
                <c:pt idx="16">
                  <c:v>6/17/2001</c:v>
                </c:pt>
                <c:pt idx="17">
                  <c:v>6/18/2001</c:v>
                </c:pt>
                <c:pt idx="18">
                  <c:v>6/19/2001</c:v>
                </c:pt>
                <c:pt idx="19">
                  <c:v>6/20/2001</c:v>
                </c:pt>
                <c:pt idx="20">
                  <c:v>6/21/2001</c:v>
                </c:pt>
                <c:pt idx="21">
                  <c:v>6/22/2001</c:v>
                </c:pt>
                <c:pt idx="22">
                  <c:v>6/23/2001</c:v>
                </c:pt>
                <c:pt idx="23">
                  <c:v>6/24/2001</c:v>
                </c:pt>
                <c:pt idx="24">
                  <c:v>6/25/2001</c:v>
                </c:pt>
                <c:pt idx="25">
                  <c:v>6/26/2001</c:v>
                </c:pt>
                <c:pt idx="26">
                  <c:v>6/27/2001</c:v>
                </c:pt>
                <c:pt idx="27">
                  <c:v>6/28/2001</c:v>
                </c:pt>
                <c:pt idx="28">
                  <c:v>6/29/2001</c:v>
                </c:pt>
                <c:pt idx="29">
                  <c:v>6/30/2001</c:v>
                </c:pt>
                <c:pt idx="30">
                  <c:v/>
                </c:pt>
              </c:strCache>
            </c:strRef>
          </c:cat>
          <c:val>
            <c:numRef>
              <c:f>DAILY!$AH$2:$AH$32</c:f>
              <c:numCache>
                <c:formatCode>_(* #,##0_);_(* \(#,##0\);_(* \-??_);_(@_)</c:formatCode>
                <c:ptCount val="31"/>
                <c:pt idx="0">
                  <c:v>326957</c:v>
                </c:pt>
                <c:pt idx="1">
                  <c:v>369852</c:v>
                </c:pt>
                <c:pt idx="2">
                  <c:v>399083</c:v>
                </c:pt>
                <c:pt idx="3">
                  <c:v>444232</c:v>
                </c:pt>
                <c:pt idx="4">
                  <c:v>411594</c:v>
                </c:pt>
                <c:pt idx="5">
                  <c:v>352584</c:v>
                </c:pt>
                <c:pt idx="6">
                  <c:v>302000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24960620"/>
        <c:axId val="96534089"/>
      </c:lineChart>
      <c:catAx>
        <c:axId val="24960620"/>
        <c:scaling>
          <c:orientation val="minMax"/>
        </c:scaling>
        <c:delete val="0"/>
        <c:axPos val="b"/>
        <c:numFmt formatCode="[$-409]m/d/yyyy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6534089"/>
        <c:crossesAt val="0"/>
        <c:auto val="1"/>
        <c:lblAlgn val="ctr"/>
        <c:lblOffset val="100"/>
        <c:noMultiLvlLbl val="0"/>
      </c:catAx>
      <c:valAx>
        <c:axId val="96534089"/>
        <c:scaling>
          <c:orientation val="minMax"/>
          <c:max val="1050000"/>
          <c:min val="50000"/>
        </c:scaling>
        <c:delete val="0"/>
        <c:axPos val="l"/>
        <c:numFmt formatCode="_(* #,##0_);_(* \(#,##0\);_(* \-??_);_(@_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4960620"/>
        <c:crossesAt val="1"/>
        <c:crossBetween val="midCat"/>
        <c:majorUnit val="100000"/>
        <c:minorUnit val="10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942404178318802"/>
          <c:y val="0.871231422505308"/>
          <c:w val="0.0486099687448594"/>
          <c:h val="0.12728237791932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0.392887338829"/>
          <c:y val="0.0302082079672644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32107376875925"/>
          <c:y val="0.0622216873269948"/>
          <c:w val="0.95149017121116"/>
          <c:h val="0.905524130460946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DAILY!$W$2:$W$32</c:f>
              <c:strCache>
                <c:ptCount val="31"/>
                <c:pt idx="0">
                  <c:v>6/1/2001</c:v>
                </c:pt>
                <c:pt idx="1">
                  <c:v>6/2/2001</c:v>
                </c:pt>
                <c:pt idx="2">
                  <c:v>6/3/2001</c:v>
                </c:pt>
                <c:pt idx="3">
                  <c:v>6/4/2001</c:v>
                </c:pt>
                <c:pt idx="4">
                  <c:v>6/5/2001</c:v>
                </c:pt>
                <c:pt idx="5">
                  <c:v>6/6/2001</c:v>
                </c:pt>
                <c:pt idx="6">
                  <c:v>6/7/2001</c:v>
                </c:pt>
                <c:pt idx="7">
                  <c:v>6/8/2001</c:v>
                </c:pt>
                <c:pt idx="8">
                  <c:v>6/9/2001</c:v>
                </c:pt>
                <c:pt idx="9">
                  <c:v>6/10/2001</c:v>
                </c:pt>
                <c:pt idx="10">
                  <c:v>6/11/2001</c:v>
                </c:pt>
                <c:pt idx="11">
                  <c:v>6/12/2001</c:v>
                </c:pt>
                <c:pt idx="12">
                  <c:v>6/13/2001</c:v>
                </c:pt>
                <c:pt idx="13">
                  <c:v>6/14/2001</c:v>
                </c:pt>
                <c:pt idx="14">
                  <c:v>6/15/2001</c:v>
                </c:pt>
                <c:pt idx="15">
                  <c:v>6/16/2001</c:v>
                </c:pt>
                <c:pt idx="16">
                  <c:v>6/17/2001</c:v>
                </c:pt>
                <c:pt idx="17">
                  <c:v>6/18/2001</c:v>
                </c:pt>
                <c:pt idx="18">
                  <c:v>6/19/2001</c:v>
                </c:pt>
                <c:pt idx="19">
                  <c:v>6/20/2001</c:v>
                </c:pt>
                <c:pt idx="20">
                  <c:v>6/21/2001</c:v>
                </c:pt>
                <c:pt idx="21">
                  <c:v>6/22/2001</c:v>
                </c:pt>
                <c:pt idx="22">
                  <c:v>6/23/2001</c:v>
                </c:pt>
                <c:pt idx="23">
                  <c:v>6/24/2001</c:v>
                </c:pt>
                <c:pt idx="24">
                  <c:v>6/25/2001</c:v>
                </c:pt>
                <c:pt idx="25">
                  <c:v>6/26/2001</c:v>
                </c:pt>
                <c:pt idx="26">
                  <c:v>6/27/2001</c:v>
                </c:pt>
                <c:pt idx="27">
                  <c:v>6/28/2001</c:v>
                </c:pt>
                <c:pt idx="28">
                  <c:v>6/29/2001</c:v>
                </c:pt>
                <c:pt idx="29">
                  <c:v>6/30/2001</c:v>
                </c:pt>
                <c:pt idx="30">
                  <c:v/>
                </c:pt>
              </c:strCache>
            </c:strRef>
          </c:cat>
          <c:val>
            <c:numRef>
              <c:f>DAILY!$X$2:$X$32</c:f>
              <c:numCache>
                <c:formatCode>_(* #,##0_);_(* \(#,##0\);_(* \-??_);_(@_)</c:formatCode>
                <c:ptCount val="31"/>
                <c:pt idx="0">
                  <c:v>11345</c:v>
                </c:pt>
                <c:pt idx="1">
                  <c:v>0</c:v>
                </c:pt>
                <c:pt idx="2">
                  <c:v>0</c:v>
                </c:pt>
                <c:pt idx="3">
                  <c:v>7000</c:v>
                </c:pt>
                <c:pt idx="4">
                  <c:v>111</c:v>
                </c:pt>
                <c:pt idx="5">
                  <c:v>170</c:v>
                </c:pt>
                <c:pt idx="6">
                  <c:v>9900</c:v>
                </c:pt>
                <c:pt idx="7">
                  <c:v>10000</c:v>
                </c:pt>
                <c:pt idx="8">
                  <c:v>20000</c:v>
                </c:pt>
                <c:pt idx="9">
                  <c:v>20000</c:v>
                </c:pt>
                <c:pt idx="10">
                  <c:v>20000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18183726"/>
        <c:axId val="44803430"/>
      </c:lineChart>
      <c:catAx>
        <c:axId val="18183726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4803430"/>
        <c:crossesAt val="0"/>
        <c:auto val="1"/>
        <c:lblAlgn val="ctr"/>
        <c:lblOffset val="100"/>
        <c:noMultiLvlLbl val="0"/>
      </c:catAx>
      <c:valAx>
        <c:axId val="44803430"/>
        <c:scaling>
          <c:orientation val="minMax"/>
          <c:max val="200000"/>
        </c:scaling>
        <c:delete val="0"/>
        <c:axPos val="l"/>
        <c:numFmt formatCode="_(* #,##0_);_(* \(#,##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8183726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80569647009089"/>
          <c:y val="0.92177157299314"/>
          <c:w val="0.169625871908687"/>
          <c:h val="0.0509086532675412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51552769414773"/>
          <c:y val="0.0781928757602085"/>
          <c:w val="0.986926217676414"/>
          <c:h val="0.888683753258037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DAILY!$AJ$2:$AJ$32</c:f>
              <c:strCache>
                <c:ptCount val="31"/>
                <c:pt idx="0">
                  <c:v>6/1/2001</c:v>
                </c:pt>
                <c:pt idx="1">
                  <c:v>6/2/2001</c:v>
                </c:pt>
                <c:pt idx="2">
                  <c:v>6/3/2001</c:v>
                </c:pt>
                <c:pt idx="3">
                  <c:v>6/4/2001</c:v>
                </c:pt>
                <c:pt idx="4">
                  <c:v>6/5/2001</c:v>
                </c:pt>
                <c:pt idx="5">
                  <c:v>6/6/2001</c:v>
                </c:pt>
                <c:pt idx="6">
                  <c:v>6/7/2001</c:v>
                </c:pt>
                <c:pt idx="7">
                  <c:v>6/8/2001</c:v>
                </c:pt>
                <c:pt idx="8">
                  <c:v>6/9/2001</c:v>
                </c:pt>
                <c:pt idx="9">
                  <c:v>6/10/2001</c:v>
                </c:pt>
                <c:pt idx="10">
                  <c:v>6/11/2001</c:v>
                </c:pt>
                <c:pt idx="11">
                  <c:v>6/12/2001</c:v>
                </c:pt>
                <c:pt idx="12">
                  <c:v>6/13/2001</c:v>
                </c:pt>
                <c:pt idx="13">
                  <c:v>6/14/2001</c:v>
                </c:pt>
                <c:pt idx="14">
                  <c:v>6/15/2001</c:v>
                </c:pt>
                <c:pt idx="15">
                  <c:v>6/16/2001</c:v>
                </c:pt>
                <c:pt idx="16">
                  <c:v>6/17/2001</c:v>
                </c:pt>
                <c:pt idx="17">
                  <c:v>6/18/2001</c:v>
                </c:pt>
                <c:pt idx="18">
                  <c:v>6/19/2001</c:v>
                </c:pt>
                <c:pt idx="19">
                  <c:v>6/20/2001</c:v>
                </c:pt>
                <c:pt idx="20">
                  <c:v>6/21/2001</c:v>
                </c:pt>
                <c:pt idx="21">
                  <c:v>6/22/2001</c:v>
                </c:pt>
                <c:pt idx="22">
                  <c:v>6/23/2001</c:v>
                </c:pt>
                <c:pt idx="23">
                  <c:v>6/24/2001</c:v>
                </c:pt>
                <c:pt idx="24">
                  <c:v>6/25/2001</c:v>
                </c:pt>
                <c:pt idx="25">
                  <c:v>6/26/2001</c:v>
                </c:pt>
                <c:pt idx="26">
                  <c:v>6/27/2001</c:v>
                </c:pt>
                <c:pt idx="27">
                  <c:v>6/28/2001</c:v>
                </c:pt>
                <c:pt idx="28">
                  <c:v>6/29/2001</c:v>
                </c:pt>
                <c:pt idx="29">
                  <c:v>6/30/2001</c:v>
                </c:pt>
                <c:pt idx="30">
                  <c:v/>
                </c:pt>
              </c:strCache>
            </c:strRef>
          </c:cat>
          <c:val>
            <c:numRef>
              <c:f>DAILY!$AK$2:$AK$32</c:f>
              <c:numCache>
                <c:formatCode>_(* #,##0_);_(* \(#,##0\);_(* \-??_);_(@_)</c:formatCode>
                <c:ptCount val="31"/>
                <c:pt idx="0">
                  <c:v>141560</c:v>
                </c:pt>
                <c:pt idx="1">
                  <c:v>148524</c:v>
                </c:pt>
                <c:pt idx="2">
                  <c:v>148524</c:v>
                </c:pt>
                <c:pt idx="3">
                  <c:v>148524</c:v>
                </c:pt>
                <c:pt idx="4">
                  <c:v>135865</c:v>
                </c:pt>
                <c:pt idx="5">
                  <c:v>137353</c:v>
                </c:pt>
                <c:pt idx="6">
                  <c:v>148248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74015715"/>
        <c:axId val="47843996"/>
      </c:lineChart>
      <c:catAx>
        <c:axId val="74015715"/>
        <c:scaling>
          <c:orientation val="minMax"/>
        </c:scaling>
        <c:delete val="0"/>
        <c:axPos val="b"/>
        <c:numFmt formatCode="[$-409]m/d/yyyy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7843996"/>
        <c:crossesAt val="0"/>
        <c:auto val="1"/>
        <c:lblAlgn val="ctr"/>
        <c:lblOffset val="100"/>
        <c:noMultiLvlLbl val="0"/>
      </c:catAx>
      <c:valAx>
        <c:axId val="47843996"/>
        <c:scaling>
          <c:orientation val="minMax"/>
          <c:max val="600000"/>
          <c:min val="100000"/>
        </c:scaling>
        <c:delete val="0"/>
        <c:axPos val="l"/>
        <c:numFmt formatCode="_(* #,##0_);_(* \(#,##0\);_(* \-??_);_(@_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4015715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951540396750113"/>
          <c:y val="0.93190703735881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0.331224722596702"/>
          <c:y val="0.046658566221142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88219433786166"/>
          <c:y val="0.0907654921020656"/>
          <c:w val="0.949030384735041"/>
          <c:h val="0.868408262454435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DAILY!$W$2:$W$32</c:f>
              <c:strCache>
                <c:ptCount val="31"/>
                <c:pt idx="0">
                  <c:v>6/1/2001</c:v>
                </c:pt>
                <c:pt idx="1">
                  <c:v>6/2/2001</c:v>
                </c:pt>
                <c:pt idx="2">
                  <c:v>6/3/2001</c:v>
                </c:pt>
                <c:pt idx="3">
                  <c:v>6/4/2001</c:v>
                </c:pt>
                <c:pt idx="4">
                  <c:v>6/5/2001</c:v>
                </c:pt>
                <c:pt idx="5">
                  <c:v>6/6/2001</c:v>
                </c:pt>
                <c:pt idx="6">
                  <c:v>6/7/2001</c:v>
                </c:pt>
                <c:pt idx="7">
                  <c:v>6/8/2001</c:v>
                </c:pt>
                <c:pt idx="8">
                  <c:v>6/9/2001</c:v>
                </c:pt>
                <c:pt idx="9">
                  <c:v>6/10/2001</c:v>
                </c:pt>
                <c:pt idx="10">
                  <c:v>6/11/2001</c:v>
                </c:pt>
                <c:pt idx="11">
                  <c:v>6/12/2001</c:v>
                </c:pt>
                <c:pt idx="12">
                  <c:v>6/13/2001</c:v>
                </c:pt>
                <c:pt idx="13">
                  <c:v>6/14/2001</c:v>
                </c:pt>
                <c:pt idx="14">
                  <c:v>6/15/2001</c:v>
                </c:pt>
                <c:pt idx="15">
                  <c:v>6/16/2001</c:v>
                </c:pt>
                <c:pt idx="16">
                  <c:v>6/17/2001</c:v>
                </c:pt>
                <c:pt idx="17">
                  <c:v>6/18/2001</c:v>
                </c:pt>
                <c:pt idx="18">
                  <c:v>6/19/2001</c:v>
                </c:pt>
                <c:pt idx="19">
                  <c:v>6/20/2001</c:v>
                </c:pt>
                <c:pt idx="20">
                  <c:v>6/21/2001</c:v>
                </c:pt>
                <c:pt idx="21">
                  <c:v>6/22/2001</c:v>
                </c:pt>
                <c:pt idx="22">
                  <c:v>6/23/2001</c:v>
                </c:pt>
                <c:pt idx="23">
                  <c:v>6/24/2001</c:v>
                </c:pt>
                <c:pt idx="24">
                  <c:v>6/25/2001</c:v>
                </c:pt>
                <c:pt idx="25">
                  <c:v>6/26/2001</c:v>
                </c:pt>
                <c:pt idx="26">
                  <c:v>6/27/2001</c:v>
                </c:pt>
                <c:pt idx="27">
                  <c:v>6/28/2001</c:v>
                </c:pt>
                <c:pt idx="28">
                  <c:v>6/29/2001</c:v>
                </c:pt>
                <c:pt idx="29">
                  <c:v>6/30/2001</c:v>
                </c:pt>
                <c:pt idx="30">
                  <c:v/>
                </c:pt>
              </c:strCache>
            </c:strRef>
          </c:cat>
          <c:val>
            <c:numRef>
              <c:f>DAILY!$Z$2:$Z$32</c:f>
              <c:numCache>
                <c:formatCode>0</c:formatCode>
                <c:ptCount val="31"/>
                <c:pt idx="0">
                  <c:v>374307.1012</c:v>
                </c:pt>
                <c:pt idx="1">
                  <c:v>391474.1012</c:v>
                </c:pt>
                <c:pt idx="2">
                  <c:v>408641.1012</c:v>
                </c:pt>
                <c:pt idx="3">
                  <c:v>418808.1012</c:v>
                </c:pt>
                <c:pt idx="4">
                  <c:v>421097.1012</c:v>
                </c:pt>
                <c:pt idx="5">
                  <c:v>423327.1012</c:v>
                </c:pt>
                <c:pt idx="6">
                  <c:v>414627.1012</c:v>
                </c:pt>
                <c:pt idx="7">
                  <c:v>404627.1012</c:v>
                </c:pt>
                <c:pt idx="8">
                  <c:v>394627.1012</c:v>
                </c:pt>
                <c:pt idx="9">
                  <c:v>384627.1012</c:v>
                </c:pt>
                <c:pt idx="10">
                  <c:v>374627.1012</c:v>
                </c:pt>
                <c:pt idx="11">
                  <c:v>374627.1012</c:v>
                </c:pt>
                <c:pt idx="12">
                  <c:v>374627.1012</c:v>
                </c:pt>
                <c:pt idx="13">
                  <c:v>374627.1012</c:v>
                </c:pt>
                <c:pt idx="14">
                  <c:v>374627.1012</c:v>
                </c:pt>
                <c:pt idx="15">
                  <c:v>374627.1012</c:v>
                </c:pt>
                <c:pt idx="16">
                  <c:v>374627.1012</c:v>
                </c:pt>
                <c:pt idx="17">
                  <c:v>374627.1012</c:v>
                </c:pt>
                <c:pt idx="18">
                  <c:v>374627.1012</c:v>
                </c:pt>
                <c:pt idx="19">
                  <c:v>374627.1012</c:v>
                </c:pt>
                <c:pt idx="20">
                  <c:v>374627.1012</c:v>
                </c:pt>
                <c:pt idx="21">
                  <c:v>374627.1012</c:v>
                </c:pt>
                <c:pt idx="22">
                  <c:v>374627.1012</c:v>
                </c:pt>
                <c:pt idx="23">
                  <c:v>374627.1012</c:v>
                </c:pt>
                <c:pt idx="24">
                  <c:v>374627.1012</c:v>
                </c:pt>
                <c:pt idx="25">
                  <c:v>374627.1012</c:v>
                </c:pt>
                <c:pt idx="26">
                  <c:v>374627.1012</c:v>
                </c:pt>
                <c:pt idx="27">
                  <c:v>374627.1012</c:v>
                </c:pt>
                <c:pt idx="28">
                  <c:v>374627.1012</c:v>
                </c:pt>
                <c:pt idx="29">
                  <c:v>374627.1012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95534850"/>
        <c:axId val="31691935"/>
      </c:lineChart>
      <c:catAx>
        <c:axId val="95534850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1691935"/>
        <c:crossesAt val="50000"/>
        <c:auto val="1"/>
        <c:lblAlgn val="ctr"/>
        <c:lblOffset val="100"/>
        <c:noMultiLvlLbl val="0"/>
      </c:catAx>
      <c:valAx>
        <c:axId val="31691935"/>
        <c:scaling>
          <c:orientation val="minMax"/>
          <c:max val="500000"/>
          <c:min val="0"/>
        </c:scaling>
        <c:delete val="0"/>
        <c:axPos val="l"/>
        <c:numFmt formatCode="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5534850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816084206159909"/>
          <c:y val="0.927095990279465"/>
          <c:w val="0.117079746966712"/>
          <c:h val="0.05577156743620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LINCOLN CENTER BURN</a:t>
            </a:r>
          </a:p>
        </c:rich>
      </c:tx>
      <c:layout>
        <c:manualLayout>
          <c:xMode val="edge"/>
          <c:yMode val="edge"/>
          <c:x val="0.34104320337197"/>
          <c:y val="0.0341839191141069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31717597471022"/>
          <c:y val="0.0705344246509389"/>
          <c:w val="0.955426765015806"/>
          <c:h val="0.893596533461724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DAILY!$W$2:$W$32</c:f>
              <c:strCache>
                <c:ptCount val="31"/>
                <c:pt idx="0">
                  <c:v>6/1/2001</c:v>
                </c:pt>
                <c:pt idx="1">
                  <c:v>6/2/2001</c:v>
                </c:pt>
                <c:pt idx="2">
                  <c:v>6/3/2001</c:v>
                </c:pt>
                <c:pt idx="3">
                  <c:v>6/4/2001</c:v>
                </c:pt>
                <c:pt idx="4">
                  <c:v>6/5/2001</c:v>
                </c:pt>
                <c:pt idx="5">
                  <c:v>6/6/2001</c:v>
                </c:pt>
                <c:pt idx="6">
                  <c:v>6/7/2001</c:v>
                </c:pt>
                <c:pt idx="7">
                  <c:v>6/8/2001</c:v>
                </c:pt>
                <c:pt idx="8">
                  <c:v>6/9/2001</c:v>
                </c:pt>
                <c:pt idx="9">
                  <c:v>6/10/2001</c:v>
                </c:pt>
                <c:pt idx="10">
                  <c:v>6/11/2001</c:v>
                </c:pt>
                <c:pt idx="11">
                  <c:v>6/12/2001</c:v>
                </c:pt>
                <c:pt idx="12">
                  <c:v>6/13/2001</c:v>
                </c:pt>
                <c:pt idx="13">
                  <c:v>6/14/2001</c:v>
                </c:pt>
                <c:pt idx="14">
                  <c:v>6/15/2001</c:v>
                </c:pt>
                <c:pt idx="15">
                  <c:v>6/16/2001</c:v>
                </c:pt>
                <c:pt idx="16">
                  <c:v>6/17/2001</c:v>
                </c:pt>
                <c:pt idx="17">
                  <c:v>6/18/2001</c:v>
                </c:pt>
                <c:pt idx="18">
                  <c:v>6/19/2001</c:v>
                </c:pt>
                <c:pt idx="19">
                  <c:v>6/20/2001</c:v>
                </c:pt>
                <c:pt idx="20">
                  <c:v>6/21/2001</c:v>
                </c:pt>
                <c:pt idx="21">
                  <c:v>6/22/2001</c:v>
                </c:pt>
                <c:pt idx="22">
                  <c:v>6/23/2001</c:v>
                </c:pt>
                <c:pt idx="23">
                  <c:v>6/24/2001</c:v>
                </c:pt>
                <c:pt idx="24">
                  <c:v>6/25/2001</c:v>
                </c:pt>
                <c:pt idx="25">
                  <c:v>6/26/2001</c:v>
                </c:pt>
                <c:pt idx="26">
                  <c:v>6/27/2001</c:v>
                </c:pt>
                <c:pt idx="27">
                  <c:v>6/28/2001</c:v>
                </c:pt>
                <c:pt idx="28">
                  <c:v>6/29/2001</c:v>
                </c:pt>
                <c:pt idx="29">
                  <c:v>6/30/2001</c:v>
                </c:pt>
                <c:pt idx="30">
                  <c:v/>
                </c:pt>
              </c:strCache>
            </c:strRef>
          </c:cat>
          <c:val>
            <c:numRef>
              <c:f>DAILY!$AB$2:$AB$32</c:f>
              <c:numCache>
                <c:formatCode>_(* #,##0_);_(* \(#,##0\);_(* \-??_);_(@_)</c:formatCode>
                <c:ptCount val="31"/>
                <c:pt idx="0">
                  <c:v>9313</c:v>
                </c:pt>
                <c:pt idx="1">
                  <c:v>6801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72466613"/>
        <c:axId val="31347205"/>
      </c:lineChart>
      <c:catAx>
        <c:axId val="72466613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1347205"/>
        <c:crossesAt val="0"/>
        <c:auto val="1"/>
        <c:lblAlgn val="ctr"/>
        <c:lblOffset val="100"/>
        <c:noMultiLvlLbl val="0"/>
      </c:catAx>
      <c:valAx>
        <c:axId val="31347205"/>
        <c:scaling>
          <c:orientation val="minMax"/>
          <c:max val="100000"/>
          <c:min val="0"/>
        </c:scaling>
        <c:delete val="0"/>
        <c:axPos val="l"/>
        <c:numFmt formatCode="_(* #,##0_);_(* \(#,##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2466613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887776606954689"/>
          <c:y val="0.918512277323062"/>
          <c:w val="0.0929399367755532"/>
          <c:h val="0.055247953779489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LINCOLN CENTER BANK BALANCE</a:t>
            </a:r>
          </a:p>
        </c:rich>
      </c:tx>
      <c:layout>
        <c:manualLayout>
          <c:xMode val="edge"/>
          <c:yMode val="edge"/>
          <c:x val="0.314690761800904"/>
          <c:y val="0.0339591055841205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29822921535026"/>
          <c:y val="0.0698314002152338"/>
          <c:w val="0.956846860881757"/>
          <c:h val="0.88999162979792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DAILY!$W$2:$W$32</c:f>
              <c:strCache>
                <c:ptCount val="31"/>
                <c:pt idx="0">
                  <c:v>6/1/2001</c:v>
                </c:pt>
                <c:pt idx="1">
                  <c:v>6/2/2001</c:v>
                </c:pt>
                <c:pt idx="2">
                  <c:v>6/3/2001</c:v>
                </c:pt>
                <c:pt idx="3">
                  <c:v>6/4/2001</c:v>
                </c:pt>
                <c:pt idx="4">
                  <c:v>6/5/2001</c:v>
                </c:pt>
                <c:pt idx="5">
                  <c:v>6/6/2001</c:v>
                </c:pt>
                <c:pt idx="6">
                  <c:v>6/7/2001</c:v>
                </c:pt>
                <c:pt idx="7">
                  <c:v>6/8/2001</c:v>
                </c:pt>
                <c:pt idx="8">
                  <c:v>6/9/2001</c:v>
                </c:pt>
                <c:pt idx="9">
                  <c:v>6/10/2001</c:v>
                </c:pt>
                <c:pt idx="10">
                  <c:v>6/11/2001</c:v>
                </c:pt>
                <c:pt idx="11">
                  <c:v>6/12/2001</c:v>
                </c:pt>
                <c:pt idx="12">
                  <c:v>6/13/2001</c:v>
                </c:pt>
                <c:pt idx="13">
                  <c:v>6/14/2001</c:v>
                </c:pt>
                <c:pt idx="14">
                  <c:v>6/15/2001</c:v>
                </c:pt>
                <c:pt idx="15">
                  <c:v>6/16/2001</c:v>
                </c:pt>
                <c:pt idx="16">
                  <c:v>6/17/2001</c:v>
                </c:pt>
                <c:pt idx="17">
                  <c:v>6/18/2001</c:v>
                </c:pt>
                <c:pt idx="18">
                  <c:v>6/19/2001</c:v>
                </c:pt>
                <c:pt idx="19">
                  <c:v>6/20/2001</c:v>
                </c:pt>
                <c:pt idx="20">
                  <c:v>6/21/2001</c:v>
                </c:pt>
                <c:pt idx="21">
                  <c:v>6/22/2001</c:v>
                </c:pt>
                <c:pt idx="22">
                  <c:v>6/23/2001</c:v>
                </c:pt>
                <c:pt idx="23">
                  <c:v>6/24/2001</c:v>
                </c:pt>
                <c:pt idx="24">
                  <c:v>6/25/2001</c:v>
                </c:pt>
                <c:pt idx="25">
                  <c:v>6/26/2001</c:v>
                </c:pt>
                <c:pt idx="26">
                  <c:v>6/27/2001</c:v>
                </c:pt>
                <c:pt idx="27">
                  <c:v>6/28/2001</c:v>
                </c:pt>
                <c:pt idx="28">
                  <c:v>6/29/2001</c:v>
                </c:pt>
                <c:pt idx="29">
                  <c:v>6/30/2001</c:v>
                </c:pt>
                <c:pt idx="30">
                  <c:v/>
                </c:pt>
              </c:strCache>
            </c:strRef>
          </c:cat>
          <c:val>
            <c:numRef>
              <c:f>DAILY!$AD$2:$AD$32</c:f>
              <c:numCache>
                <c:formatCode>_(* #,##0_);_(* \(#,##0\);_(* \-??_);_(@_)</c:formatCode>
                <c:ptCount val="31"/>
                <c:pt idx="0">
                  <c:v>-25028</c:v>
                </c:pt>
                <c:pt idx="1">
                  <c:v>-29329</c:v>
                </c:pt>
                <c:pt idx="2">
                  <c:v>-26829</c:v>
                </c:pt>
                <c:pt idx="3">
                  <c:v>-24329</c:v>
                </c:pt>
                <c:pt idx="4">
                  <c:v>-8829</c:v>
                </c:pt>
                <c:pt idx="5">
                  <c:v>-8829</c:v>
                </c:pt>
                <c:pt idx="6">
                  <c:v>-8829</c:v>
                </c:pt>
                <c:pt idx="7">
                  <c:v>-8829</c:v>
                </c:pt>
                <c:pt idx="8">
                  <c:v>-8829</c:v>
                </c:pt>
                <c:pt idx="9">
                  <c:v>-8829</c:v>
                </c:pt>
                <c:pt idx="10">
                  <c:v>-8829</c:v>
                </c:pt>
                <c:pt idx="11">
                  <c:v>-8829</c:v>
                </c:pt>
                <c:pt idx="12">
                  <c:v>-8829</c:v>
                </c:pt>
                <c:pt idx="13">
                  <c:v>-8829</c:v>
                </c:pt>
                <c:pt idx="14">
                  <c:v>-8829</c:v>
                </c:pt>
                <c:pt idx="15">
                  <c:v>-8829</c:v>
                </c:pt>
                <c:pt idx="16">
                  <c:v>-8829</c:v>
                </c:pt>
                <c:pt idx="17">
                  <c:v>-8829</c:v>
                </c:pt>
                <c:pt idx="18">
                  <c:v>-8829</c:v>
                </c:pt>
                <c:pt idx="19">
                  <c:v>-8829</c:v>
                </c:pt>
                <c:pt idx="20">
                  <c:v>-8829</c:v>
                </c:pt>
                <c:pt idx="21">
                  <c:v>-8829</c:v>
                </c:pt>
                <c:pt idx="22">
                  <c:v>-8829</c:v>
                </c:pt>
                <c:pt idx="23">
                  <c:v>-8829</c:v>
                </c:pt>
                <c:pt idx="24">
                  <c:v>-8829</c:v>
                </c:pt>
                <c:pt idx="25">
                  <c:v>-8829</c:v>
                </c:pt>
                <c:pt idx="26">
                  <c:v>-8829</c:v>
                </c:pt>
                <c:pt idx="27">
                  <c:v>-8829</c:v>
                </c:pt>
                <c:pt idx="28">
                  <c:v>-8829</c:v>
                </c:pt>
                <c:pt idx="29">
                  <c:v>-8829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18424930"/>
        <c:axId val="78656450"/>
      </c:lineChart>
      <c:catAx>
        <c:axId val="18424930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8656450"/>
        <c:crossesAt val="-40000"/>
        <c:auto val="1"/>
        <c:lblAlgn val="ctr"/>
        <c:lblOffset val="100"/>
        <c:noMultiLvlLbl val="0"/>
      </c:catAx>
      <c:valAx>
        <c:axId val="78656450"/>
        <c:scaling>
          <c:orientation val="minMax"/>
          <c:max val="80000"/>
          <c:min val="-40000"/>
        </c:scaling>
        <c:delete val="0"/>
        <c:axPos val="l"/>
        <c:numFmt formatCode="_(* #,##0_);_(* \(#,##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8424930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80926416368074"/>
          <c:y val="0.922874566543107"/>
          <c:w val="0.128213117307992"/>
          <c:h val="0.046394834389573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2.1428571428571"/>
          <c:y val="0.0514630201440965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37332745184532"/>
          <c:w val="1"/>
          <c:h val="0.853403911189531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21365387"/>
        <c:axId val="3505766"/>
      </c:lineChart>
      <c:catAx>
        <c:axId val="2136538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505766"/>
        <c:crossesAt val="0"/>
        <c:auto val="1"/>
        <c:lblAlgn val="ctr"/>
        <c:lblOffset val="100"/>
        <c:noMultiLvlLbl val="0"/>
      </c:catAx>
      <c:valAx>
        <c:axId val="3505766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1365387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59932362887810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1973244147157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10702341137124"/>
          <c:w val="1"/>
          <c:h val="0.869732441471572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50419660"/>
        <c:axId val="47374521"/>
      </c:lineChart>
      <c:catAx>
        <c:axId val="504196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7374521"/>
        <c:crossesAt val="0"/>
        <c:auto val="1"/>
        <c:lblAlgn val="ctr"/>
        <c:lblOffset val="100"/>
        <c:noMultiLvlLbl val="0"/>
      </c:catAx>
      <c:valAx>
        <c:axId val="47374521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0419660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80.4285714285714"/>
          <c:y val="0.49331103678929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198857910648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35505542492442"/>
          <c:w val="1"/>
          <c:h val="0.906449445750756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54251678"/>
        <c:axId val="92509409"/>
      </c:lineChart>
      <c:catAx>
        <c:axId val="5425167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2509409"/>
        <c:crossesAt val="-40000"/>
        <c:auto val="1"/>
        <c:lblAlgn val="ctr"/>
        <c:lblOffset val="100"/>
        <c:noMultiLvlLbl val="0"/>
      </c:catAx>
      <c:valAx>
        <c:axId val="92509409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4251678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7142857142857"/>
          <c:y val="0.535438360765872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1281281281281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42092092092092"/>
          <c:w val="1"/>
          <c:h val="0.877127127127127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54091787"/>
        <c:axId val="18410472"/>
      </c:lineChart>
      <c:catAx>
        <c:axId val="54091787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8410472"/>
        <c:crossesAt val="0"/>
        <c:auto val="1"/>
        <c:lblAlgn val="ctr"/>
        <c:lblOffset val="100"/>
        <c:noMultiLvlLbl val="0"/>
      </c:catAx>
      <c:valAx>
        <c:axId val="18410472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4091787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903778778778779"/>
          <c:w val="332.571428571429"/>
          <c:h val="0.15002502502502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3675930010292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629319217762094"/>
          <c:w val="1"/>
          <c:h val="0.93265696221144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43738856"/>
        <c:axId val="49692373"/>
      </c:lineChart>
      <c:catAx>
        <c:axId val="437388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9692373"/>
        <c:crossesAt val="0"/>
        <c:auto val="1"/>
        <c:lblAlgn val="ctr"/>
        <c:lblOffset val="100"/>
        <c:noMultiLvlLbl val="0"/>
      </c:catAx>
      <c:valAx>
        <c:axId val="49692373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3738856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617556241729157"/>
          <c:w val="383"/>
          <c:h val="0.21790913101014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2467532467532"/>
          <c:w val="1"/>
          <c:h val="0.872207792207792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93371354"/>
        <c:axId val="51089481"/>
      </c:lineChart>
      <c:catAx>
        <c:axId val="93371354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1089481"/>
        <c:crossesAt val="0"/>
        <c:auto val="1"/>
        <c:lblAlgn val="ctr"/>
        <c:lblOffset val="100"/>
        <c:noMultiLvlLbl val="0"/>
      </c:catAx>
      <c:valAx>
        <c:axId val="51089481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3371354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61.7142857142857"/>
          <c:y val="0.2655844155844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<Relationship Id="rId4" Type="http://schemas.openxmlformats.org/officeDocument/2006/relationships/chart" Target="../charts/chart4.xml"/><Relationship Id="rId5" Type="http://schemas.openxmlformats.org/officeDocument/2006/relationships/chart" Target="../charts/chart5.xml"/><Relationship Id="rId6" Type="http://schemas.openxmlformats.org/officeDocument/2006/relationships/chart" Target="../charts/chart6.xml"/><Relationship Id="rId7" Type="http://schemas.openxmlformats.org/officeDocument/2006/relationships/chart" Target="../charts/chart7.xml"/><Relationship Id="rId8" Type="http://schemas.openxmlformats.org/officeDocument/2006/relationships/chart" Target="../charts/chart8.xml"/><Relationship Id="rId9" Type="http://schemas.openxmlformats.org/officeDocument/2006/relationships/chart" Target="../charts/chart9.xml"/><Relationship Id="rId10" Type="http://schemas.openxmlformats.org/officeDocument/2006/relationships/chart" Target="../charts/chart10.xml"/><Relationship Id="rId11" Type="http://schemas.openxmlformats.org/officeDocument/2006/relationships/chart" Target="../charts/chart11.xml"/><Relationship Id="rId12" Type="http://schemas.openxmlformats.org/officeDocument/2006/relationships/chart" Target="../charts/chart12.xml"/><Relationship Id="rId13" Type="http://schemas.openxmlformats.org/officeDocument/2006/relationships/chart" Target="../charts/chart13.xml"/><Relationship Id="rId14" Type="http://schemas.openxmlformats.org/officeDocument/2006/relationships/chart" Target="../charts/chart14.xml"/><Relationship Id="rId15" Type="http://schemas.openxmlformats.org/officeDocument/2006/relationships/chart" Target="../charts/chart15.xml"/><Relationship Id="rId16" Type="http://schemas.openxmlformats.org/officeDocument/2006/relationships/chart" Target="../charts/chart16.xml"/><Relationship Id="rId17" Type="http://schemas.openxmlformats.org/officeDocument/2006/relationships/chart" Target="../charts/chart17.xml"/><Relationship Id="rId18" Type="http://schemas.openxmlformats.org/officeDocument/2006/relationships/chart" Target="../charts/chart18.xml"/><Relationship Id="rId19" Type="http://schemas.openxmlformats.org/officeDocument/2006/relationships/chart" Target="../charts/chart19.xml"/><Relationship Id="rId20" Type="http://schemas.openxmlformats.org/officeDocument/2006/relationships/chart" Target="../charts/chart20.xml"/><Relationship Id="rId21" Type="http://schemas.openxmlformats.org/officeDocument/2006/relationships/chart" Target="../charts/chart21.xml"/><Relationship Id="rId22" Type="http://schemas.openxmlformats.org/officeDocument/2006/relationships/chart" Target="../charts/chart22.xml"/><Relationship Id="rId23" Type="http://schemas.openxmlformats.org/officeDocument/2006/relationships/chart" Target="../charts/chart23.xml"/><Relationship Id="rId24" Type="http://schemas.openxmlformats.org/officeDocument/2006/relationships/chart" Target="../charts/chart24.xml"/><Relationship Id="rId25" Type="http://schemas.openxmlformats.org/officeDocument/2006/relationships/chart" Target="../charts/chart25.xml"/><Relationship Id="rId26" Type="http://schemas.openxmlformats.org/officeDocument/2006/relationships/chart" Target="../charts/chart26.xml"/><Relationship Id="rId27" Type="http://schemas.openxmlformats.org/officeDocument/2006/relationships/chart" Target="../charts/chart27.xml"/><Relationship Id="rId28" Type="http://schemas.openxmlformats.org/officeDocument/2006/relationships/chart" Target="../charts/chart28.xml"/><Relationship Id="rId29" Type="http://schemas.openxmlformats.org/officeDocument/2006/relationships/chart" Target="../charts/chart29.xml"/><Relationship Id="rId30" Type="http://schemas.openxmlformats.org/officeDocument/2006/relationships/chart" Target="../charts/chart30.xml"/><Relationship Id="rId31" Type="http://schemas.openxmlformats.org/officeDocument/2006/relationships/chart" Target="../charts/chart31.xml"/><Relationship Id="rId32" Type="http://schemas.openxmlformats.org/officeDocument/2006/relationships/chart" Target="../charts/chart32.xml"/><Relationship Id="rId33" Type="http://schemas.openxmlformats.org/officeDocument/2006/relationships/chart" Target="../charts/chart33.xml"/><Relationship Id="rId34" Type="http://schemas.openxmlformats.org/officeDocument/2006/relationships/chart" Target="../charts/chart34.xml"/><Relationship Id="rId35" Type="http://schemas.openxmlformats.org/officeDocument/2006/relationships/chart" Target="../charts/chart35.xml"/><Relationship Id="rId36" Type="http://schemas.openxmlformats.org/officeDocument/2006/relationships/chart" Target="../charts/chart36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402480</xdr:colOff>
      <xdr:row>30</xdr:row>
      <xdr:rowOff>37800</xdr:rowOff>
    </xdr:from>
    <xdr:to>
      <xdr:col>2</xdr:col>
      <xdr:colOff>513720</xdr:colOff>
      <xdr:row>31</xdr:row>
      <xdr:rowOff>75960</xdr:rowOff>
    </xdr:to>
    <xdr:sp>
      <xdr:nvSpPr>
        <xdr:cNvPr id="0" name="Text 4"/>
        <xdr:cNvSpPr/>
      </xdr:nvSpPr>
      <xdr:spPr>
        <a:xfrm>
          <a:off x="332100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1" name="Text 5"/>
        <xdr:cNvSpPr/>
      </xdr:nvSpPr>
      <xdr:spPr>
        <a:xfrm>
          <a:off x="1030464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402480</xdr:colOff>
      <xdr:row>30</xdr:row>
      <xdr:rowOff>37800</xdr:rowOff>
    </xdr:from>
    <xdr:to>
      <xdr:col>2</xdr:col>
      <xdr:colOff>513720</xdr:colOff>
      <xdr:row>31</xdr:row>
      <xdr:rowOff>75960</xdr:rowOff>
    </xdr:to>
    <xdr:sp>
      <xdr:nvSpPr>
        <xdr:cNvPr id="2" name="Text 6"/>
        <xdr:cNvSpPr/>
      </xdr:nvSpPr>
      <xdr:spPr>
        <a:xfrm>
          <a:off x="332100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3" name="Text 7"/>
        <xdr:cNvSpPr/>
      </xdr:nvSpPr>
      <xdr:spPr>
        <a:xfrm>
          <a:off x="1030464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402480</xdr:colOff>
      <xdr:row>30</xdr:row>
      <xdr:rowOff>37800</xdr:rowOff>
    </xdr:from>
    <xdr:to>
      <xdr:col>2</xdr:col>
      <xdr:colOff>513720</xdr:colOff>
      <xdr:row>31</xdr:row>
      <xdr:rowOff>75960</xdr:rowOff>
    </xdr:to>
    <xdr:sp>
      <xdr:nvSpPr>
        <xdr:cNvPr id="4" name="Text 8"/>
        <xdr:cNvSpPr/>
      </xdr:nvSpPr>
      <xdr:spPr>
        <a:xfrm>
          <a:off x="332100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5" name="Text 9"/>
        <xdr:cNvSpPr/>
      </xdr:nvSpPr>
      <xdr:spPr>
        <a:xfrm>
          <a:off x="1030464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43</xdr:row>
      <xdr:rowOff>0</xdr:rowOff>
    </xdr:from>
    <xdr:to>
      <xdr:col>0</xdr:col>
      <xdr:colOff>2160</xdr:colOff>
      <xdr:row>60</xdr:row>
      <xdr:rowOff>95760</xdr:rowOff>
    </xdr:to>
    <xdr:graphicFrame>
      <xdr:nvGraphicFramePr>
        <xdr:cNvPr id="6" name="Chart 1"/>
        <xdr:cNvGraphicFramePr/>
      </xdr:nvGraphicFramePr>
      <xdr:xfrm>
        <a:off x="0" y="7534440"/>
        <a:ext cx="2160" cy="2876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27</xdr:row>
      <xdr:rowOff>171360</xdr:rowOff>
    </xdr:to>
    <xdr:graphicFrame>
      <xdr:nvGraphicFramePr>
        <xdr:cNvPr id="7" name="Chart 2"/>
        <xdr:cNvGraphicFramePr/>
      </xdr:nvGraphicFramePr>
      <xdr:xfrm>
        <a:off x="0" y="2638440"/>
        <a:ext cx="2160" cy="2448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61</xdr:row>
      <xdr:rowOff>28440</xdr:rowOff>
    </xdr:from>
    <xdr:to>
      <xdr:col>0</xdr:col>
      <xdr:colOff>2160</xdr:colOff>
      <xdr:row>78</xdr:row>
      <xdr:rowOff>47160</xdr:rowOff>
    </xdr:to>
    <xdr:graphicFrame>
      <xdr:nvGraphicFramePr>
        <xdr:cNvPr id="8" name="Chart 3"/>
        <xdr:cNvGraphicFramePr/>
      </xdr:nvGraphicFramePr>
      <xdr:xfrm>
        <a:off x="0" y="1050588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27</xdr:row>
      <xdr:rowOff>171360</xdr:rowOff>
    </xdr:to>
    <xdr:graphicFrame>
      <xdr:nvGraphicFramePr>
        <xdr:cNvPr id="9" name="Chart 4"/>
        <xdr:cNvGraphicFramePr/>
      </xdr:nvGraphicFramePr>
      <xdr:xfrm>
        <a:off x="0" y="2638440"/>
        <a:ext cx="2160" cy="2448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2160</xdr:colOff>
      <xdr:row>42</xdr:row>
      <xdr:rowOff>37800</xdr:rowOff>
    </xdr:to>
    <xdr:graphicFrame>
      <xdr:nvGraphicFramePr>
        <xdr:cNvPr id="10" name="Chart 5"/>
        <xdr:cNvGraphicFramePr/>
      </xdr:nvGraphicFramePr>
      <xdr:xfrm>
        <a:off x="0" y="5257800"/>
        <a:ext cx="2160" cy="21524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2160</xdr:colOff>
      <xdr:row>42</xdr:row>
      <xdr:rowOff>28440</xdr:rowOff>
    </xdr:to>
    <xdr:graphicFrame>
      <xdr:nvGraphicFramePr>
        <xdr:cNvPr id="11" name="Chart 6"/>
        <xdr:cNvGraphicFramePr/>
      </xdr:nvGraphicFramePr>
      <xdr:xfrm>
        <a:off x="0" y="5257800"/>
        <a:ext cx="2160" cy="2143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2160</xdr:colOff>
      <xdr:row>60</xdr:row>
      <xdr:rowOff>95760</xdr:rowOff>
    </xdr:to>
    <xdr:graphicFrame>
      <xdr:nvGraphicFramePr>
        <xdr:cNvPr id="12" name="Chart 7"/>
        <xdr:cNvGraphicFramePr/>
      </xdr:nvGraphicFramePr>
      <xdr:xfrm>
        <a:off x="0" y="7534440"/>
        <a:ext cx="2160" cy="2876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27</xdr:row>
      <xdr:rowOff>171360</xdr:rowOff>
    </xdr:to>
    <xdr:graphicFrame>
      <xdr:nvGraphicFramePr>
        <xdr:cNvPr id="13" name="Chart 8"/>
        <xdr:cNvGraphicFramePr/>
      </xdr:nvGraphicFramePr>
      <xdr:xfrm>
        <a:off x="0" y="2638440"/>
        <a:ext cx="2160" cy="2448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0</xdr:col>
      <xdr:colOff>0</xdr:colOff>
      <xdr:row>61</xdr:row>
      <xdr:rowOff>28440</xdr:rowOff>
    </xdr:from>
    <xdr:to>
      <xdr:col>0</xdr:col>
      <xdr:colOff>2160</xdr:colOff>
      <xdr:row>78</xdr:row>
      <xdr:rowOff>47160</xdr:rowOff>
    </xdr:to>
    <xdr:graphicFrame>
      <xdr:nvGraphicFramePr>
        <xdr:cNvPr id="14" name="Chart 9"/>
        <xdr:cNvGraphicFramePr/>
      </xdr:nvGraphicFramePr>
      <xdr:xfrm>
        <a:off x="0" y="1050588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27</xdr:row>
      <xdr:rowOff>171360</xdr:rowOff>
    </xdr:to>
    <xdr:graphicFrame>
      <xdr:nvGraphicFramePr>
        <xdr:cNvPr id="15" name="Chart 10"/>
        <xdr:cNvGraphicFramePr/>
      </xdr:nvGraphicFramePr>
      <xdr:xfrm>
        <a:off x="0" y="2638440"/>
        <a:ext cx="2160" cy="2448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2160</xdr:colOff>
      <xdr:row>42</xdr:row>
      <xdr:rowOff>37800</xdr:rowOff>
    </xdr:to>
    <xdr:graphicFrame>
      <xdr:nvGraphicFramePr>
        <xdr:cNvPr id="16" name="Chart 11"/>
        <xdr:cNvGraphicFramePr/>
      </xdr:nvGraphicFramePr>
      <xdr:xfrm>
        <a:off x="0" y="5257800"/>
        <a:ext cx="2160" cy="21524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2160</xdr:colOff>
      <xdr:row>42</xdr:row>
      <xdr:rowOff>28440</xdr:rowOff>
    </xdr:to>
    <xdr:graphicFrame>
      <xdr:nvGraphicFramePr>
        <xdr:cNvPr id="17" name="Chart 12"/>
        <xdr:cNvGraphicFramePr/>
      </xdr:nvGraphicFramePr>
      <xdr:xfrm>
        <a:off x="0" y="5257800"/>
        <a:ext cx="2160" cy="2143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2160</xdr:colOff>
      <xdr:row>60</xdr:row>
      <xdr:rowOff>95760</xdr:rowOff>
    </xdr:to>
    <xdr:graphicFrame>
      <xdr:nvGraphicFramePr>
        <xdr:cNvPr id="18" name="Chart 13"/>
        <xdr:cNvGraphicFramePr/>
      </xdr:nvGraphicFramePr>
      <xdr:xfrm>
        <a:off x="0" y="7534440"/>
        <a:ext cx="2160" cy="2876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27</xdr:row>
      <xdr:rowOff>171360</xdr:rowOff>
    </xdr:to>
    <xdr:graphicFrame>
      <xdr:nvGraphicFramePr>
        <xdr:cNvPr id="19" name="Chart 14"/>
        <xdr:cNvGraphicFramePr/>
      </xdr:nvGraphicFramePr>
      <xdr:xfrm>
        <a:off x="0" y="2638440"/>
        <a:ext cx="2160" cy="2448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 editAs="oneCell">
    <xdr:from>
      <xdr:col>0</xdr:col>
      <xdr:colOff>0</xdr:colOff>
      <xdr:row>61</xdr:row>
      <xdr:rowOff>28440</xdr:rowOff>
    </xdr:from>
    <xdr:to>
      <xdr:col>0</xdr:col>
      <xdr:colOff>2160</xdr:colOff>
      <xdr:row>78</xdr:row>
      <xdr:rowOff>47160</xdr:rowOff>
    </xdr:to>
    <xdr:graphicFrame>
      <xdr:nvGraphicFramePr>
        <xdr:cNvPr id="20" name="Chart 15"/>
        <xdr:cNvGraphicFramePr/>
      </xdr:nvGraphicFramePr>
      <xdr:xfrm>
        <a:off x="0" y="1050588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27</xdr:row>
      <xdr:rowOff>171360</xdr:rowOff>
    </xdr:to>
    <xdr:graphicFrame>
      <xdr:nvGraphicFramePr>
        <xdr:cNvPr id="21" name="Chart 16"/>
        <xdr:cNvGraphicFramePr/>
      </xdr:nvGraphicFramePr>
      <xdr:xfrm>
        <a:off x="0" y="2638440"/>
        <a:ext cx="2160" cy="2448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2160</xdr:colOff>
      <xdr:row>42</xdr:row>
      <xdr:rowOff>37800</xdr:rowOff>
    </xdr:to>
    <xdr:graphicFrame>
      <xdr:nvGraphicFramePr>
        <xdr:cNvPr id="22" name="Chart 17"/>
        <xdr:cNvGraphicFramePr/>
      </xdr:nvGraphicFramePr>
      <xdr:xfrm>
        <a:off x="0" y="5257800"/>
        <a:ext cx="2160" cy="21524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2160</xdr:colOff>
      <xdr:row>42</xdr:row>
      <xdr:rowOff>28440</xdr:rowOff>
    </xdr:to>
    <xdr:graphicFrame>
      <xdr:nvGraphicFramePr>
        <xdr:cNvPr id="23" name="Chart 18"/>
        <xdr:cNvGraphicFramePr/>
      </xdr:nvGraphicFramePr>
      <xdr:xfrm>
        <a:off x="0" y="5257800"/>
        <a:ext cx="2160" cy="2143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2160</xdr:colOff>
      <xdr:row>60</xdr:row>
      <xdr:rowOff>95760</xdr:rowOff>
    </xdr:to>
    <xdr:graphicFrame>
      <xdr:nvGraphicFramePr>
        <xdr:cNvPr id="24" name="Chart 19"/>
        <xdr:cNvGraphicFramePr/>
      </xdr:nvGraphicFramePr>
      <xdr:xfrm>
        <a:off x="0" y="7534440"/>
        <a:ext cx="2160" cy="2876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27</xdr:row>
      <xdr:rowOff>171360</xdr:rowOff>
    </xdr:to>
    <xdr:graphicFrame>
      <xdr:nvGraphicFramePr>
        <xdr:cNvPr id="25" name="Chart 20"/>
        <xdr:cNvGraphicFramePr/>
      </xdr:nvGraphicFramePr>
      <xdr:xfrm>
        <a:off x="0" y="2638440"/>
        <a:ext cx="2160" cy="2448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 editAs="oneCell">
    <xdr:from>
      <xdr:col>0</xdr:col>
      <xdr:colOff>0</xdr:colOff>
      <xdr:row>61</xdr:row>
      <xdr:rowOff>28440</xdr:rowOff>
    </xdr:from>
    <xdr:to>
      <xdr:col>0</xdr:col>
      <xdr:colOff>2160</xdr:colOff>
      <xdr:row>78</xdr:row>
      <xdr:rowOff>47160</xdr:rowOff>
    </xdr:to>
    <xdr:graphicFrame>
      <xdr:nvGraphicFramePr>
        <xdr:cNvPr id="26" name="Chart 21"/>
        <xdr:cNvGraphicFramePr/>
      </xdr:nvGraphicFramePr>
      <xdr:xfrm>
        <a:off x="0" y="1050588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27</xdr:row>
      <xdr:rowOff>171360</xdr:rowOff>
    </xdr:to>
    <xdr:graphicFrame>
      <xdr:nvGraphicFramePr>
        <xdr:cNvPr id="27" name="Chart 22"/>
        <xdr:cNvGraphicFramePr/>
      </xdr:nvGraphicFramePr>
      <xdr:xfrm>
        <a:off x="0" y="2638440"/>
        <a:ext cx="2160" cy="2448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2160</xdr:colOff>
      <xdr:row>42</xdr:row>
      <xdr:rowOff>37800</xdr:rowOff>
    </xdr:to>
    <xdr:graphicFrame>
      <xdr:nvGraphicFramePr>
        <xdr:cNvPr id="28" name="Chart 23"/>
        <xdr:cNvGraphicFramePr/>
      </xdr:nvGraphicFramePr>
      <xdr:xfrm>
        <a:off x="0" y="5257800"/>
        <a:ext cx="2160" cy="21524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2160</xdr:colOff>
      <xdr:row>42</xdr:row>
      <xdr:rowOff>28440</xdr:rowOff>
    </xdr:to>
    <xdr:graphicFrame>
      <xdr:nvGraphicFramePr>
        <xdr:cNvPr id="29" name="Chart 24"/>
        <xdr:cNvGraphicFramePr/>
      </xdr:nvGraphicFramePr>
      <xdr:xfrm>
        <a:off x="0" y="5257800"/>
        <a:ext cx="2160" cy="2143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2160</xdr:colOff>
      <xdr:row>62</xdr:row>
      <xdr:rowOff>95400</xdr:rowOff>
    </xdr:to>
    <xdr:graphicFrame>
      <xdr:nvGraphicFramePr>
        <xdr:cNvPr id="30" name="Chart 25"/>
        <xdr:cNvGraphicFramePr/>
      </xdr:nvGraphicFramePr>
      <xdr:xfrm>
        <a:off x="0" y="7858080"/>
        <a:ext cx="2160" cy="2876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29</xdr:row>
      <xdr:rowOff>171360</xdr:rowOff>
    </xdr:to>
    <xdr:graphicFrame>
      <xdr:nvGraphicFramePr>
        <xdr:cNvPr id="31" name="Chart 26"/>
        <xdr:cNvGraphicFramePr/>
      </xdr:nvGraphicFramePr>
      <xdr:xfrm>
        <a:off x="0" y="2638440"/>
        <a:ext cx="2160" cy="2790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 editAs="oneCell">
    <xdr:from>
      <xdr:col>0</xdr:col>
      <xdr:colOff>0</xdr:colOff>
      <xdr:row>63</xdr:row>
      <xdr:rowOff>28440</xdr:rowOff>
    </xdr:from>
    <xdr:to>
      <xdr:col>0</xdr:col>
      <xdr:colOff>2160</xdr:colOff>
      <xdr:row>80</xdr:row>
      <xdr:rowOff>47520</xdr:rowOff>
    </xdr:to>
    <xdr:graphicFrame>
      <xdr:nvGraphicFramePr>
        <xdr:cNvPr id="32" name="Chart 27"/>
        <xdr:cNvGraphicFramePr/>
      </xdr:nvGraphicFramePr>
      <xdr:xfrm>
        <a:off x="0" y="1082988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29</xdr:row>
      <xdr:rowOff>171360</xdr:rowOff>
    </xdr:to>
    <xdr:graphicFrame>
      <xdr:nvGraphicFramePr>
        <xdr:cNvPr id="33" name="Chart 28"/>
        <xdr:cNvGraphicFramePr/>
      </xdr:nvGraphicFramePr>
      <xdr:xfrm>
        <a:off x="0" y="2638440"/>
        <a:ext cx="2160" cy="2790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2160</xdr:colOff>
      <xdr:row>44</xdr:row>
      <xdr:rowOff>38160</xdr:rowOff>
    </xdr:to>
    <xdr:graphicFrame>
      <xdr:nvGraphicFramePr>
        <xdr:cNvPr id="34" name="Chart 29"/>
        <xdr:cNvGraphicFramePr/>
      </xdr:nvGraphicFramePr>
      <xdr:xfrm>
        <a:off x="0" y="5591160"/>
        <a:ext cx="2160" cy="2143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2160</xdr:colOff>
      <xdr:row>44</xdr:row>
      <xdr:rowOff>28440</xdr:rowOff>
    </xdr:to>
    <xdr:graphicFrame>
      <xdr:nvGraphicFramePr>
        <xdr:cNvPr id="35" name="Chart 30"/>
        <xdr:cNvGraphicFramePr/>
      </xdr:nvGraphicFramePr>
      <xdr:xfrm>
        <a:off x="0" y="5591160"/>
        <a:ext cx="2160" cy="2133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 editAs="oneCell">
    <xdr:from>
      <xdr:col>3</xdr:col>
      <xdr:colOff>0</xdr:colOff>
      <xdr:row>45</xdr:row>
      <xdr:rowOff>19080</xdr:rowOff>
    </xdr:from>
    <xdr:to>
      <xdr:col>21</xdr:col>
      <xdr:colOff>10440</xdr:colOff>
      <xdr:row>65</xdr:row>
      <xdr:rowOff>142920</xdr:rowOff>
    </xdr:to>
    <xdr:graphicFrame>
      <xdr:nvGraphicFramePr>
        <xdr:cNvPr id="36" name="Chart 31"/>
        <xdr:cNvGraphicFramePr/>
      </xdr:nvGraphicFramePr>
      <xdr:xfrm>
        <a:off x="3693240" y="7877160"/>
        <a:ext cx="17507160" cy="33908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 editAs="oneCell">
    <xdr:from>
      <xdr:col>6</xdr:col>
      <xdr:colOff>20160</xdr:colOff>
      <xdr:row>7</xdr:row>
      <xdr:rowOff>18720</xdr:rowOff>
    </xdr:from>
    <xdr:to>
      <xdr:col>13</xdr:col>
      <xdr:colOff>151560</xdr:colOff>
      <xdr:row>25</xdr:row>
      <xdr:rowOff>75960</xdr:rowOff>
    </xdr:to>
    <xdr:graphicFrame>
      <xdr:nvGraphicFramePr>
        <xdr:cNvPr id="37" name="Chart 32"/>
        <xdr:cNvGraphicFramePr/>
      </xdr:nvGraphicFramePr>
      <xdr:xfrm>
        <a:off x="7305480" y="1676160"/>
        <a:ext cx="6812280" cy="29908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 editAs="oneCell">
    <xdr:from>
      <xdr:col>2</xdr:col>
      <xdr:colOff>764640</xdr:colOff>
      <xdr:row>66</xdr:row>
      <xdr:rowOff>114480</xdr:rowOff>
    </xdr:from>
    <xdr:to>
      <xdr:col>20</xdr:col>
      <xdr:colOff>684720</xdr:colOff>
      <xdr:row>87</xdr:row>
      <xdr:rowOff>28440</xdr:rowOff>
    </xdr:to>
    <xdr:graphicFrame>
      <xdr:nvGraphicFramePr>
        <xdr:cNvPr id="38" name="Chart 33"/>
        <xdr:cNvGraphicFramePr/>
      </xdr:nvGraphicFramePr>
      <xdr:xfrm>
        <a:off x="3683160" y="11401560"/>
        <a:ext cx="17457480" cy="33145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  <xdr:twoCellAnchor editAs="oneCell">
    <xdr:from>
      <xdr:col>13</xdr:col>
      <xdr:colOff>291600</xdr:colOff>
      <xdr:row>7</xdr:row>
      <xdr:rowOff>18720</xdr:rowOff>
    </xdr:from>
    <xdr:to>
      <xdr:col>21</xdr:col>
      <xdr:colOff>10440</xdr:colOff>
      <xdr:row>25</xdr:row>
      <xdr:rowOff>47520</xdr:rowOff>
    </xdr:to>
    <xdr:graphicFrame>
      <xdr:nvGraphicFramePr>
        <xdr:cNvPr id="39" name="Chart 34"/>
        <xdr:cNvGraphicFramePr/>
      </xdr:nvGraphicFramePr>
      <xdr:xfrm>
        <a:off x="14257800" y="1676160"/>
        <a:ext cx="6942600" cy="29624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4"/>
        </a:graphicData>
      </a:graphic>
    </xdr:graphicFrame>
    <xdr:clientData/>
  </xdr:twoCellAnchor>
  <xdr:twoCellAnchor editAs="oneCell">
    <xdr:from>
      <xdr:col>6</xdr:col>
      <xdr:colOff>0</xdr:colOff>
      <xdr:row>25</xdr:row>
      <xdr:rowOff>105120</xdr:rowOff>
    </xdr:from>
    <xdr:to>
      <xdr:col>13</xdr:col>
      <xdr:colOff>151560</xdr:colOff>
      <xdr:row>43</xdr:row>
      <xdr:rowOff>152280</xdr:rowOff>
    </xdr:to>
    <xdr:graphicFrame>
      <xdr:nvGraphicFramePr>
        <xdr:cNvPr id="40" name="Chart 35"/>
        <xdr:cNvGraphicFramePr/>
      </xdr:nvGraphicFramePr>
      <xdr:xfrm>
        <a:off x="7285320" y="4696200"/>
        <a:ext cx="6832440" cy="29905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5"/>
        </a:graphicData>
      </a:graphic>
    </xdr:graphicFrame>
    <xdr:clientData/>
  </xdr:twoCellAnchor>
  <xdr:twoCellAnchor editAs="oneCell">
    <xdr:from>
      <xdr:col>13</xdr:col>
      <xdr:colOff>321840</xdr:colOff>
      <xdr:row>25</xdr:row>
      <xdr:rowOff>75960</xdr:rowOff>
    </xdr:from>
    <xdr:to>
      <xdr:col>21</xdr:col>
      <xdr:colOff>30240</xdr:colOff>
      <xdr:row>43</xdr:row>
      <xdr:rowOff>142920</xdr:rowOff>
    </xdr:to>
    <xdr:graphicFrame>
      <xdr:nvGraphicFramePr>
        <xdr:cNvPr id="41" name="Chart 36"/>
        <xdr:cNvGraphicFramePr/>
      </xdr:nvGraphicFramePr>
      <xdr:xfrm>
        <a:off x="14288040" y="4667040"/>
        <a:ext cx="6932160" cy="30103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6"/>
        </a:graphicData>
      </a:graphic>
    </xdr:graphicFrame>
    <xdr:clientData/>
  </xdr:twoCellAnchor>
  <xdr:twoCellAnchor editAs="oneCell">
    <xdr:from>
      <xdr:col>2</xdr:col>
      <xdr:colOff>402480</xdr:colOff>
      <xdr:row>30</xdr:row>
      <xdr:rowOff>38160</xdr:rowOff>
    </xdr:from>
    <xdr:to>
      <xdr:col>2</xdr:col>
      <xdr:colOff>513720</xdr:colOff>
      <xdr:row>31</xdr:row>
      <xdr:rowOff>75960</xdr:rowOff>
    </xdr:to>
    <xdr:sp>
      <xdr:nvSpPr>
        <xdr:cNvPr id="42" name="Text 37"/>
        <xdr:cNvSpPr/>
      </xdr:nvSpPr>
      <xdr:spPr>
        <a:xfrm>
          <a:off x="3321000" y="5467320"/>
          <a:ext cx="11124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NAES/NATTS/ARUBA/Alcatraz/quotes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3"/>
      <sheetName val="eolquote"/>
      <sheetName val="gas supply deal"/>
      <sheetName val="WKEND SENDOUT"/>
      <sheetName val="Sheet2"/>
      <sheetName val="nng ventura"/>
      <sheetName val="SENDOUT"/>
      <sheetName val="ngpl dss deal"/>
      <sheetName val="gage (sept)"/>
      <sheetName val="ANR"/>
      <sheetName val="Cary"/>
      <sheetName val="Richie"/>
      <sheetName val="CHICAGO PRICES"/>
      <sheetName val="gage gas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L6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30.41"/>
    <col collapsed="false" customWidth="true" hidden="false" outlineLevel="0" max="2" min="2" style="1" width="10.99"/>
    <col collapsed="false" customWidth="true" hidden="false" outlineLevel="0" max="3" min="3" style="2" width="10.99"/>
    <col collapsed="false" customWidth="true" hidden="false" outlineLevel="0" max="4" min="4" style="2" width="26.42"/>
    <col collapsed="false" customWidth="true" hidden="false" outlineLevel="0" max="5" min="5" style="2" width="10.99"/>
    <col collapsed="false" customWidth="true" hidden="false" outlineLevel="0" max="6" min="6" style="2" width="9.28"/>
    <col collapsed="false" customWidth="true" hidden="false" outlineLevel="0" max="7" min="7" style="2" width="30.41"/>
    <col collapsed="false" customWidth="true" hidden="false" outlineLevel="0" max="9" min="8" style="2" width="10.99"/>
    <col collapsed="false" customWidth="true" hidden="false" outlineLevel="0" max="10" min="10" style="2" width="26.42"/>
    <col collapsed="false" customWidth="true" hidden="false" outlineLevel="0" max="11" min="11" style="2" width="9.28"/>
    <col collapsed="false" customWidth="true" hidden="false" outlineLevel="0" max="12" min="12" style="2" width="11.13"/>
    <col collapsed="false" customWidth="false" hidden="false" outlineLevel="0" max="257" min="13" style="2" width="9.14"/>
  </cols>
  <sheetData>
    <row r="1" customFormat="false" ht="27.75" hidden="false" customHeight="true" outlineLevel="0" collapsed="false">
      <c r="A1" s="1" t="s">
        <v>0</v>
      </c>
      <c r="B1" s="3" t="n">
        <f aca="true">TODAY()</f>
        <v>45926</v>
      </c>
      <c r="G1" s="2" t="s">
        <v>0</v>
      </c>
      <c r="H1" s="4" t="n">
        <f aca="true">TODAY()</f>
        <v>45926</v>
      </c>
    </row>
    <row r="2" customFormat="false" ht="13.5" hidden="false" customHeight="false" outlineLevel="0" collapsed="false">
      <c r="A2" s="1" t="s">
        <v>1</v>
      </c>
      <c r="B2" s="3" t="n">
        <f aca="true">TODAY()+2</f>
        <v>45928</v>
      </c>
      <c r="G2" s="2" t="s">
        <v>1</v>
      </c>
      <c r="H2" s="4" t="n">
        <f aca="true">TODAY()+3</f>
        <v>45929</v>
      </c>
    </row>
    <row r="3" customFormat="false" ht="25.5" hidden="false" customHeight="true" outlineLevel="0" collapsed="false">
      <c r="B3" s="5" t="s">
        <v>2</v>
      </c>
      <c r="C3" s="6" t="s">
        <v>3</v>
      </c>
      <c r="D3" s="6" t="s">
        <v>4</v>
      </c>
      <c r="H3" s="6" t="s">
        <v>2</v>
      </c>
      <c r="I3" s="6" t="s">
        <v>3</v>
      </c>
      <c r="J3" s="6" t="s">
        <v>4</v>
      </c>
    </row>
    <row r="4" customFormat="false" ht="13.5" hidden="false" customHeight="false" outlineLevel="0" collapsed="false">
      <c r="A4" s="2" t="s">
        <v>5</v>
      </c>
      <c r="B4" s="7" t="n">
        <v>79</v>
      </c>
      <c r="C4" s="8" t="n">
        <v>58</v>
      </c>
      <c r="D4" s="9" t="n">
        <f aca="false">AVERAGE(B4,C4)</f>
        <v>68.5</v>
      </c>
      <c r="G4" s="2" t="s">
        <v>5</v>
      </c>
      <c r="H4" s="7" t="n">
        <v>80</v>
      </c>
      <c r="I4" s="8" t="n">
        <v>62</v>
      </c>
      <c r="J4" s="9" t="n">
        <f aca="false">AVERAGE(H4,I4)</f>
        <v>71</v>
      </c>
    </row>
    <row r="5" customFormat="false" ht="12.75" hidden="false" customHeight="false" outlineLevel="0" collapsed="false">
      <c r="A5" s="10"/>
      <c r="B5" s="11"/>
      <c r="C5" s="6" t="s">
        <v>6</v>
      </c>
      <c r="D5" s="10"/>
      <c r="E5" s="11"/>
      <c r="F5" s="6" t="s">
        <v>6</v>
      </c>
      <c r="G5" s="10"/>
      <c r="H5" s="11"/>
      <c r="I5" s="6" t="s">
        <v>6</v>
      </c>
      <c r="J5" s="10"/>
      <c r="K5" s="11"/>
      <c r="L5" s="6" t="s">
        <v>6</v>
      </c>
    </row>
    <row r="6" customFormat="false" ht="12.75" hidden="false" customHeight="false" outlineLevel="0" collapsed="false">
      <c r="A6" s="12" t="s">
        <v>7</v>
      </c>
      <c r="B6" s="13" t="n">
        <v>-200000</v>
      </c>
      <c r="C6" s="14" t="n">
        <v>-208000</v>
      </c>
      <c r="D6" s="12" t="s">
        <v>8</v>
      </c>
      <c r="E6" s="13" t="n">
        <v>-37000</v>
      </c>
      <c r="F6" s="14" t="n">
        <v>-39000</v>
      </c>
      <c r="G6" s="12" t="s">
        <v>7</v>
      </c>
      <c r="H6" s="13" t="n">
        <v>-230000</v>
      </c>
      <c r="I6" s="14" t="n">
        <v>-225000</v>
      </c>
      <c r="J6" s="12" t="s">
        <v>8</v>
      </c>
      <c r="K6" s="13" t="n">
        <v>-40000</v>
      </c>
      <c r="L6" s="14" t="n">
        <v>-43000</v>
      </c>
    </row>
    <row r="7" customFormat="false" ht="12.75" hidden="false" customHeight="false" outlineLevel="0" collapsed="false">
      <c r="A7" s="12" t="s">
        <v>9</v>
      </c>
      <c r="B7" s="13"/>
      <c r="D7" s="12" t="s">
        <v>10</v>
      </c>
      <c r="E7" s="13" t="n">
        <v>0</v>
      </c>
      <c r="G7" s="12" t="s">
        <v>9</v>
      </c>
      <c r="H7" s="13"/>
      <c r="J7" s="12" t="s">
        <v>10</v>
      </c>
      <c r="K7" s="13" t="n">
        <v>0</v>
      </c>
    </row>
    <row r="8" customFormat="false" ht="12.75" hidden="false" customHeight="false" outlineLevel="0" collapsed="false">
      <c r="A8" s="12" t="s">
        <v>11</v>
      </c>
      <c r="B8" s="13" t="n">
        <v>0</v>
      </c>
      <c r="D8" s="12" t="s">
        <v>12</v>
      </c>
      <c r="E8" s="13"/>
      <c r="G8" s="12" t="s">
        <v>11</v>
      </c>
      <c r="H8" s="13" t="n">
        <v>0</v>
      </c>
      <c r="J8" s="12" t="s">
        <v>12</v>
      </c>
      <c r="K8" s="13"/>
    </row>
    <row r="9" customFormat="false" ht="12.75" hidden="false" customHeight="false" outlineLevel="0" collapsed="false">
      <c r="A9" s="12" t="s">
        <v>13</v>
      </c>
      <c r="B9" s="13" t="n">
        <v>-70000</v>
      </c>
      <c r="D9" s="12" t="s">
        <v>14</v>
      </c>
      <c r="E9" s="13" t="n">
        <v>-5000</v>
      </c>
      <c r="G9" s="12" t="s">
        <v>13</v>
      </c>
      <c r="H9" s="13" t="n">
        <v>-70000</v>
      </c>
      <c r="J9" s="12" t="s">
        <v>14</v>
      </c>
      <c r="K9" s="13" t="n">
        <v>-5000</v>
      </c>
    </row>
    <row r="10" customFormat="false" ht="12.75" hidden="false" customHeight="false" outlineLevel="0" collapsed="false">
      <c r="A10" s="15" t="s">
        <v>15</v>
      </c>
      <c r="B10" s="13" t="n">
        <v>-18000</v>
      </c>
      <c r="C10" s="16" t="s">
        <v>16</v>
      </c>
      <c r="D10" s="12" t="s">
        <v>17</v>
      </c>
      <c r="E10" s="13" t="n">
        <v>-8340</v>
      </c>
      <c r="G10" s="15" t="s">
        <v>15</v>
      </c>
      <c r="H10" s="13" t="n">
        <v>-18000</v>
      </c>
      <c r="I10" s="16" t="s">
        <v>16</v>
      </c>
      <c r="J10" s="12" t="s">
        <v>17</v>
      </c>
      <c r="K10" s="13" t="n">
        <v>-8340</v>
      </c>
    </row>
    <row r="11" customFormat="false" ht="12.75" hidden="false" customHeight="false" outlineLevel="0" collapsed="false">
      <c r="A11" s="12" t="s">
        <v>18</v>
      </c>
      <c r="B11" s="13" t="n">
        <v>0</v>
      </c>
      <c r="C11" s="16"/>
      <c r="D11" s="12" t="s">
        <v>19</v>
      </c>
      <c r="E11" s="13" t="n">
        <v>-20000</v>
      </c>
      <c r="G11" s="12" t="s">
        <v>18</v>
      </c>
      <c r="H11" s="13" t="n">
        <v>0</v>
      </c>
      <c r="I11" s="16"/>
      <c r="J11" s="12" t="s">
        <v>19</v>
      </c>
      <c r="K11" s="13" t="n">
        <v>-20000</v>
      </c>
    </row>
    <row r="12" customFormat="false" ht="12.75" hidden="false" customHeight="false" outlineLevel="0" collapsed="false">
      <c r="A12" s="12" t="s">
        <v>14</v>
      </c>
      <c r="B12" s="13" t="n">
        <f aca="false">-86993-43007</f>
        <v>-130000</v>
      </c>
      <c r="C12" s="16"/>
      <c r="D12" s="15" t="s">
        <v>20</v>
      </c>
      <c r="E12" s="13" t="n">
        <v>0</v>
      </c>
      <c r="G12" s="12" t="s">
        <v>14</v>
      </c>
      <c r="H12" s="13" t="n">
        <f aca="false">-86993-43007</f>
        <v>-130000</v>
      </c>
      <c r="I12" s="16"/>
      <c r="J12" s="15" t="s">
        <v>20</v>
      </c>
      <c r="K12" s="13" t="n">
        <v>0</v>
      </c>
    </row>
    <row r="13" customFormat="false" ht="13.5" hidden="false" customHeight="false" outlineLevel="0" collapsed="false">
      <c r="A13" s="12" t="s">
        <v>21</v>
      </c>
      <c r="B13" s="13" t="n">
        <v>0</v>
      </c>
      <c r="C13" s="6"/>
      <c r="D13" s="12" t="s">
        <v>22</v>
      </c>
      <c r="E13" s="13" t="n">
        <v>-7264</v>
      </c>
      <c r="G13" s="12" t="s">
        <v>21</v>
      </c>
      <c r="H13" s="13" t="n">
        <v>0</v>
      </c>
      <c r="I13" s="6"/>
      <c r="J13" s="12" t="s">
        <v>22</v>
      </c>
      <c r="K13" s="13" t="n">
        <v>-4264</v>
      </c>
    </row>
    <row r="14" customFormat="false" ht="13.5" hidden="false" customHeight="false" outlineLevel="0" collapsed="false">
      <c r="A14" s="12" t="s">
        <v>23</v>
      </c>
      <c r="B14" s="13" t="n">
        <v>-10000</v>
      </c>
      <c r="C14" s="16"/>
      <c r="D14" s="17" t="s">
        <v>24</v>
      </c>
      <c r="E14" s="18" t="n">
        <f aca="false">SUM(E6:E13)</f>
        <v>-77604</v>
      </c>
      <c r="G14" s="12" t="s">
        <v>23</v>
      </c>
      <c r="H14" s="13" t="n">
        <v>-10000</v>
      </c>
      <c r="I14" s="16"/>
      <c r="J14" s="17" t="s">
        <v>24</v>
      </c>
      <c r="K14" s="18" t="n">
        <f aca="false">SUM(K6:K13)</f>
        <v>-77604</v>
      </c>
    </row>
    <row r="15" customFormat="false" ht="12.75" hidden="false" customHeight="false" outlineLevel="0" collapsed="false">
      <c r="A15" s="12" t="s">
        <v>25</v>
      </c>
      <c r="B15" s="13" t="n">
        <v>0</v>
      </c>
      <c r="C15" s="16"/>
      <c r="D15" s="12"/>
      <c r="E15" s="13"/>
      <c r="F15" s="16" t="n">
        <f aca="false">+E14+E29</f>
        <v>0</v>
      </c>
      <c r="G15" s="12" t="s">
        <v>25</v>
      </c>
      <c r="H15" s="13" t="n">
        <v>0</v>
      </c>
      <c r="I15" s="16"/>
      <c r="J15" s="12"/>
      <c r="K15" s="13"/>
      <c r="L15" s="16" t="n">
        <f aca="false">+K14+K29</f>
        <v>0</v>
      </c>
    </row>
    <row r="16" customFormat="false" ht="12.75" hidden="false" customHeight="false" outlineLevel="0" collapsed="false">
      <c r="A16" s="12" t="s">
        <v>12</v>
      </c>
      <c r="B16" s="13"/>
      <c r="C16" s="16"/>
      <c r="D16" s="12" t="s">
        <v>26</v>
      </c>
      <c r="E16" s="13" t="n">
        <v>14300</v>
      </c>
      <c r="G16" s="12" t="s">
        <v>12</v>
      </c>
      <c r="H16" s="13"/>
      <c r="I16" s="16"/>
      <c r="J16" s="12" t="s">
        <v>26</v>
      </c>
      <c r="K16" s="13" t="n">
        <v>14300</v>
      </c>
    </row>
    <row r="17" customFormat="false" ht="12.75" hidden="false" customHeight="false" outlineLevel="0" collapsed="false">
      <c r="A17" s="12" t="s">
        <v>27</v>
      </c>
      <c r="B17" s="13" t="n">
        <v>0</v>
      </c>
      <c r="C17" s="16"/>
      <c r="D17" s="12" t="s">
        <v>28</v>
      </c>
      <c r="E17" s="13" t="n">
        <v>10000</v>
      </c>
      <c r="G17" s="12" t="s">
        <v>27</v>
      </c>
      <c r="H17" s="13" t="n">
        <v>0</v>
      </c>
      <c r="I17" s="16"/>
      <c r="J17" s="12" t="s">
        <v>28</v>
      </c>
      <c r="K17" s="13" t="n">
        <v>10000</v>
      </c>
    </row>
    <row r="18" customFormat="false" ht="12.75" hidden="false" customHeight="false" outlineLevel="0" collapsed="false">
      <c r="A18" s="12" t="s">
        <v>22</v>
      </c>
      <c r="B18" s="13" t="n">
        <v>0</v>
      </c>
      <c r="D18" s="12" t="s">
        <v>29</v>
      </c>
      <c r="E18" s="13" t="n">
        <v>25265</v>
      </c>
      <c r="F18" s="16" t="s">
        <v>16</v>
      </c>
      <c r="G18" s="12" t="s">
        <v>22</v>
      </c>
      <c r="H18" s="13" t="n">
        <v>0</v>
      </c>
      <c r="J18" s="12" t="s">
        <v>29</v>
      </c>
      <c r="K18" s="13" t="n">
        <v>25265</v>
      </c>
      <c r="L18" s="16" t="s">
        <v>16</v>
      </c>
    </row>
    <row r="19" customFormat="false" ht="12.75" hidden="false" customHeight="false" outlineLevel="0" collapsed="false">
      <c r="A19" s="12" t="s">
        <v>30</v>
      </c>
      <c r="B19" s="13" t="n">
        <v>0</v>
      </c>
      <c r="D19" s="12" t="s">
        <v>31</v>
      </c>
      <c r="E19" s="13" t="n">
        <v>16754</v>
      </c>
      <c r="G19" s="12" t="s">
        <v>30</v>
      </c>
      <c r="H19" s="13" t="n">
        <v>0</v>
      </c>
      <c r="J19" s="12" t="s">
        <v>31</v>
      </c>
      <c r="K19" s="13" t="n">
        <v>16754</v>
      </c>
    </row>
    <row r="20" customFormat="false" ht="12.75" hidden="false" customHeight="false" outlineLevel="0" collapsed="false">
      <c r="A20" s="12" t="s">
        <v>32</v>
      </c>
      <c r="B20" s="13" t="n">
        <v>-56038</v>
      </c>
      <c r="C20" s="16"/>
      <c r="D20" s="12" t="s">
        <v>33</v>
      </c>
      <c r="E20" s="13" t="n">
        <v>0</v>
      </c>
      <c r="G20" s="12" t="s">
        <v>32</v>
      </c>
      <c r="H20" s="13" t="n">
        <v>-56038</v>
      </c>
      <c r="I20" s="16"/>
      <c r="J20" s="12" t="s">
        <v>33</v>
      </c>
      <c r="K20" s="13" t="n">
        <v>0</v>
      </c>
    </row>
    <row r="21" customFormat="false" ht="12.75" hidden="false" customHeight="false" outlineLevel="0" collapsed="false">
      <c r="A21" s="12" t="s">
        <v>34</v>
      </c>
      <c r="B21" s="13" t="n">
        <v>0</v>
      </c>
      <c r="C21" s="16"/>
      <c r="D21" s="12" t="s">
        <v>35</v>
      </c>
      <c r="E21" s="13" t="n">
        <v>4340</v>
      </c>
      <c r="G21" s="12" t="s">
        <v>34</v>
      </c>
      <c r="H21" s="13" t="n">
        <v>0</v>
      </c>
      <c r="I21" s="16"/>
      <c r="J21" s="12" t="s">
        <v>35</v>
      </c>
      <c r="K21" s="13" t="n">
        <v>4340</v>
      </c>
    </row>
    <row r="22" customFormat="false" ht="12.75" hidden="false" customHeight="false" outlineLevel="0" collapsed="false">
      <c r="A22" s="12" t="s">
        <v>36</v>
      </c>
      <c r="B22" s="13" t="n">
        <v>0</v>
      </c>
      <c r="D22" s="12" t="s">
        <v>37</v>
      </c>
      <c r="E22" s="13" t="n">
        <v>6945</v>
      </c>
      <c r="G22" s="12" t="s">
        <v>36</v>
      </c>
      <c r="H22" s="13" t="n">
        <v>0</v>
      </c>
      <c r="J22" s="12" t="s">
        <v>37</v>
      </c>
      <c r="K22" s="13" t="n">
        <v>6945</v>
      </c>
    </row>
    <row r="23" customFormat="false" ht="12.75" hidden="false" customHeight="false" outlineLevel="0" collapsed="false">
      <c r="A23" s="12" t="s">
        <v>38</v>
      </c>
      <c r="B23" s="13" t="n">
        <v>-29198</v>
      </c>
      <c r="C23" s="16"/>
      <c r="D23" s="12" t="s">
        <v>27</v>
      </c>
      <c r="E23" s="13" t="n">
        <v>0</v>
      </c>
      <c r="F23" s="16"/>
      <c r="G23" s="12" t="s">
        <v>38</v>
      </c>
      <c r="H23" s="13" t="n">
        <v>-29198</v>
      </c>
      <c r="I23" s="16"/>
      <c r="J23" s="12" t="s">
        <v>27</v>
      </c>
      <c r="K23" s="13" t="n">
        <v>0</v>
      </c>
      <c r="L23" s="16"/>
    </row>
    <row r="24" customFormat="false" ht="12.75" hidden="false" customHeight="false" outlineLevel="0" collapsed="false">
      <c r="A24" s="12" t="s">
        <v>14</v>
      </c>
      <c r="B24" s="13" t="n">
        <v>0</v>
      </c>
      <c r="C24" s="16"/>
      <c r="D24" s="12" t="s">
        <v>22</v>
      </c>
      <c r="E24" s="13" t="n">
        <v>0</v>
      </c>
      <c r="F24" s="16"/>
      <c r="G24" s="12" t="s">
        <v>14</v>
      </c>
      <c r="H24" s="13" t="n">
        <v>0</v>
      </c>
      <c r="I24" s="16"/>
      <c r="J24" s="12" t="s">
        <v>22</v>
      </c>
      <c r="K24" s="13" t="n">
        <v>0</v>
      </c>
      <c r="L24" s="16"/>
    </row>
    <row r="25" customFormat="false" ht="12.75" hidden="false" customHeight="false" outlineLevel="0" collapsed="false">
      <c r="A25" s="12" t="s">
        <v>39</v>
      </c>
      <c r="B25" s="13" t="n">
        <v>0</v>
      </c>
      <c r="D25" s="12" t="s">
        <v>14</v>
      </c>
      <c r="E25" s="13" t="n">
        <v>0</v>
      </c>
      <c r="G25" s="12" t="s">
        <v>39</v>
      </c>
      <c r="H25" s="13" t="n">
        <v>0</v>
      </c>
      <c r="J25" s="12" t="s">
        <v>14</v>
      </c>
      <c r="K25" s="13" t="n">
        <v>0</v>
      </c>
    </row>
    <row r="26" customFormat="false" ht="12.75" hidden="false" customHeight="false" outlineLevel="0" collapsed="false">
      <c r="A26" s="12" t="s">
        <v>40</v>
      </c>
      <c r="B26" s="13" t="n">
        <v>2600</v>
      </c>
      <c r="D26" s="12" t="s">
        <v>20</v>
      </c>
      <c r="E26" s="13" t="n">
        <v>0</v>
      </c>
      <c r="G26" s="12" t="s">
        <v>40</v>
      </c>
      <c r="H26" s="13" t="n">
        <v>0</v>
      </c>
      <c r="J26" s="12" t="s">
        <v>20</v>
      </c>
      <c r="K26" s="13" t="n">
        <v>0</v>
      </c>
    </row>
    <row r="27" customFormat="false" ht="12.75" hidden="false" customHeight="false" outlineLevel="0" collapsed="false">
      <c r="A27" s="12" t="s">
        <v>41</v>
      </c>
      <c r="B27" s="13" t="n">
        <v>0</v>
      </c>
      <c r="C27" s="16"/>
      <c r="D27" s="12" t="s">
        <v>42</v>
      </c>
      <c r="E27" s="13" t="n">
        <v>0</v>
      </c>
      <c r="G27" s="12" t="s">
        <v>41</v>
      </c>
      <c r="H27" s="13" t="n">
        <v>0</v>
      </c>
      <c r="I27" s="16"/>
      <c r="J27" s="12" t="s">
        <v>42</v>
      </c>
      <c r="K27" s="13" t="n">
        <v>0</v>
      </c>
    </row>
    <row r="28" customFormat="false" ht="13.5" hidden="false" customHeight="false" outlineLevel="0" collapsed="false">
      <c r="A28" s="12" t="s">
        <v>43</v>
      </c>
      <c r="B28" s="13" t="n">
        <v>-10597</v>
      </c>
      <c r="C28" s="16" t="n">
        <f aca="false">SUM(B29,B59)</f>
        <v>0</v>
      </c>
      <c r="D28" s="12" t="s">
        <v>44</v>
      </c>
      <c r="E28" s="13" t="n">
        <v>0</v>
      </c>
      <c r="G28" s="12" t="s">
        <v>43</v>
      </c>
      <c r="H28" s="13" t="n">
        <v>0</v>
      </c>
      <c r="I28" s="16" t="n">
        <f aca="false">SUM(H29,H59)</f>
        <v>0</v>
      </c>
      <c r="J28" s="12" t="s">
        <v>44</v>
      </c>
      <c r="K28" s="13" t="n">
        <v>0</v>
      </c>
    </row>
    <row r="29" customFormat="false" ht="13.5" hidden="false" customHeight="false" outlineLevel="0" collapsed="false">
      <c r="A29" s="17" t="s">
        <v>24</v>
      </c>
      <c r="B29" s="18" t="n">
        <f aca="false">SUM(B6:B28)</f>
        <v>-521233</v>
      </c>
      <c r="C29" s="16"/>
      <c r="D29" s="17" t="s">
        <v>45</v>
      </c>
      <c r="E29" s="18" t="n">
        <f aca="false">SUM(E16:E28)</f>
        <v>77604</v>
      </c>
      <c r="G29" s="17" t="s">
        <v>24</v>
      </c>
      <c r="H29" s="18" t="n">
        <f aca="false">SUM(H6:H28)</f>
        <v>-543236</v>
      </c>
      <c r="I29" s="16"/>
      <c r="J29" s="17" t="s">
        <v>45</v>
      </c>
      <c r="K29" s="18" t="n">
        <f aca="false">SUM(K16:K28)</f>
        <v>77604</v>
      </c>
    </row>
    <row r="30" customFormat="false" ht="13.5" hidden="false" customHeight="false" outlineLevel="0" collapsed="false">
      <c r="A30" s="12"/>
      <c r="B30" s="13"/>
      <c r="C30" s="16"/>
      <c r="D30" s="19"/>
      <c r="E30" s="20"/>
      <c r="F30" s="16"/>
      <c r="G30" s="12"/>
      <c r="H30" s="13"/>
      <c r="I30" s="16"/>
      <c r="J30" s="19"/>
      <c r="K30" s="20"/>
      <c r="L30" s="16"/>
    </row>
    <row r="31" customFormat="false" ht="12.75" hidden="false" customHeight="false" outlineLevel="0" collapsed="false">
      <c r="A31" s="12" t="s">
        <v>26</v>
      </c>
      <c r="B31" s="13" t="n">
        <v>66123</v>
      </c>
      <c r="C31" s="16"/>
      <c r="E31" s="14"/>
      <c r="G31" s="12" t="s">
        <v>26</v>
      </c>
      <c r="H31" s="13" t="n">
        <v>66123</v>
      </c>
      <c r="I31" s="16"/>
      <c r="K31" s="14"/>
    </row>
    <row r="32" customFormat="false" ht="12.75" hidden="false" customHeight="false" outlineLevel="0" collapsed="false">
      <c r="A32" s="12" t="s">
        <v>28</v>
      </c>
      <c r="B32" s="13" t="n">
        <v>125000</v>
      </c>
      <c r="C32" s="16"/>
      <c r="E32" s="14"/>
      <c r="G32" s="12" t="s">
        <v>28</v>
      </c>
      <c r="H32" s="13" t="n">
        <v>125000</v>
      </c>
      <c r="I32" s="16"/>
      <c r="K32" s="14"/>
    </row>
    <row r="33" customFormat="false" ht="12.75" hidden="false" customHeight="false" outlineLevel="0" collapsed="false">
      <c r="A33" s="12" t="s">
        <v>29</v>
      </c>
      <c r="B33" s="13" t="n">
        <v>0</v>
      </c>
      <c r="C33" s="16"/>
      <c r="D33" s="21"/>
      <c r="G33" s="12" t="s">
        <v>29</v>
      </c>
      <c r="H33" s="13" t="n">
        <v>0</v>
      </c>
      <c r="I33" s="16"/>
      <c r="J33" s="21"/>
    </row>
    <row r="34" customFormat="false" ht="12.75" hidden="false" customHeight="false" outlineLevel="0" collapsed="false">
      <c r="A34" s="12" t="s">
        <v>31</v>
      </c>
      <c r="B34" s="13" t="n">
        <v>146856</v>
      </c>
      <c r="C34" s="16"/>
      <c r="G34" s="12" t="s">
        <v>31</v>
      </c>
      <c r="H34" s="13" t="n">
        <v>146856</v>
      </c>
      <c r="I34" s="16"/>
    </row>
    <row r="35" customFormat="false" ht="12.75" hidden="false" customHeight="false" outlineLevel="0" collapsed="false">
      <c r="A35" s="12" t="s">
        <v>46</v>
      </c>
      <c r="B35" s="13" t="n">
        <v>29198</v>
      </c>
      <c r="G35" s="12" t="s">
        <v>46</v>
      </c>
      <c r="H35" s="13" t="n">
        <v>29198</v>
      </c>
    </row>
    <row r="36" customFormat="false" ht="12.75" hidden="false" customHeight="false" outlineLevel="0" collapsed="false">
      <c r="A36" s="12" t="s">
        <v>47</v>
      </c>
      <c r="B36" s="13" t="n">
        <v>0</v>
      </c>
      <c r="G36" s="12" t="s">
        <v>47</v>
      </c>
      <c r="H36" s="13" t="n">
        <v>0</v>
      </c>
    </row>
    <row r="37" customFormat="false" ht="12.75" hidden="false" customHeight="false" outlineLevel="0" collapsed="false">
      <c r="A37" s="12" t="s">
        <v>48</v>
      </c>
      <c r="B37" s="13" t="n">
        <v>0</v>
      </c>
      <c r="D37" s="22"/>
      <c r="G37" s="12" t="s">
        <v>48</v>
      </c>
      <c r="H37" s="13" t="n">
        <v>0</v>
      </c>
      <c r="J37" s="22"/>
    </row>
    <row r="38" customFormat="false" ht="12.75" hidden="false" customHeight="false" outlineLevel="0" collapsed="false">
      <c r="A38" s="12" t="s">
        <v>49</v>
      </c>
      <c r="B38" s="13" t="n">
        <v>0</v>
      </c>
      <c r="D38" s="23"/>
      <c r="E38" s="16"/>
      <c r="G38" s="12" t="s">
        <v>49</v>
      </c>
      <c r="H38" s="13" t="n">
        <v>0</v>
      </c>
      <c r="J38" s="23"/>
      <c r="K38" s="16"/>
    </row>
    <row r="39" customFormat="false" ht="12.75" hidden="false" customHeight="false" outlineLevel="0" collapsed="false">
      <c r="A39" s="12" t="s">
        <v>42</v>
      </c>
      <c r="B39" s="13" t="n">
        <v>11000</v>
      </c>
      <c r="G39" s="12" t="s">
        <v>42</v>
      </c>
      <c r="H39" s="13" t="n">
        <v>11000</v>
      </c>
    </row>
    <row r="40" customFormat="false" ht="12.75" hidden="false" customHeight="false" outlineLevel="0" collapsed="false">
      <c r="A40" s="12" t="s">
        <v>23</v>
      </c>
      <c r="B40" s="13" t="n">
        <v>5000</v>
      </c>
      <c r="G40" s="12" t="s">
        <v>23</v>
      </c>
      <c r="H40" s="13" t="n">
        <v>5000</v>
      </c>
    </row>
    <row r="41" customFormat="false" ht="12.75" hidden="false" customHeight="false" outlineLevel="0" collapsed="false">
      <c r="A41" s="12" t="s">
        <v>25</v>
      </c>
      <c r="B41" s="13" t="n">
        <v>0</v>
      </c>
      <c r="G41" s="12" t="s">
        <v>25</v>
      </c>
      <c r="H41" s="13" t="n">
        <v>0</v>
      </c>
    </row>
    <row r="42" customFormat="false" ht="12.75" hidden="false" customHeight="false" outlineLevel="0" collapsed="false">
      <c r="A42" s="12" t="s">
        <v>18</v>
      </c>
      <c r="B42" s="24"/>
      <c r="G42" s="12" t="s">
        <v>18</v>
      </c>
      <c r="H42" s="24"/>
    </row>
    <row r="43" customFormat="false" ht="12.75" hidden="false" customHeight="false" outlineLevel="0" collapsed="false">
      <c r="A43" s="12" t="s">
        <v>50</v>
      </c>
      <c r="B43" s="13" t="n">
        <v>0</v>
      </c>
      <c r="E43" s="14"/>
      <c r="G43" s="12" t="s">
        <v>50</v>
      </c>
      <c r="H43" s="13" t="n">
        <v>0</v>
      </c>
      <c r="K43" s="14"/>
    </row>
    <row r="44" customFormat="false" ht="12.75" hidden="false" customHeight="false" outlineLevel="0" collapsed="false">
      <c r="A44" s="12" t="s">
        <v>14</v>
      </c>
      <c r="B44" s="13" t="n">
        <v>43007</v>
      </c>
      <c r="C44" s="16"/>
      <c r="E44" s="14"/>
      <c r="G44" s="12" t="s">
        <v>14</v>
      </c>
      <c r="H44" s="13" t="n">
        <v>43007</v>
      </c>
      <c r="I44" s="16"/>
      <c r="K44" s="14"/>
    </row>
    <row r="45" customFormat="false" ht="12.75" hidden="false" customHeight="false" outlineLevel="0" collapsed="false">
      <c r="A45" s="12" t="s">
        <v>51</v>
      </c>
      <c r="B45" s="13" t="n">
        <v>15000</v>
      </c>
      <c r="E45" s="14"/>
      <c r="G45" s="12" t="s">
        <v>51</v>
      </c>
      <c r="H45" s="13" t="n">
        <v>15000</v>
      </c>
      <c r="K45" s="14"/>
    </row>
    <row r="46" customFormat="false" ht="12.75" hidden="false" customHeight="false" outlineLevel="0" collapsed="false">
      <c r="A46" s="12" t="s">
        <v>52</v>
      </c>
      <c r="B46" s="13" t="n">
        <v>1000</v>
      </c>
      <c r="C46" s="16"/>
      <c r="E46" s="14"/>
      <c r="G46" s="12" t="s">
        <v>52</v>
      </c>
      <c r="H46" s="13" t="n">
        <v>1000</v>
      </c>
      <c r="I46" s="16"/>
      <c r="K46" s="14"/>
    </row>
    <row r="47" customFormat="false" ht="12.75" hidden="false" customHeight="false" outlineLevel="0" collapsed="false">
      <c r="A47" s="12" t="s">
        <v>33</v>
      </c>
      <c r="B47" s="13"/>
      <c r="G47" s="12" t="s">
        <v>33</v>
      </c>
      <c r="H47" s="13"/>
    </row>
    <row r="48" customFormat="false" ht="12.75" hidden="false" customHeight="false" outlineLevel="0" collapsed="false">
      <c r="A48" s="12" t="s">
        <v>27</v>
      </c>
      <c r="B48" s="13" t="n">
        <v>0</v>
      </c>
      <c r="E48" s="14"/>
      <c r="G48" s="12" t="s">
        <v>27</v>
      </c>
      <c r="H48" s="13" t="n">
        <v>0</v>
      </c>
      <c r="K48" s="14"/>
    </row>
    <row r="49" customFormat="false" ht="12.75" hidden="false" customHeight="false" outlineLevel="0" collapsed="false">
      <c r="A49" s="12" t="s">
        <v>22</v>
      </c>
      <c r="B49" s="13" t="n">
        <v>0</v>
      </c>
      <c r="C49" s="16" t="s">
        <v>16</v>
      </c>
      <c r="E49" s="14"/>
      <c r="G49" s="12" t="s">
        <v>22</v>
      </c>
      <c r="H49" s="13" t="n">
        <v>22003</v>
      </c>
      <c r="I49" s="16" t="s">
        <v>16</v>
      </c>
      <c r="K49" s="14"/>
    </row>
    <row r="50" customFormat="false" ht="12.75" hidden="false" customHeight="false" outlineLevel="0" collapsed="false">
      <c r="A50" s="12" t="s">
        <v>30</v>
      </c>
      <c r="B50" s="13" t="n">
        <v>0</v>
      </c>
      <c r="E50" s="14"/>
      <c r="G50" s="12" t="s">
        <v>30</v>
      </c>
      <c r="H50" s="13" t="n">
        <v>0</v>
      </c>
      <c r="K50" s="14"/>
    </row>
    <row r="51" customFormat="false" ht="12.75" hidden="false" customHeight="false" outlineLevel="0" collapsed="false">
      <c r="A51" s="12" t="s">
        <v>53</v>
      </c>
      <c r="B51" s="13" t="n">
        <v>0</v>
      </c>
      <c r="E51" s="14"/>
      <c r="G51" s="12" t="s">
        <v>53</v>
      </c>
      <c r="H51" s="13" t="n">
        <v>0</v>
      </c>
      <c r="K51" s="14"/>
    </row>
    <row r="52" customFormat="false" ht="12.75" hidden="false" customHeight="false" outlineLevel="0" collapsed="false">
      <c r="A52" s="12" t="s">
        <v>54</v>
      </c>
      <c r="B52" s="13" t="n">
        <v>0</v>
      </c>
      <c r="C52" s="16"/>
      <c r="E52" s="14"/>
      <c r="G52" s="12" t="s">
        <v>54</v>
      </c>
      <c r="H52" s="13" t="n">
        <v>0</v>
      </c>
      <c r="I52" s="16"/>
      <c r="K52" s="14"/>
    </row>
    <row r="53" customFormat="false" ht="12.75" hidden="false" customHeight="false" outlineLevel="0" collapsed="false">
      <c r="A53" s="12" t="s">
        <v>55</v>
      </c>
      <c r="B53" s="13" t="n">
        <v>0</v>
      </c>
      <c r="E53" s="14"/>
      <c r="G53" s="12" t="s">
        <v>55</v>
      </c>
      <c r="H53" s="13" t="n">
        <v>0</v>
      </c>
      <c r="K53" s="14"/>
    </row>
    <row r="54" customFormat="false" ht="12.75" hidden="false" customHeight="false" outlineLevel="0" collapsed="false">
      <c r="A54" s="12" t="s">
        <v>36</v>
      </c>
      <c r="B54" s="13" t="n">
        <v>1000</v>
      </c>
      <c r="C54" s="16"/>
      <c r="E54" s="14"/>
      <c r="G54" s="12" t="s">
        <v>36</v>
      </c>
      <c r="H54" s="13" t="n">
        <v>1000</v>
      </c>
      <c r="I54" s="16"/>
      <c r="K54" s="14"/>
    </row>
    <row r="55" customFormat="false" ht="12.75" hidden="false" customHeight="false" outlineLevel="0" collapsed="false">
      <c r="A55" s="12" t="s">
        <v>56</v>
      </c>
      <c r="B55" s="13" t="n">
        <v>35000</v>
      </c>
      <c r="C55" s="16"/>
      <c r="E55" s="14"/>
      <c r="G55" s="12" t="s">
        <v>56</v>
      </c>
      <c r="H55" s="13" t="n">
        <v>35000</v>
      </c>
      <c r="I55" s="16"/>
      <c r="K55" s="14"/>
    </row>
    <row r="56" customFormat="false" ht="12.75" hidden="false" customHeight="false" outlineLevel="0" collapsed="false">
      <c r="A56" s="12" t="s">
        <v>57</v>
      </c>
      <c r="B56" s="13" t="n">
        <v>42049</v>
      </c>
      <c r="C56" s="16"/>
      <c r="E56" s="14"/>
      <c r="G56" s="12" t="s">
        <v>57</v>
      </c>
      <c r="H56" s="13" t="n">
        <v>42049</v>
      </c>
      <c r="I56" s="16"/>
      <c r="K56" s="14"/>
    </row>
    <row r="57" customFormat="false" ht="12.75" hidden="false" customHeight="false" outlineLevel="0" collapsed="false">
      <c r="A57" s="12" t="s">
        <v>58</v>
      </c>
      <c r="B57" s="13" t="n">
        <v>1000</v>
      </c>
      <c r="C57" s="16"/>
      <c r="E57" s="14"/>
      <c r="G57" s="12" t="s">
        <v>58</v>
      </c>
      <c r="H57" s="13" t="n">
        <v>1000</v>
      </c>
      <c r="I57" s="16"/>
      <c r="K57" s="14"/>
    </row>
    <row r="58" customFormat="false" ht="13.5" hidden="false" customHeight="false" outlineLevel="0" collapsed="false">
      <c r="A58" s="12" t="s">
        <v>44</v>
      </c>
      <c r="B58" s="13" t="n">
        <v>0</v>
      </c>
      <c r="C58" s="16"/>
      <c r="G58" s="12" t="s">
        <v>44</v>
      </c>
      <c r="H58" s="13" t="n">
        <v>0</v>
      </c>
      <c r="I58" s="16"/>
    </row>
    <row r="59" customFormat="false" ht="13.5" hidden="false" customHeight="false" outlineLevel="0" collapsed="false">
      <c r="A59" s="17" t="s">
        <v>45</v>
      </c>
      <c r="B59" s="18" t="n">
        <f aca="false">SUM(B31:B58)</f>
        <v>521233</v>
      </c>
      <c r="C59" s="16"/>
      <c r="E59" s="14"/>
      <c r="G59" s="17" t="s">
        <v>45</v>
      </c>
      <c r="H59" s="18" t="n">
        <f aca="false">SUM(H31:H58)</f>
        <v>543236</v>
      </c>
      <c r="I59" s="16"/>
      <c r="K59" s="14"/>
    </row>
    <row r="60" customFormat="false" ht="13.5" hidden="false" customHeight="false" outlineLevel="0" collapsed="false">
      <c r="A60" s="19"/>
      <c r="B60" s="25"/>
      <c r="G60" s="19"/>
      <c r="H60" s="25"/>
    </row>
  </sheetData>
  <printOptions headings="false" gridLines="false" gridLinesSet="true" horizontalCentered="false" verticalCentered="false"/>
  <pageMargins left="0.55" right="0.3" top="0.984027777777778" bottom="0.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M61"/>
  <sheetViews>
    <sheetView showFormulas="false" showGridLines="true" showRowColHeaders="true" showZeros="true" rightToLeft="false" tabSelected="tru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30.41"/>
    <col collapsed="false" customWidth="true" hidden="false" outlineLevel="0" max="3" min="2" style="2" width="10.99"/>
    <col collapsed="false" customWidth="true" hidden="false" outlineLevel="0" max="4" min="4" style="2" width="26.42"/>
    <col collapsed="false" customWidth="true" hidden="false" outlineLevel="0" max="5" min="5" style="2" width="12.42"/>
    <col collapsed="false" customWidth="true" hidden="false" outlineLevel="0" max="6" min="6" style="2" width="12.14"/>
    <col collapsed="false" customWidth="true" hidden="false" outlineLevel="0" max="7" min="7" style="2" width="12.28"/>
    <col collapsed="false" customWidth="true" hidden="false" outlineLevel="0" max="8" min="8" style="2" width="11.56"/>
    <col collapsed="false" customWidth="true" hidden="false" outlineLevel="0" max="9" min="9" style="2" width="11.85"/>
    <col collapsed="false" customWidth="true" hidden="false" outlineLevel="0" max="10" min="10" style="2" width="18.14"/>
    <col collapsed="false" customWidth="true" hidden="false" outlineLevel="0" max="12" min="11" style="2" width="13.7"/>
    <col collapsed="false" customWidth="true" hidden="false" outlineLevel="0" max="13" min="13" style="2" width="13.56"/>
    <col collapsed="false" customWidth="false" hidden="false" outlineLevel="0" max="14" min="14" style="2" width="9.14"/>
    <col collapsed="false" customWidth="true" hidden="false" outlineLevel="0" max="15" min="15" style="2" width="18.99"/>
    <col collapsed="false" customWidth="true" hidden="false" outlineLevel="0" max="16" min="16" style="2" width="10.71"/>
    <col collapsed="false" customWidth="true" hidden="false" outlineLevel="0" max="17" min="17" style="2" width="11.85"/>
    <col collapsed="false" customWidth="true" hidden="false" outlineLevel="0" max="18" min="18" style="2" width="9.99"/>
    <col collapsed="false" customWidth="true" hidden="false" outlineLevel="0" max="19" min="19" style="2" width="20.7"/>
    <col collapsed="false" customWidth="true" hidden="false" outlineLevel="0" max="20" min="20" style="2" width="10.71"/>
    <col collapsed="false" customWidth="true" hidden="false" outlineLevel="0" max="21" min="21" style="2" width="10.41"/>
    <col collapsed="false" customWidth="true" hidden="false" outlineLevel="0" max="22" min="22" style="2" width="3.14"/>
    <col collapsed="false" customWidth="true" hidden="false" outlineLevel="0" max="23" min="23" style="2" width="11.85"/>
    <col collapsed="false" customWidth="true" hidden="false" outlineLevel="0" max="25" min="24" style="2" width="10.28"/>
    <col collapsed="false" customWidth="true" hidden="false" outlineLevel="0" max="26" min="26" style="2" width="9.28"/>
    <col collapsed="false" customWidth="true" hidden="false" outlineLevel="0" max="27" min="27" style="2" width="1.7"/>
    <col collapsed="false" customWidth="true" hidden="false" outlineLevel="0" max="30" min="28" style="2" width="9.28"/>
    <col collapsed="false" customWidth="false" hidden="false" outlineLevel="0" max="31" min="31" style="2" width="9.14"/>
    <col collapsed="false" customWidth="true" hidden="false" outlineLevel="0" max="32" min="32" style="2" width="13.7"/>
    <col collapsed="false" customWidth="true" hidden="false" outlineLevel="0" max="33" min="33" style="2" width="16.99"/>
    <col collapsed="false" customWidth="true" hidden="false" outlineLevel="0" max="34" min="34" style="2" width="20.13"/>
    <col collapsed="false" customWidth="false" hidden="false" outlineLevel="0" max="35" min="35" style="2" width="9.14"/>
    <col collapsed="false" customWidth="true" hidden="false" outlineLevel="0" max="36" min="36" style="2" width="15.41"/>
    <col collapsed="false" customWidth="true" hidden="false" outlineLevel="0" max="37" min="37" style="2" width="14.7"/>
    <col collapsed="false" customWidth="true" hidden="false" outlineLevel="0" max="38" min="38" style="2" width="16.56"/>
    <col collapsed="false" customWidth="false" hidden="false" outlineLevel="0" max="257" min="39" style="2" width="9.14"/>
  </cols>
  <sheetData>
    <row r="1" customFormat="false" ht="39" hidden="false" customHeight="false" outlineLevel="0" collapsed="false">
      <c r="A1" s="2" t="s">
        <v>0</v>
      </c>
      <c r="B1" s="4" t="n">
        <f aca="true">TODAY()</f>
        <v>45926</v>
      </c>
      <c r="F1" s="26" t="s">
        <v>59</v>
      </c>
      <c r="G1" s="27" t="n">
        <v>215000</v>
      </c>
      <c r="H1" s="28"/>
      <c r="I1" s="29" t="s">
        <v>60</v>
      </c>
      <c r="J1" s="30" t="n">
        <v>39000</v>
      </c>
      <c r="O1" s="31" t="s">
        <v>61</v>
      </c>
      <c r="P1" s="32" t="n">
        <f aca="true">TODAY()+2</f>
        <v>45928</v>
      </c>
      <c r="Q1" s="14" t="n">
        <v>200000</v>
      </c>
      <c r="S1" s="31" t="s">
        <v>62</v>
      </c>
      <c r="T1" s="32" t="n">
        <f aca="true">TODAY()+2</f>
        <v>45928</v>
      </c>
      <c r="U1" s="14" t="n">
        <v>37000</v>
      </c>
      <c r="X1" s="33" t="s">
        <v>63</v>
      </c>
      <c r="Y1" s="33" t="s">
        <v>64</v>
      </c>
      <c r="Z1" s="33" t="s">
        <v>65</v>
      </c>
      <c r="AA1" s="33"/>
      <c r="AB1" s="33" t="s">
        <v>66</v>
      </c>
      <c r="AC1" s="33" t="s">
        <v>67</v>
      </c>
      <c r="AD1" s="33" t="s">
        <v>68</v>
      </c>
      <c r="AG1" s="33" t="s">
        <v>69</v>
      </c>
      <c r="AH1" s="33" t="s">
        <v>70</v>
      </c>
      <c r="AK1" s="6" t="s">
        <v>71</v>
      </c>
    </row>
    <row r="2" customFormat="false" ht="13.5" hidden="false" customHeight="false" outlineLevel="0" collapsed="false">
      <c r="A2" s="2" t="s">
        <v>1</v>
      </c>
      <c r="B2" s="4" t="n">
        <f aca="true">TODAY()+1</f>
        <v>45927</v>
      </c>
      <c r="D2" s="16"/>
      <c r="P2" s="32" t="n">
        <f aca="true">TODAY()+3</f>
        <v>45929</v>
      </c>
      <c r="Q2" s="14" t="n">
        <v>230000</v>
      </c>
      <c r="T2" s="32" t="n">
        <f aca="true">TODAY()+3</f>
        <v>45929</v>
      </c>
      <c r="U2" s="14" t="n">
        <v>40000</v>
      </c>
      <c r="W2" s="32" t="n">
        <v>37043</v>
      </c>
      <c r="X2" s="16" t="n">
        <v>11345</v>
      </c>
      <c r="Y2" s="16" t="n">
        <v>4667</v>
      </c>
      <c r="Z2" s="34" t="n">
        <f aca="false">380985.1012-X2+Y2</f>
        <v>374307.1012</v>
      </c>
      <c r="AA2" s="34"/>
      <c r="AB2" s="16" t="n">
        <v>9313</v>
      </c>
      <c r="AC2" s="16" t="n">
        <v>0</v>
      </c>
      <c r="AD2" s="16" t="n">
        <f aca="false">-15715-AB2+AC2</f>
        <v>-25028</v>
      </c>
      <c r="AF2" s="32" t="n">
        <v>37043</v>
      </c>
      <c r="AG2" s="14" t="n">
        <f aca="false">300000+61000</f>
        <v>361000</v>
      </c>
      <c r="AH2" s="14" t="n">
        <f aca="false">276377+50580</f>
        <v>326957</v>
      </c>
      <c r="AI2" s="16"/>
      <c r="AJ2" s="35" t="n">
        <f aca="false">+AF2</f>
        <v>37043</v>
      </c>
      <c r="AK2" s="14" t="n">
        <f aca="false">124369+17191</f>
        <v>141560</v>
      </c>
      <c r="AL2" s="14"/>
      <c r="AM2" s="14"/>
    </row>
    <row r="3" customFormat="false" ht="25.5" hidden="false" customHeight="true" outlineLevel="0" collapsed="false">
      <c r="B3" s="6" t="s">
        <v>2</v>
      </c>
      <c r="C3" s="6" t="s">
        <v>3</v>
      </c>
      <c r="D3" s="6" t="s">
        <v>4</v>
      </c>
      <c r="J3" s="36" t="s">
        <v>23</v>
      </c>
      <c r="K3" s="37" t="n">
        <f aca="true">TODAY()-1</f>
        <v>45925</v>
      </c>
      <c r="L3" s="38" t="n">
        <f aca="true">TODAY()</f>
        <v>45926</v>
      </c>
      <c r="M3" s="39" t="s">
        <v>72</v>
      </c>
      <c r="P3" s="32" t="n">
        <f aca="true">TODAY()+4</f>
        <v>45930</v>
      </c>
      <c r="Q3" s="14" t="n">
        <v>230000</v>
      </c>
      <c r="T3" s="32" t="n">
        <f aca="true">TODAY()+4</f>
        <v>45930</v>
      </c>
      <c r="U3" s="14" t="n">
        <v>40000</v>
      </c>
      <c r="W3" s="32" t="n">
        <v>37044</v>
      </c>
      <c r="X3" s="16" t="n">
        <v>0</v>
      </c>
      <c r="Y3" s="16" t="n">
        <v>17167</v>
      </c>
      <c r="Z3" s="34" t="n">
        <f aca="false">Z2-X3+Y3</f>
        <v>391474.1012</v>
      </c>
      <c r="AA3" s="34"/>
      <c r="AB3" s="16" t="n">
        <v>6801</v>
      </c>
      <c r="AC3" s="16" t="n">
        <v>2500</v>
      </c>
      <c r="AD3" s="16" t="n">
        <f aca="false">AD2-AB3+AC3</f>
        <v>-29329</v>
      </c>
      <c r="AF3" s="32" t="n">
        <v>37044</v>
      </c>
      <c r="AG3" s="14" t="n">
        <f aca="false">280000+59000</f>
        <v>339000</v>
      </c>
      <c r="AH3" s="14" t="n">
        <f aca="false">306565+63287</f>
        <v>369852</v>
      </c>
      <c r="AI3" s="16"/>
      <c r="AJ3" s="35" t="n">
        <f aca="false">+AF3</f>
        <v>37044</v>
      </c>
      <c r="AK3" s="14" t="n">
        <f aca="false">131287+17237</f>
        <v>148524</v>
      </c>
      <c r="AL3" s="14"/>
      <c r="AM3" s="14"/>
    </row>
    <row r="4" customFormat="false" ht="13.5" hidden="false" customHeight="false" outlineLevel="0" collapsed="false">
      <c r="A4" s="2" t="s">
        <v>5</v>
      </c>
      <c r="B4" s="7" t="n">
        <v>78</v>
      </c>
      <c r="C4" s="8" t="n">
        <v>61</v>
      </c>
      <c r="D4" s="9" t="n">
        <f aca="false">AVERAGE(B4,C4)</f>
        <v>69.5</v>
      </c>
      <c r="J4" s="12" t="s">
        <v>73</v>
      </c>
      <c r="K4" s="40" t="n">
        <v>9900</v>
      </c>
      <c r="L4" s="14" t="n">
        <v>10000</v>
      </c>
      <c r="M4" s="41" t="n">
        <f aca="false">+L4-K4</f>
        <v>100</v>
      </c>
      <c r="Q4" s="14"/>
      <c r="R4" s="32" t="s">
        <v>16</v>
      </c>
      <c r="W4" s="32" t="n">
        <v>37045</v>
      </c>
      <c r="X4" s="16" t="n">
        <v>0</v>
      </c>
      <c r="Y4" s="16" t="n">
        <v>17167</v>
      </c>
      <c r="Z4" s="34" t="n">
        <f aca="false">Z3-X4+Y4</f>
        <v>408641.1012</v>
      </c>
      <c r="AA4" s="34"/>
      <c r="AB4" s="16" t="n">
        <v>0</v>
      </c>
      <c r="AC4" s="16" t="n">
        <v>2500</v>
      </c>
      <c r="AD4" s="16" t="n">
        <f aca="false">AD3-AB4+AC4</f>
        <v>-26829</v>
      </c>
      <c r="AF4" s="32" t="n">
        <v>37045</v>
      </c>
      <c r="AG4" s="14" t="n">
        <f aca="false">240000+51000</f>
        <v>291000</v>
      </c>
      <c r="AH4" s="14" t="n">
        <f aca="false">335296+63787</f>
        <v>399083</v>
      </c>
      <c r="AI4" s="16"/>
      <c r="AJ4" s="35" t="n">
        <f aca="false">+AF4</f>
        <v>37045</v>
      </c>
      <c r="AK4" s="14" t="n">
        <f aca="false">131287+17237</f>
        <v>148524</v>
      </c>
      <c r="AL4" s="14"/>
      <c r="AM4" s="14"/>
    </row>
    <row r="5" customFormat="false" ht="12.75" hidden="false" customHeight="false" outlineLevel="0" collapsed="false">
      <c r="A5" s="10"/>
      <c r="B5" s="11"/>
      <c r="C5" s="6" t="s">
        <v>6</v>
      </c>
      <c r="D5" s="10"/>
      <c r="E5" s="11"/>
      <c r="F5" s="6" t="s">
        <v>6</v>
      </c>
      <c r="H5" s="6"/>
      <c r="J5" s="12" t="s">
        <v>74</v>
      </c>
      <c r="K5" s="42" t="n">
        <v>1200</v>
      </c>
      <c r="L5" s="14" t="n">
        <v>0</v>
      </c>
      <c r="M5" s="43" t="n">
        <f aca="false">+L5-K5</f>
        <v>-1200</v>
      </c>
      <c r="W5" s="32" t="n">
        <v>37046</v>
      </c>
      <c r="X5" s="16" t="n">
        <v>7000</v>
      </c>
      <c r="Y5" s="16" t="n">
        <v>17167</v>
      </c>
      <c r="Z5" s="34" t="n">
        <f aca="false">Z4-X5+Y5</f>
        <v>418808.1012</v>
      </c>
      <c r="AA5" s="34"/>
      <c r="AB5" s="16" t="n">
        <v>0</v>
      </c>
      <c r="AC5" s="16" t="n">
        <v>2500</v>
      </c>
      <c r="AD5" s="16" t="n">
        <f aca="false">AD4-AB5+AC5</f>
        <v>-24329</v>
      </c>
      <c r="AF5" s="32" t="n">
        <v>37046</v>
      </c>
      <c r="AG5" s="14" t="n">
        <f aca="false">290000+63000</f>
        <v>353000</v>
      </c>
      <c r="AH5" s="14" t="n">
        <f aca="false">371085+73147</f>
        <v>444232</v>
      </c>
      <c r="AI5" s="16"/>
      <c r="AJ5" s="35" t="n">
        <f aca="false">+AF5</f>
        <v>37046</v>
      </c>
      <c r="AK5" s="14" t="n">
        <f aca="false">131287+17237</f>
        <v>148524</v>
      </c>
      <c r="AL5" s="14"/>
      <c r="AM5" s="14"/>
    </row>
    <row r="6" customFormat="false" ht="13.5" hidden="false" customHeight="false" outlineLevel="0" collapsed="false">
      <c r="A6" s="12" t="s">
        <v>7</v>
      </c>
      <c r="B6" s="13" t="n">
        <v>-190000</v>
      </c>
      <c r="C6" s="14" t="n">
        <v>-205000</v>
      </c>
      <c r="D6" s="12" t="s">
        <v>8</v>
      </c>
      <c r="E6" s="13" t="n">
        <v>-34000</v>
      </c>
      <c r="F6" s="14" t="n">
        <v>-39000</v>
      </c>
      <c r="H6" s="14"/>
      <c r="J6" s="19" t="s">
        <v>75</v>
      </c>
      <c r="K6" s="44" t="n">
        <f aca="false">(+K4-K5)/2</f>
        <v>4350</v>
      </c>
      <c r="L6" s="45" t="n">
        <f aca="false">(+L4-L5)/2</f>
        <v>5000</v>
      </c>
      <c r="M6" s="46" t="n">
        <f aca="false">+L6-K6</f>
        <v>650</v>
      </c>
      <c r="W6" s="32" t="n">
        <v>37047</v>
      </c>
      <c r="X6" s="16" t="n">
        <v>111</v>
      </c>
      <c r="Y6" s="16" t="n">
        <v>2400</v>
      </c>
      <c r="Z6" s="34" t="n">
        <f aca="false">Z5-X6+Y6</f>
        <v>421097.1012</v>
      </c>
      <c r="AA6" s="34"/>
      <c r="AB6" s="16" t="n">
        <v>0</v>
      </c>
      <c r="AC6" s="16" t="n">
        <v>15500</v>
      </c>
      <c r="AD6" s="16" t="n">
        <f aca="false">AD5-AB6+AC6</f>
        <v>-8829</v>
      </c>
      <c r="AF6" s="32" t="n">
        <v>37047</v>
      </c>
      <c r="AG6" s="14" t="n">
        <f aca="false">270000+50000</f>
        <v>320000</v>
      </c>
      <c r="AH6" s="14" t="n">
        <f aca="false">344137+67457</f>
        <v>411594</v>
      </c>
      <c r="AJ6" s="35" t="n">
        <f aca="false">+AF6</f>
        <v>37047</v>
      </c>
      <c r="AK6" s="14" t="n">
        <f aca="false">118626+17239</f>
        <v>135865</v>
      </c>
      <c r="AL6" s="14"/>
      <c r="AM6" s="14"/>
    </row>
    <row r="7" customFormat="false" ht="12.75" hidden="false" customHeight="false" outlineLevel="0" collapsed="false">
      <c r="A7" s="12" t="s">
        <v>9</v>
      </c>
      <c r="B7" s="13"/>
      <c r="D7" s="12" t="s">
        <v>10</v>
      </c>
      <c r="E7" s="13" t="n">
        <v>0</v>
      </c>
      <c r="G7" s="14"/>
      <c r="H7" s="14"/>
      <c r="W7" s="32" t="n">
        <v>37048</v>
      </c>
      <c r="X7" s="16" t="n">
        <v>170</v>
      </c>
      <c r="Y7" s="16" t="n">
        <v>2400</v>
      </c>
      <c r="Z7" s="34" t="n">
        <f aca="false">Z6-X7+Y7</f>
        <v>423327.1012</v>
      </c>
      <c r="AA7" s="34"/>
      <c r="AB7" s="16" t="n">
        <v>0</v>
      </c>
      <c r="AC7" s="16" t="n">
        <v>0</v>
      </c>
      <c r="AD7" s="16" t="n">
        <f aca="false">AD6-AB7+AC7</f>
        <v>-8829</v>
      </c>
      <c r="AF7" s="32" t="n">
        <v>37048</v>
      </c>
      <c r="AG7" s="14" t="n">
        <f aca="false">310000+57000</f>
        <v>367000</v>
      </c>
      <c r="AH7" s="47" t="n">
        <f aca="false">295113+57471</f>
        <v>352584</v>
      </c>
      <c r="AJ7" s="35" t="n">
        <f aca="false">+AF7</f>
        <v>37048</v>
      </c>
      <c r="AK7" s="14" t="n">
        <f aca="false">120029+17324</f>
        <v>137353</v>
      </c>
      <c r="AL7" s="14"/>
      <c r="AM7" s="14"/>
    </row>
    <row r="8" customFormat="false" ht="12.75" hidden="false" customHeight="false" outlineLevel="0" collapsed="false">
      <c r="A8" s="12" t="s">
        <v>11</v>
      </c>
      <c r="B8" s="13" t="n">
        <v>0</v>
      </c>
      <c r="D8" s="12" t="s">
        <v>12</v>
      </c>
      <c r="E8" s="13"/>
      <c r="G8" s="14"/>
      <c r="H8" s="14"/>
      <c r="W8" s="32" t="n">
        <v>37049</v>
      </c>
      <c r="X8" s="16" t="n">
        <v>9900</v>
      </c>
      <c r="Y8" s="16" t="n">
        <v>1200</v>
      </c>
      <c r="Z8" s="34" t="n">
        <f aca="false">Z7-X8+Y8</f>
        <v>414627.1012</v>
      </c>
      <c r="AA8" s="34"/>
      <c r="AB8" s="16" t="n">
        <v>0</v>
      </c>
      <c r="AC8" s="16" t="n">
        <v>0</v>
      </c>
      <c r="AD8" s="16" t="n">
        <f aca="false">AD7-AB8+AC8</f>
        <v>-8829</v>
      </c>
      <c r="AF8" s="32" t="n">
        <v>37049</v>
      </c>
      <c r="AG8" s="14" t="n">
        <f aca="false">270000+48000</f>
        <v>318000</v>
      </c>
      <c r="AH8" s="14" t="n">
        <f aca="false">255000+47000</f>
        <v>302000</v>
      </c>
      <c r="AJ8" s="35" t="n">
        <f aca="false">+AF8</f>
        <v>37049</v>
      </c>
      <c r="AK8" s="14" t="n">
        <f aca="false">131274+16974</f>
        <v>148248</v>
      </c>
      <c r="AL8" s="14"/>
      <c r="AM8" s="14"/>
    </row>
    <row r="9" customFormat="false" ht="12.75" hidden="false" customHeight="false" outlineLevel="0" collapsed="false">
      <c r="A9" s="12" t="s">
        <v>13</v>
      </c>
      <c r="B9" s="13" t="n">
        <v>-70000</v>
      </c>
      <c r="D9" s="12" t="s">
        <v>14</v>
      </c>
      <c r="E9" s="13" t="n">
        <v>-5000</v>
      </c>
      <c r="G9" s="14"/>
      <c r="H9" s="14"/>
      <c r="L9" s="14"/>
      <c r="W9" s="32" t="n">
        <v>37050</v>
      </c>
      <c r="X9" s="16" t="n">
        <v>10000</v>
      </c>
      <c r="Y9" s="16" t="n">
        <v>0</v>
      </c>
      <c r="Z9" s="34" t="n">
        <f aca="false">Z8-X9+Y9</f>
        <v>404627.1012</v>
      </c>
      <c r="AA9" s="34"/>
      <c r="AB9" s="16" t="n">
        <v>0</v>
      </c>
      <c r="AC9" s="16" t="n">
        <v>0</v>
      </c>
      <c r="AD9" s="16" t="n">
        <f aca="false">AD8-AB9+AC9</f>
        <v>-8829</v>
      </c>
      <c r="AF9" s="32" t="n">
        <v>37050</v>
      </c>
      <c r="AG9" s="14" t="n">
        <f aca="false">215000+37000</f>
        <v>252000</v>
      </c>
      <c r="AH9" s="14"/>
      <c r="AJ9" s="35" t="n">
        <f aca="false">+AF9</f>
        <v>37050</v>
      </c>
      <c r="AK9" s="14"/>
      <c r="AL9" s="14"/>
      <c r="AM9" s="14"/>
    </row>
    <row r="10" customFormat="false" ht="12.75" hidden="false" customHeight="false" outlineLevel="0" collapsed="false">
      <c r="A10" s="15" t="s">
        <v>15</v>
      </c>
      <c r="B10" s="13" t="n">
        <v>-18000</v>
      </c>
      <c r="C10" s="16" t="s">
        <v>16</v>
      </c>
      <c r="D10" s="12" t="s">
        <v>17</v>
      </c>
      <c r="E10" s="13" t="n">
        <v>-8340</v>
      </c>
      <c r="G10" s="14"/>
      <c r="H10" s="14"/>
      <c r="W10" s="32" t="n">
        <v>37051</v>
      </c>
      <c r="X10" s="16" t="n">
        <v>20000</v>
      </c>
      <c r="Y10" s="16" t="n">
        <v>10000</v>
      </c>
      <c r="Z10" s="34" t="n">
        <f aca="false">Z9-X10+Y10</f>
        <v>394627.1012</v>
      </c>
      <c r="AA10" s="34"/>
      <c r="AB10" s="16" t="n">
        <v>0</v>
      </c>
      <c r="AC10" s="16" t="n">
        <v>0</v>
      </c>
      <c r="AD10" s="16" t="n">
        <f aca="false">AD9-AB10+AC10</f>
        <v>-8829</v>
      </c>
      <c r="AF10" s="32" t="n">
        <v>37051</v>
      </c>
      <c r="AG10" s="14" t="n">
        <f aca="false">190000+34000</f>
        <v>224000</v>
      </c>
      <c r="AH10" s="14"/>
      <c r="AJ10" s="35" t="n">
        <f aca="false">+AF10</f>
        <v>37051</v>
      </c>
      <c r="AK10" s="14"/>
      <c r="AL10" s="14"/>
      <c r="AM10" s="14"/>
    </row>
    <row r="11" customFormat="false" ht="12.75" hidden="false" customHeight="false" outlineLevel="0" collapsed="false">
      <c r="A11" s="12" t="s">
        <v>18</v>
      </c>
      <c r="B11" s="13" t="n">
        <v>0</v>
      </c>
      <c r="C11" s="16"/>
      <c r="D11" s="12" t="s">
        <v>19</v>
      </c>
      <c r="E11" s="13" t="n">
        <v>-20000</v>
      </c>
      <c r="G11" s="14"/>
      <c r="H11" s="14"/>
      <c r="R11" s="34"/>
      <c r="W11" s="32" t="n">
        <v>37052</v>
      </c>
      <c r="X11" s="16" t="n">
        <v>20000</v>
      </c>
      <c r="Y11" s="16" t="n">
        <v>10000</v>
      </c>
      <c r="Z11" s="34" t="n">
        <f aca="false">Z10-X11+Y11</f>
        <v>384627.1012</v>
      </c>
      <c r="AA11" s="34"/>
      <c r="AB11" s="16" t="n">
        <v>0</v>
      </c>
      <c r="AC11" s="16" t="n">
        <v>0</v>
      </c>
      <c r="AD11" s="16" t="n">
        <f aca="false">AD10-AB11+AC11</f>
        <v>-8829</v>
      </c>
      <c r="AF11" s="32" t="n">
        <v>37052</v>
      </c>
      <c r="AG11" s="14" t="n">
        <f aca="false">200000+37000</f>
        <v>237000</v>
      </c>
      <c r="AH11" s="14"/>
      <c r="AJ11" s="35" t="n">
        <f aca="false">+AF11</f>
        <v>37052</v>
      </c>
      <c r="AK11" s="14"/>
      <c r="AL11" s="14"/>
      <c r="AM11" s="14"/>
    </row>
    <row r="12" customFormat="false" ht="12.75" hidden="false" customHeight="false" outlineLevel="0" collapsed="false">
      <c r="A12" s="12" t="s">
        <v>14</v>
      </c>
      <c r="B12" s="13" t="n">
        <f aca="false">-86993-43007</f>
        <v>-130000</v>
      </c>
      <c r="C12" s="16"/>
      <c r="D12" s="15" t="s">
        <v>20</v>
      </c>
      <c r="E12" s="13" t="n">
        <v>0</v>
      </c>
      <c r="G12" s="14" t="s">
        <v>16</v>
      </c>
      <c r="H12" s="14"/>
      <c r="R12" s="34"/>
      <c r="W12" s="32" t="n">
        <v>37053</v>
      </c>
      <c r="X12" s="16" t="n">
        <v>20000</v>
      </c>
      <c r="Y12" s="16" t="n">
        <v>10000</v>
      </c>
      <c r="Z12" s="34" t="n">
        <f aca="false">Z11-X12+Y12</f>
        <v>374627.1012</v>
      </c>
      <c r="AA12" s="34"/>
      <c r="AB12" s="16" t="n">
        <v>0</v>
      </c>
      <c r="AC12" s="16" t="n">
        <v>0</v>
      </c>
      <c r="AD12" s="16" t="n">
        <f aca="false">AD11-AB12+AC12</f>
        <v>-8829</v>
      </c>
      <c r="AF12" s="32" t="n">
        <v>37053</v>
      </c>
      <c r="AG12" s="14" t="n">
        <f aca="false">230000+40000</f>
        <v>270000</v>
      </c>
      <c r="AH12" s="14"/>
      <c r="AJ12" s="35" t="n">
        <f aca="false">+AF12</f>
        <v>37053</v>
      </c>
      <c r="AK12" s="14"/>
      <c r="AL12" s="14"/>
      <c r="AM12" s="14"/>
    </row>
    <row r="13" customFormat="false" ht="13.5" hidden="false" customHeight="false" outlineLevel="0" collapsed="false">
      <c r="A13" s="12" t="s">
        <v>21</v>
      </c>
      <c r="B13" s="13" t="n">
        <v>0</v>
      </c>
      <c r="C13" s="6"/>
      <c r="D13" s="12" t="s">
        <v>22</v>
      </c>
      <c r="E13" s="13" t="n">
        <v>-10264</v>
      </c>
      <c r="G13" s="14"/>
      <c r="H13" s="14"/>
      <c r="R13" s="34"/>
      <c r="W13" s="32" t="n">
        <v>37054</v>
      </c>
      <c r="X13" s="16" t="n">
        <v>0</v>
      </c>
      <c r="Y13" s="16" t="n">
        <v>0</v>
      </c>
      <c r="Z13" s="34" t="n">
        <f aca="false">Z12-X13+Y13</f>
        <v>374627.1012</v>
      </c>
      <c r="AA13" s="34"/>
      <c r="AB13" s="16" t="n">
        <v>0</v>
      </c>
      <c r="AC13" s="16" t="n">
        <v>0</v>
      </c>
      <c r="AD13" s="16" t="n">
        <f aca="false">AD12-AB13+AC13</f>
        <v>-8829</v>
      </c>
      <c r="AF13" s="32" t="n">
        <v>37054</v>
      </c>
      <c r="AG13" s="14" t="n">
        <f aca="false">230000+40000</f>
        <v>270000</v>
      </c>
      <c r="AH13" s="14"/>
      <c r="AJ13" s="35" t="n">
        <f aca="false">+AF13</f>
        <v>37054</v>
      </c>
      <c r="AK13" s="14"/>
      <c r="AL13" s="14"/>
      <c r="AM13" s="14"/>
    </row>
    <row r="14" customFormat="false" ht="13.5" hidden="false" customHeight="false" outlineLevel="0" collapsed="false">
      <c r="A14" s="12" t="s">
        <v>23</v>
      </c>
      <c r="B14" s="13" t="n">
        <v>-10000</v>
      </c>
      <c r="C14" s="16"/>
      <c r="D14" s="17" t="s">
        <v>24</v>
      </c>
      <c r="E14" s="18" t="n">
        <f aca="false">SUM(E6:E13)</f>
        <v>-77604</v>
      </c>
      <c r="G14" s="14"/>
      <c r="H14" s="14"/>
      <c r="L14" s="14"/>
      <c r="R14" s="34"/>
      <c r="W14" s="32" t="n">
        <v>37055</v>
      </c>
      <c r="X14" s="16" t="n">
        <v>0</v>
      </c>
      <c r="Y14" s="16" t="n">
        <v>0</v>
      </c>
      <c r="Z14" s="34" t="n">
        <f aca="false">Z13-X14+Y14</f>
        <v>374627.1012</v>
      </c>
      <c r="AA14" s="34"/>
      <c r="AB14" s="16" t="n">
        <v>0</v>
      </c>
      <c r="AC14" s="16" t="n">
        <v>0</v>
      </c>
      <c r="AD14" s="16" t="n">
        <f aca="false">AD13-AB14+AC14</f>
        <v>-8829</v>
      </c>
      <c r="AF14" s="32" t="n">
        <v>37055</v>
      </c>
      <c r="AG14" s="14"/>
      <c r="AH14" s="14"/>
      <c r="AJ14" s="35" t="n">
        <f aca="false">+AF14</f>
        <v>37055</v>
      </c>
      <c r="AK14" s="14"/>
      <c r="AL14" s="14"/>
      <c r="AM14" s="14"/>
    </row>
    <row r="15" customFormat="false" ht="12.75" hidden="false" customHeight="false" outlineLevel="0" collapsed="false">
      <c r="A15" s="12" t="s">
        <v>25</v>
      </c>
      <c r="B15" s="13" t="n">
        <v>0</v>
      </c>
      <c r="C15" s="16"/>
      <c r="D15" s="12"/>
      <c r="E15" s="13"/>
      <c r="F15" s="16" t="n">
        <f aca="false">+E14+E29</f>
        <v>0</v>
      </c>
      <c r="G15" s="14"/>
      <c r="H15" s="14"/>
      <c r="L15" s="14"/>
      <c r="R15" s="34"/>
      <c r="W15" s="32" t="n">
        <v>37056</v>
      </c>
      <c r="X15" s="16" t="n">
        <v>0</v>
      </c>
      <c r="Y15" s="16" t="n">
        <v>0</v>
      </c>
      <c r="Z15" s="34" t="n">
        <f aca="false">Z14-X15+Y15</f>
        <v>374627.1012</v>
      </c>
      <c r="AA15" s="34"/>
      <c r="AB15" s="16" t="n">
        <v>0</v>
      </c>
      <c r="AC15" s="16" t="n">
        <v>0</v>
      </c>
      <c r="AD15" s="16" t="n">
        <f aca="false">AD14-AB15+AC15</f>
        <v>-8829</v>
      </c>
      <c r="AF15" s="32" t="n">
        <v>37056</v>
      </c>
      <c r="AG15" s="14"/>
      <c r="AH15" s="14"/>
      <c r="AJ15" s="35" t="n">
        <f aca="false">+AF15</f>
        <v>37056</v>
      </c>
      <c r="AK15" s="14"/>
      <c r="AL15" s="14"/>
      <c r="AM15" s="14"/>
    </row>
    <row r="16" customFormat="false" ht="12.75" hidden="false" customHeight="false" outlineLevel="0" collapsed="false">
      <c r="A16" s="12" t="s">
        <v>12</v>
      </c>
      <c r="B16" s="13"/>
      <c r="C16" s="16"/>
      <c r="D16" s="12" t="s">
        <v>26</v>
      </c>
      <c r="E16" s="13" t="n">
        <v>14300</v>
      </c>
      <c r="G16" s="14"/>
      <c r="H16" s="14"/>
      <c r="L16" s="14"/>
      <c r="R16" s="34"/>
      <c r="W16" s="32" t="n">
        <v>37057</v>
      </c>
      <c r="X16" s="16" t="n">
        <v>0</v>
      </c>
      <c r="Y16" s="16" t="n">
        <v>0</v>
      </c>
      <c r="Z16" s="34" t="n">
        <f aca="false">Z15-X16+Y16</f>
        <v>374627.1012</v>
      </c>
      <c r="AA16" s="34"/>
      <c r="AB16" s="16" t="n">
        <v>0</v>
      </c>
      <c r="AC16" s="16" t="n">
        <v>0</v>
      </c>
      <c r="AD16" s="16" t="n">
        <f aca="false">AD15-AB16+AC16</f>
        <v>-8829</v>
      </c>
      <c r="AF16" s="32" t="n">
        <v>37057</v>
      </c>
      <c r="AG16" s="14"/>
      <c r="AH16" s="14"/>
      <c r="AJ16" s="35" t="n">
        <f aca="false">+AF16</f>
        <v>37057</v>
      </c>
      <c r="AK16" s="14"/>
      <c r="AL16" s="14"/>
      <c r="AM16" s="14"/>
    </row>
    <row r="17" customFormat="false" ht="12.75" hidden="false" customHeight="false" outlineLevel="0" collapsed="false">
      <c r="A17" s="12" t="s">
        <v>27</v>
      </c>
      <c r="B17" s="13" t="n">
        <v>0</v>
      </c>
      <c r="C17" s="16"/>
      <c r="D17" s="12" t="s">
        <v>28</v>
      </c>
      <c r="E17" s="13" t="n">
        <v>10000</v>
      </c>
      <c r="G17" s="14"/>
      <c r="H17" s="14"/>
      <c r="L17" s="14"/>
      <c r="R17" s="34"/>
      <c r="W17" s="32" t="n">
        <v>37058</v>
      </c>
      <c r="X17" s="16" t="n">
        <v>0</v>
      </c>
      <c r="Y17" s="16" t="n">
        <v>0</v>
      </c>
      <c r="Z17" s="34" t="n">
        <f aca="false">Z16-X17+Y17</f>
        <v>374627.1012</v>
      </c>
      <c r="AA17" s="34"/>
      <c r="AB17" s="16" t="n">
        <v>0</v>
      </c>
      <c r="AC17" s="16" t="n">
        <v>0</v>
      </c>
      <c r="AD17" s="16" t="n">
        <f aca="false">AD16-AB17+AC17</f>
        <v>-8829</v>
      </c>
      <c r="AF17" s="32" t="n">
        <v>37058</v>
      </c>
      <c r="AG17" s="14"/>
      <c r="AH17" s="14"/>
      <c r="AJ17" s="35" t="n">
        <f aca="false">+AF17</f>
        <v>37058</v>
      </c>
      <c r="AK17" s="14"/>
      <c r="AL17" s="14"/>
      <c r="AM17" s="14"/>
    </row>
    <row r="18" customFormat="false" ht="12.75" hidden="false" customHeight="false" outlineLevel="0" collapsed="false">
      <c r="A18" s="12" t="s">
        <v>22</v>
      </c>
      <c r="B18" s="13" t="n">
        <v>0</v>
      </c>
      <c r="D18" s="12" t="s">
        <v>29</v>
      </c>
      <c r="E18" s="13" t="n">
        <v>25265</v>
      </c>
      <c r="F18" s="16" t="s">
        <v>16</v>
      </c>
      <c r="G18" s="14"/>
      <c r="H18" s="14"/>
      <c r="L18" s="14"/>
      <c r="R18" s="34"/>
      <c r="W18" s="32" t="n">
        <v>37059</v>
      </c>
      <c r="X18" s="16" t="n">
        <v>0</v>
      </c>
      <c r="Y18" s="16" t="n">
        <v>0</v>
      </c>
      <c r="Z18" s="34" t="n">
        <f aca="false">Z17-X18+Y18</f>
        <v>374627.1012</v>
      </c>
      <c r="AA18" s="34"/>
      <c r="AB18" s="16" t="n">
        <v>0</v>
      </c>
      <c r="AC18" s="16" t="n">
        <v>0</v>
      </c>
      <c r="AD18" s="16" t="n">
        <f aca="false">AD17-AB18+AC18</f>
        <v>-8829</v>
      </c>
      <c r="AF18" s="32" t="n">
        <v>37059</v>
      </c>
      <c r="AG18" s="14"/>
      <c r="AH18" s="14"/>
      <c r="AJ18" s="35" t="n">
        <f aca="false">+AF18</f>
        <v>37059</v>
      </c>
      <c r="AK18" s="14"/>
      <c r="AL18" s="14"/>
      <c r="AM18" s="14"/>
    </row>
    <row r="19" customFormat="false" ht="12.75" hidden="false" customHeight="false" outlineLevel="0" collapsed="false">
      <c r="A19" s="12" t="s">
        <v>30</v>
      </c>
      <c r="B19" s="13" t="n">
        <v>0</v>
      </c>
      <c r="D19" s="12" t="s">
        <v>31</v>
      </c>
      <c r="E19" s="13" t="n">
        <v>16754</v>
      </c>
      <c r="G19" s="14"/>
      <c r="H19" s="14"/>
      <c r="L19" s="14"/>
      <c r="R19" s="34"/>
      <c r="W19" s="32" t="n">
        <v>37060</v>
      </c>
      <c r="X19" s="16" t="n">
        <v>0</v>
      </c>
      <c r="Y19" s="16" t="n">
        <v>0</v>
      </c>
      <c r="Z19" s="34" t="n">
        <f aca="false">Z18-X19+Y19</f>
        <v>374627.1012</v>
      </c>
      <c r="AA19" s="34"/>
      <c r="AB19" s="16" t="n">
        <v>0</v>
      </c>
      <c r="AC19" s="16" t="n">
        <v>0</v>
      </c>
      <c r="AD19" s="16" t="n">
        <f aca="false">AD18-AB19+AC19</f>
        <v>-8829</v>
      </c>
      <c r="AF19" s="32" t="n">
        <v>37060</v>
      </c>
      <c r="AG19" s="14"/>
      <c r="AH19" s="14"/>
      <c r="AJ19" s="35" t="n">
        <f aca="false">+AF19</f>
        <v>37060</v>
      </c>
      <c r="AK19" s="14"/>
      <c r="AL19" s="14"/>
      <c r="AM19" s="14"/>
    </row>
    <row r="20" customFormat="false" ht="12.75" hidden="false" customHeight="false" outlineLevel="0" collapsed="false">
      <c r="A20" s="12" t="s">
        <v>32</v>
      </c>
      <c r="B20" s="13" t="n">
        <v>-75920</v>
      </c>
      <c r="C20" s="16"/>
      <c r="D20" s="12" t="s">
        <v>33</v>
      </c>
      <c r="E20" s="13" t="n">
        <v>0</v>
      </c>
      <c r="G20" s="14"/>
      <c r="H20" s="14"/>
      <c r="R20" s="34"/>
      <c r="W20" s="32" t="n">
        <v>37061</v>
      </c>
      <c r="X20" s="16" t="n">
        <v>0</v>
      </c>
      <c r="Y20" s="16" t="n">
        <v>0</v>
      </c>
      <c r="Z20" s="34" t="n">
        <f aca="false">Z19-X20+Y20</f>
        <v>374627.1012</v>
      </c>
      <c r="AA20" s="34"/>
      <c r="AB20" s="16" t="n">
        <v>0</v>
      </c>
      <c r="AC20" s="16" t="n">
        <v>0</v>
      </c>
      <c r="AD20" s="16" t="n">
        <f aca="false">AD19-AB20+AC20</f>
        <v>-8829</v>
      </c>
      <c r="AF20" s="32" t="n">
        <v>37061</v>
      </c>
      <c r="AG20" s="14"/>
      <c r="AH20" s="14"/>
      <c r="AJ20" s="35" t="n">
        <f aca="false">+AF20</f>
        <v>37061</v>
      </c>
      <c r="AK20" s="14"/>
      <c r="AL20" s="14"/>
      <c r="AM20" s="14"/>
    </row>
    <row r="21" customFormat="false" ht="12.75" hidden="false" customHeight="false" outlineLevel="0" collapsed="false">
      <c r="A21" s="12" t="s">
        <v>34</v>
      </c>
      <c r="B21" s="13" t="n">
        <v>0</v>
      </c>
      <c r="C21" s="16"/>
      <c r="D21" s="12" t="s">
        <v>35</v>
      </c>
      <c r="E21" s="13" t="n">
        <v>4340</v>
      </c>
      <c r="G21" s="14"/>
      <c r="H21" s="14"/>
      <c r="R21" s="34"/>
      <c r="W21" s="32" t="n">
        <v>37062</v>
      </c>
      <c r="X21" s="16" t="n">
        <v>0</v>
      </c>
      <c r="Y21" s="16" t="n">
        <v>0</v>
      </c>
      <c r="Z21" s="34" t="n">
        <f aca="false">Z20-X21+Y21</f>
        <v>374627.1012</v>
      </c>
      <c r="AA21" s="34"/>
      <c r="AB21" s="16" t="n">
        <v>0</v>
      </c>
      <c r="AC21" s="16" t="n">
        <v>0</v>
      </c>
      <c r="AD21" s="16" t="n">
        <f aca="false">AD20-AB21+AC21</f>
        <v>-8829</v>
      </c>
      <c r="AF21" s="32" t="n">
        <v>37062</v>
      </c>
      <c r="AG21" s="14"/>
      <c r="AH21" s="14"/>
      <c r="AJ21" s="35" t="n">
        <f aca="false">+AF21</f>
        <v>37062</v>
      </c>
      <c r="AK21" s="14"/>
      <c r="AL21" s="14"/>
      <c r="AM21" s="14"/>
    </row>
    <row r="22" customFormat="false" ht="12.75" hidden="false" customHeight="false" outlineLevel="0" collapsed="false">
      <c r="A22" s="12" t="s">
        <v>36</v>
      </c>
      <c r="B22" s="13" t="n">
        <v>0</v>
      </c>
      <c r="D22" s="12" t="s">
        <v>37</v>
      </c>
      <c r="E22" s="13" t="n">
        <v>6945</v>
      </c>
      <c r="G22" s="14"/>
      <c r="H22" s="14"/>
      <c r="R22" s="34"/>
      <c r="W22" s="32" t="n">
        <v>37063</v>
      </c>
      <c r="X22" s="16" t="n">
        <v>0</v>
      </c>
      <c r="Y22" s="16" t="n">
        <v>0</v>
      </c>
      <c r="Z22" s="34" t="n">
        <f aca="false">Z21-X22+Y22</f>
        <v>374627.1012</v>
      </c>
      <c r="AA22" s="34"/>
      <c r="AB22" s="16" t="n">
        <v>0</v>
      </c>
      <c r="AC22" s="16" t="n">
        <v>0</v>
      </c>
      <c r="AD22" s="16" t="n">
        <f aca="false">AD21-AB22+AC22</f>
        <v>-8829</v>
      </c>
      <c r="AF22" s="32" t="n">
        <v>37063</v>
      </c>
      <c r="AG22" s="14"/>
      <c r="AH22" s="14"/>
      <c r="AJ22" s="35" t="n">
        <f aca="false">+AF22</f>
        <v>37063</v>
      </c>
      <c r="AK22" s="14"/>
      <c r="AL22" s="14"/>
      <c r="AM22" s="14"/>
    </row>
    <row r="23" customFormat="false" ht="12.75" hidden="false" customHeight="false" outlineLevel="0" collapsed="false">
      <c r="A23" s="12" t="s">
        <v>38</v>
      </c>
      <c r="B23" s="13" t="n">
        <v>-29198</v>
      </c>
      <c r="C23" s="16"/>
      <c r="D23" s="12" t="s">
        <v>27</v>
      </c>
      <c r="E23" s="13" t="n">
        <v>0</v>
      </c>
      <c r="F23" s="16"/>
      <c r="G23" s="14"/>
      <c r="H23" s="14"/>
      <c r="L23" s="2" t="n">
        <v>0.32</v>
      </c>
      <c r="R23" s="34"/>
      <c r="W23" s="32" t="n">
        <v>37064</v>
      </c>
      <c r="X23" s="16" t="n">
        <v>0</v>
      </c>
      <c r="Y23" s="16" t="n">
        <v>0</v>
      </c>
      <c r="Z23" s="34" t="n">
        <f aca="false">Z22-X23+Y23</f>
        <v>374627.1012</v>
      </c>
      <c r="AA23" s="34"/>
      <c r="AB23" s="16" t="n">
        <v>0</v>
      </c>
      <c r="AC23" s="16" t="n">
        <v>0</v>
      </c>
      <c r="AD23" s="16" t="n">
        <f aca="false">AD22-AB23+AC23</f>
        <v>-8829</v>
      </c>
      <c r="AF23" s="32" t="n">
        <v>37064</v>
      </c>
      <c r="AG23" s="14"/>
      <c r="AH23" s="14"/>
      <c r="AJ23" s="35" t="n">
        <f aca="false">+AF23</f>
        <v>37064</v>
      </c>
      <c r="AK23" s="14"/>
      <c r="AL23" s="14"/>
      <c r="AM23" s="14"/>
    </row>
    <row r="24" customFormat="false" ht="12.75" hidden="false" customHeight="false" outlineLevel="0" collapsed="false">
      <c r="A24" s="12" t="s">
        <v>14</v>
      </c>
      <c r="B24" s="13" t="n">
        <v>0</v>
      </c>
      <c r="C24" s="16"/>
      <c r="D24" s="12" t="s">
        <v>22</v>
      </c>
      <c r="E24" s="13" t="n">
        <v>0</v>
      </c>
      <c r="F24" s="16"/>
      <c r="G24" s="14"/>
      <c r="H24" s="14"/>
      <c r="R24" s="34"/>
      <c r="W24" s="32" t="n">
        <v>37065</v>
      </c>
      <c r="X24" s="16" t="n">
        <v>0</v>
      </c>
      <c r="Y24" s="16" t="n">
        <v>0</v>
      </c>
      <c r="Z24" s="34" t="n">
        <f aca="false">Z23-X24+Y24</f>
        <v>374627.1012</v>
      </c>
      <c r="AA24" s="34"/>
      <c r="AB24" s="16" t="n">
        <v>0</v>
      </c>
      <c r="AC24" s="16" t="n">
        <v>0</v>
      </c>
      <c r="AD24" s="16" t="n">
        <f aca="false">AD23-AB24+AC24</f>
        <v>-8829</v>
      </c>
      <c r="AF24" s="32" t="n">
        <v>37065</v>
      </c>
      <c r="AG24" s="14"/>
      <c r="AH24" s="14"/>
      <c r="AJ24" s="35" t="n">
        <f aca="false">+AF24</f>
        <v>37065</v>
      </c>
      <c r="AK24" s="14"/>
      <c r="AL24" s="14"/>
      <c r="AM24" s="14"/>
    </row>
    <row r="25" customFormat="false" ht="12.75" hidden="false" customHeight="false" outlineLevel="0" collapsed="false">
      <c r="A25" s="12" t="s">
        <v>39</v>
      </c>
      <c r="B25" s="13" t="n">
        <v>0</v>
      </c>
      <c r="D25" s="12" t="s">
        <v>14</v>
      </c>
      <c r="E25" s="13" t="n">
        <v>0</v>
      </c>
      <c r="G25" s="14"/>
      <c r="H25" s="14"/>
      <c r="R25" s="34"/>
      <c r="W25" s="32" t="n">
        <v>37066</v>
      </c>
      <c r="X25" s="16" t="n">
        <v>0</v>
      </c>
      <c r="Y25" s="16" t="n">
        <v>0</v>
      </c>
      <c r="Z25" s="34" t="n">
        <f aca="false">Z24-X25+Y25</f>
        <v>374627.1012</v>
      </c>
      <c r="AA25" s="34"/>
      <c r="AB25" s="16" t="n">
        <v>0</v>
      </c>
      <c r="AC25" s="16" t="n">
        <v>0</v>
      </c>
      <c r="AD25" s="16" t="n">
        <f aca="false">AD24-AB25+AC25</f>
        <v>-8829</v>
      </c>
      <c r="AF25" s="32" t="n">
        <v>37066</v>
      </c>
      <c r="AG25" s="14"/>
      <c r="AH25" s="14"/>
      <c r="AJ25" s="35" t="n">
        <f aca="false">+AF25</f>
        <v>37066</v>
      </c>
      <c r="AK25" s="14"/>
      <c r="AL25" s="14"/>
      <c r="AM25" s="14"/>
    </row>
    <row r="26" customFormat="false" ht="12.75" hidden="false" customHeight="false" outlineLevel="0" collapsed="false">
      <c r="A26" s="12" t="s">
        <v>40</v>
      </c>
      <c r="B26" s="13" t="n">
        <v>2600</v>
      </c>
      <c r="D26" s="12" t="s">
        <v>20</v>
      </c>
      <c r="E26" s="13" t="n">
        <v>0</v>
      </c>
      <c r="G26" s="14"/>
      <c r="H26" s="14"/>
      <c r="R26" s="34"/>
      <c r="W26" s="32" t="n">
        <v>37067</v>
      </c>
      <c r="X26" s="16" t="n">
        <v>0</v>
      </c>
      <c r="Y26" s="16" t="n">
        <v>0</v>
      </c>
      <c r="Z26" s="34" t="n">
        <f aca="false">Z25-X26+Y26</f>
        <v>374627.1012</v>
      </c>
      <c r="AA26" s="34"/>
      <c r="AB26" s="16" t="n">
        <v>0</v>
      </c>
      <c r="AC26" s="16" t="n">
        <v>0</v>
      </c>
      <c r="AD26" s="16" t="n">
        <f aca="false">AD25-AB26+AC26</f>
        <v>-8829</v>
      </c>
      <c r="AF26" s="32" t="n">
        <v>37067</v>
      </c>
      <c r="AG26" s="14"/>
      <c r="AH26" s="14"/>
      <c r="AJ26" s="35" t="n">
        <f aca="false">+AF26</f>
        <v>37067</v>
      </c>
      <c r="AK26" s="14"/>
      <c r="AL26" s="14"/>
      <c r="AM26" s="14"/>
    </row>
    <row r="27" customFormat="false" ht="12.75" hidden="false" customHeight="false" outlineLevel="0" collapsed="false">
      <c r="A27" s="12" t="s">
        <v>41</v>
      </c>
      <c r="B27" s="13" t="n">
        <v>0</v>
      </c>
      <c r="C27" s="16"/>
      <c r="D27" s="12" t="s">
        <v>42</v>
      </c>
      <c r="E27" s="13" t="n">
        <v>0</v>
      </c>
      <c r="G27" s="14"/>
      <c r="H27" s="14"/>
      <c r="R27" s="34"/>
      <c r="W27" s="32" t="n">
        <v>37068</v>
      </c>
      <c r="X27" s="16" t="n">
        <v>0</v>
      </c>
      <c r="Y27" s="16" t="n">
        <v>0</v>
      </c>
      <c r="Z27" s="34" t="n">
        <f aca="false">Z26-X27+Y27</f>
        <v>374627.1012</v>
      </c>
      <c r="AA27" s="34"/>
      <c r="AB27" s="16" t="n">
        <v>0</v>
      </c>
      <c r="AC27" s="16" t="n">
        <v>0</v>
      </c>
      <c r="AD27" s="16" t="n">
        <f aca="false">AD26-AB27+AC27</f>
        <v>-8829</v>
      </c>
      <c r="AF27" s="32" t="n">
        <v>37068</v>
      </c>
      <c r="AG27" s="14"/>
      <c r="AH27" s="14"/>
      <c r="AJ27" s="35" t="n">
        <f aca="false">+AF27</f>
        <v>37068</v>
      </c>
      <c r="AK27" s="14"/>
      <c r="AL27" s="14"/>
      <c r="AM27" s="14"/>
    </row>
    <row r="28" customFormat="false" ht="13.5" hidden="false" customHeight="false" outlineLevel="0" collapsed="false">
      <c r="A28" s="12" t="s">
        <v>43</v>
      </c>
      <c r="B28" s="13" t="n">
        <v>-715</v>
      </c>
      <c r="C28" s="16" t="n">
        <f aca="false">SUM(B29,B59)</f>
        <v>0</v>
      </c>
      <c r="D28" s="12" t="s">
        <v>44</v>
      </c>
      <c r="E28" s="13" t="n">
        <v>0</v>
      </c>
      <c r="G28" s="14"/>
      <c r="H28" s="14"/>
      <c r="R28" s="34"/>
      <c r="W28" s="32" t="n">
        <v>37069</v>
      </c>
      <c r="X28" s="16" t="n">
        <v>0</v>
      </c>
      <c r="Y28" s="16" t="n">
        <v>0</v>
      </c>
      <c r="Z28" s="34" t="n">
        <f aca="false">Z27-X28+Y28</f>
        <v>374627.1012</v>
      </c>
      <c r="AA28" s="34"/>
      <c r="AB28" s="16" t="n">
        <v>0</v>
      </c>
      <c r="AC28" s="16" t="n">
        <v>0</v>
      </c>
      <c r="AD28" s="16" t="n">
        <f aca="false">AD27-AB28+AC28</f>
        <v>-8829</v>
      </c>
      <c r="AF28" s="32" t="n">
        <v>37069</v>
      </c>
      <c r="AG28" s="14"/>
      <c r="AH28" s="14"/>
      <c r="AJ28" s="35" t="n">
        <f aca="false">+AF28</f>
        <v>37069</v>
      </c>
      <c r="AK28" s="14"/>
      <c r="AL28" s="14"/>
      <c r="AM28" s="14"/>
    </row>
    <row r="29" customFormat="false" ht="13.5" hidden="false" customHeight="false" outlineLevel="0" collapsed="false">
      <c r="A29" s="17" t="s">
        <v>24</v>
      </c>
      <c r="B29" s="18" t="n">
        <f aca="false">SUM(B6:B28)</f>
        <v>-521233</v>
      </c>
      <c r="C29" s="16"/>
      <c r="D29" s="17" t="s">
        <v>45</v>
      </c>
      <c r="E29" s="18" t="n">
        <f aca="false">SUM(E16:E28)</f>
        <v>77604</v>
      </c>
      <c r="G29" s="14"/>
      <c r="H29" s="14"/>
      <c r="R29" s="34"/>
      <c r="W29" s="32" t="n">
        <v>37070</v>
      </c>
      <c r="X29" s="16" t="n">
        <v>0</v>
      </c>
      <c r="Y29" s="16" t="n">
        <v>0</v>
      </c>
      <c r="Z29" s="34" t="n">
        <f aca="false">Z28-X29+Y29</f>
        <v>374627.1012</v>
      </c>
      <c r="AA29" s="34"/>
      <c r="AB29" s="16" t="n">
        <v>0</v>
      </c>
      <c r="AC29" s="16" t="n">
        <v>0</v>
      </c>
      <c r="AD29" s="16" t="n">
        <f aca="false">AD28-AB29+AC29</f>
        <v>-8829</v>
      </c>
      <c r="AF29" s="32" t="n">
        <v>37070</v>
      </c>
      <c r="AG29" s="14"/>
      <c r="AH29" s="14"/>
      <c r="AJ29" s="35" t="n">
        <f aca="false">+AF29</f>
        <v>37070</v>
      </c>
      <c r="AK29" s="14"/>
      <c r="AL29" s="14"/>
      <c r="AM29" s="14"/>
    </row>
    <row r="30" customFormat="false" ht="13.5" hidden="false" customHeight="false" outlineLevel="0" collapsed="false">
      <c r="A30" s="12"/>
      <c r="B30" s="13"/>
      <c r="C30" s="16"/>
      <c r="D30" s="19"/>
      <c r="E30" s="20"/>
      <c r="F30" s="16"/>
      <c r="G30" s="14"/>
      <c r="H30" s="14"/>
      <c r="W30" s="32" t="n">
        <v>37071</v>
      </c>
      <c r="X30" s="16" t="n">
        <v>0</v>
      </c>
      <c r="Y30" s="16" t="n">
        <v>0</v>
      </c>
      <c r="Z30" s="34" t="n">
        <f aca="false">Z29-X30+Y30</f>
        <v>374627.1012</v>
      </c>
      <c r="AA30" s="34"/>
      <c r="AB30" s="16" t="n">
        <v>0</v>
      </c>
      <c r="AC30" s="16" t="n">
        <v>0</v>
      </c>
      <c r="AD30" s="16" t="n">
        <f aca="false">AD29-AB30+AC30</f>
        <v>-8829</v>
      </c>
      <c r="AF30" s="32" t="n">
        <v>37071</v>
      </c>
      <c r="AG30" s="14"/>
      <c r="AH30" s="14"/>
      <c r="AJ30" s="35" t="n">
        <f aca="false">+AF30</f>
        <v>37071</v>
      </c>
      <c r="AK30" s="14"/>
      <c r="AL30" s="14"/>
      <c r="AM30" s="14"/>
    </row>
    <row r="31" customFormat="false" ht="12.75" hidden="false" customHeight="false" outlineLevel="0" collapsed="false">
      <c r="A31" s="12" t="s">
        <v>26</v>
      </c>
      <c r="B31" s="13" t="n">
        <v>66123</v>
      </c>
      <c r="C31" s="16"/>
      <c r="E31" s="14"/>
      <c r="G31" s="14"/>
      <c r="H31" s="14"/>
      <c r="W31" s="32" t="n">
        <v>37072</v>
      </c>
      <c r="X31" s="16" t="n">
        <v>0</v>
      </c>
      <c r="Y31" s="16" t="n">
        <v>0</v>
      </c>
      <c r="Z31" s="34" t="n">
        <f aca="false">Z30-X31+Y31</f>
        <v>374627.1012</v>
      </c>
      <c r="AA31" s="34"/>
      <c r="AB31" s="16" t="n">
        <v>0</v>
      </c>
      <c r="AC31" s="16" t="n">
        <v>0</v>
      </c>
      <c r="AD31" s="16" t="n">
        <f aca="false">AD30-AB31+AC31</f>
        <v>-8829</v>
      </c>
      <c r="AF31" s="32" t="n">
        <v>37072</v>
      </c>
      <c r="AG31" s="14"/>
      <c r="AH31" s="48"/>
      <c r="AJ31" s="35" t="n">
        <f aca="false">+AF31</f>
        <v>37072</v>
      </c>
      <c r="AK31" s="14"/>
      <c r="AL31" s="14"/>
      <c r="AM31" s="14"/>
    </row>
    <row r="32" customFormat="false" ht="12.75" hidden="false" customHeight="false" outlineLevel="0" collapsed="false">
      <c r="A32" s="12" t="s">
        <v>28</v>
      </c>
      <c r="B32" s="13" t="n">
        <v>125000</v>
      </c>
      <c r="C32" s="16"/>
      <c r="E32" s="14"/>
      <c r="G32" s="14"/>
      <c r="H32" s="14"/>
      <c r="W32" s="32"/>
      <c r="X32" s="16"/>
      <c r="Y32" s="16"/>
      <c r="Z32" s="34"/>
      <c r="AA32" s="34"/>
      <c r="AB32" s="16"/>
      <c r="AC32" s="16"/>
      <c r="AD32" s="16"/>
      <c r="AF32" s="32"/>
      <c r="AG32" s="14"/>
      <c r="AH32" s="14"/>
      <c r="AJ32" s="35"/>
      <c r="AK32" s="14"/>
      <c r="AL32" s="14"/>
      <c r="AM32" s="14"/>
    </row>
    <row r="33" customFormat="false" ht="12.75" hidden="false" customHeight="false" outlineLevel="0" collapsed="false">
      <c r="A33" s="12" t="s">
        <v>29</v>
      </c>
      <c r="B33" s="13" t="n">
        <v>0</v>
      </c>
      <c r="C33" s="16"/>
      <c r="D33" s="21"/>
      <c r="G33" s="14"/>
      <c r="H33" s="14"/>
      <c r="AF33" s="32"/>
      <c r="AG33" s="14"/>
      <c r="AJ33" s="35"/>
      <c r="AK33" s="14"/>
      <c r="AL33" s="14"/>
      <c r="AM33" s="14"/>
    </row>
    <row r="34" customFormat="false" ht="12.75" hidden="false" customHeight="false" outlineLevel="0" collapsed="false">
      <c r="A34" s="12" t="s">
        <v>31</v>
      </c>
      <c r="B34" s="13" t="n">
        <v>146856</v>
      </c>
      <c r="C34" s="16"/>
      <c r="G34" s="14"/>
      <c r="H34" s="14"/>
      <c r="W34" s="32"/>
      <c r="AF34" s="32"/>
      <c r="AG34" s="14"/>
      <c r="AJ34" s="35"/>
      <c r="AK34" s="14"/>
      <c r="AL34" s="14"/>
      <c r="AM34" s="14"/>
    </row>
    <row r="35" customFormat="false" ht="12.75" hidden="false" customHeight="false" outlineLevel="0" collapsed="false">
      <c r="A35" s="12" t="s">
        <v>46</v>
      </c>
      <c r="B35" s="13" t="n">
        <v>29198</v>
      </c>
      <c r="G35" s="14"/>
      <c r="H35" s="14"/>
      <c r="W35" s="32"/>
      <c r="AF35" s="32"/>
      <c r="AJ35" s="35"/>
      <c r="AK35" s="14"/>
      <c r="AL35" s="14"/>
      <c r="AM35" s="14"/>
    </row>
    <row r="36" customFormat="false" ht="12.75" hidden="false" customHeight="false" outlineLevel="0" collapsed="false">
      <c r="A36" s="12" t="s">
        <v>47</v>
      </c>
      <c r="B36" s="13" t="n">
        <v>0</v>
      </c>
      <c r="G36" s="14"/>
      <c r="H36" s="14"/>
      <c r="W36" s="32"/>
      <c r="AF36" s="32"/>
      <c r="AJ36" s="35"/>
      <c r="AK36" s="14"/>
      <c r="AL36" s="14"/>
      <c r="AM36" s="14"/>
    </row>
    <row r="37" customFormat="false" ht="12.75" hidden="false" customHeight="false" outlineLevel="0" collapsed="false">
      <c r="A37" s="12" t="s">
        <v>48</v>
      </c>
      <c r="B37" s="13" t="n">
        <v>0</v>
      </c>
      <c r="D37" s="22"/>
      <c r="G37" s="14"/>
      <c r="H37" s="14"/>
      <c r="W37" s="32"/>
      <c r="AL37" s="14"/>
      <c r="AM37" s="14"/>
    </row>
    <row r="38" customFormat="false" ht="12.75" hidden="false" customHeight="false" outlineLevel="0" collapsed="false">
      <c r="A38" s="12" t="s">
        <v>49</v>
      </c>
      <c r="B38" s="13" t="n">
        <v>0</v>
      </c>
      <c r="D38" s="23"/>
      <c r="E38" s="16"/>
      <c r="G38" s="14"/>
      <c r="H38" s="14"/>
      <c r="AL38" s="14"/>
      <c r="AM38" s="14"/>
    </row>
    <row r="39" customFormat="false" ht="12.75" hidden="false" customHeight="false" outlineLevel="0" collapsed="false">
      <c r="A39" s="12" t="s">
        <v>42</v>
      </c>
      <c r="B39" s="13" t="n">
        <v>11000</v>
      </c>
      <c r="G39" s="14"/>
      <c r="H39" s="14"/>
      <c r="AJ39" s="14"/>
      <c r="AK39" s="14"/>
      <c r="AL39" s="14"/>
      <c r="AM39" s="14"/>
    </row>
    <row r="40" customFormat="false" ht="12.75" hidden="false" customHeight="false" outlineLevel="0" collapsed="false">
      <c r="A40" s="12" t="s">
        <v>23</v>
      </c>
      <c r="B40" s="13" t="n">
        <v>5000</v>
      </c>
      <c r="G40" s="14"/>
      <c r="H40" s="14"/>
      <c r="AJ40" s="14"/>
      <c r="AK40" s="14"/>
      <c r="AL40" s="14"/>
      <c r="AM40" s="14"/>
    </row>
    <row r="41" customFormat="false" ht="12.75" hidden="false" customHeight="false" outlineLevel="0" collapsed="false">
      <c r="A41" s="12" t="s">
        <v>25</v>
      </c>
      <c r="B41" s="13" t="n">
        <v>0</v>
      </c>
      <c r="G41" s="14"/>
      <c r="H41" s="14"/>
      <c r="AJ41" s="14"/>
      <c r="AK41" s="14"/>
      <c r="AL41" s="14"/>
      <c r="AM41" s="14"/>
    </row>
    <row r="42" customFormat="false" ht="12.75" hidden="false" customHeight="false" outlineLevel="0" collapsed="false">
      <c r="A42" s="12" t="s">
        <v>18</v>
      </c>
      <c r="B42" s="24"/>
      <c r="AJ42" s="14"/>
      <c r="AK42" s="14"/>
      <c r="AL42" s="14"/>
      <c r="AM42" s="14"/>
    </row>
    <row r="43" customFormat="false" ht="12.75" hidden="false" customHeight="false" outlineLevel="0" collapsed="false">
      <c r="A43" s="12" t="s">
        <v>50</v>
      </c>
      <c r="B43" s="13" t="n">
        <v>0</v>
      </c>
      <c r="E43" s="14"/>
      <c r="AJ43" s="14"/>
      <c r="AK43" s="14"/>
      <c r="AL43" s="14"/>
      <c r="AM43" s="14"/>
    </row>
    <row r="44" customFormat="false" ht="12.75" hidden="false" customHeight="false" outlineLevel="0" collapsed="false">
      <c r="A44" s="12" t="s">
        <v>14</v>
      </c>
      <c r="B44" s="13" t="n">
        <v>43007</v>
      </c>
      <c r="C44" s="16"/>
      <c r="E44" s="14"/>
    </row>
    <row r="45" customFormat="false" ht="12.75" hidden="false" customHeight="false" outlineLevel="0" collapsed="false">
      <c r="A45" s="12" t="s">
        <v>51</v>
      </c>
      <c r="B45" s="13" t="n">
        <v>15000</v>
      </c>
      <c r="E45" s="14"/>
    </row>
    <row r="46" customFormat="false" ht="12.75" hidden="false" customHeight="false" outlineLevel="0" collapsed="false">
      <c r="A46" s="12" t="s">
        <v>52</v>
      </c>
      <c r="B46" s="13" t="n">
        <v>1000</v>
      </c>
      <c r="C46" s="16"/>
      <c r="E46" s="14"/>
    </row>
    <row r="47" customFormat="false" ht="12.75" hidden="false" customHeight="false" outlineLevel="0" collapsed="false">
      <c r="A47" s="12" t="s">
        <v>33</v>
      </c>
      <c r="B47" s="13"/>
    </row>
    <row r="48" customFormat="false" ht="12.75" hidden="false" customHeight="false" outlineLevel="0" collapsed="false">
      <c r="A48" s="12" t="s">
        <v>27</v>
      </c>
      <c r="B48" s="13" t="n">
        <v>0</v>
      </c>
      <c r="E48" s="14"/>
    </row>
    <row r="49" customFormat="false" ht="12.75" hidden="false" customHeight="false" outlineLevel="0" collapsed="false">
      <c r="A49" s="12" t="s">
        <v>22</v>
      </c>
      <c r="B49" s="13" t="n">
        <v>0</v>
      </c>
      <c r="C49" s="16" t="s">
        <v>16</v>
      </c>
      <c r="E49" s="14"/>
    </row>
    <row r="50" customFormat="false" ht="12.75" hidden="false" customHeight="false" outlineLevel="0" collapsed="false">
      <c r="A50" s="12" t="s">
        <v>30</v>
      </c>
      <c r="B50" s="13" t="n">
        <v>0</v>
      </c>
      <c r="E50" s="14"/>
    </row>
    <row r="51" customFormat="false" ht="12.75" hidden="false" customHeight="false" outlineLevel="0" collapsed="false">
      <c r="A51" s="12" t="s">
        <v>53</v>
      </c>
      <c r="B51" s="13" t="n">
        <v>0</v>
      </c>
      <c r="E51" s="14"/>
    </row>
    <row r="52" customFormat="false" ht="12.75" hidden="false" customHeight="false" outlineLevel="0" collapsed="false">
      <c r="A52" s="12" t="s">
        <v>54</v>
      </c>
      <c r="B52" s="13" t="n">
        <v>0</v>
      </c>
      <c r="C52" s="16"/>
      <c r="E52" s="14"/>
    </row>
    <row r="53" customFormat="false" ht="12.75" hidden="false" customHeight="false" outlineLevel="0" collapsed="false">
      <c r="A53" s="12" t="s">
        <v>55</v>
      </c>
      <c r="B53" s="13" t="n">
        <v>0</v>
      </c>
      <c r="E53" s="14"/>
    </row>
    <row r="54" customFormat="false" ht="12.75" hidden="false" customHeight="false" outlineLevel="0" collapsed="false">
      <c r="A54" s="12" t="s">
        <v>36</v>
      </c>
      <c r="B54" s="13" t="n">
        <v>1000</v>
      </c>
      <c r="C54" s="16"/>
      <c r="E54" s="14"/>
    </row>
    <row r="55" customFormat="false" ht="12.75" hidden="false" customHeight="false" outlineLevel="0" collapsed="false">
      <c r="A55" s="12" t="s">
        <v>56</v>
      </c>
      <c r="B55" s="13" t="n">
        <v>35000</v>
      </c>
      <c r="C55" s="16"/>
      <c r="E55" s="14"/>
    </row>
    <row r="56" customFormat="false" ht="12.75" hidden="false" customHeight="false" outlineLevel="0" collapsed="false">
      <c r="A56" s="12" t="s">
        <v>57</v>
      </c>
      <c r="B56" s="13" t="n">
        <v>42049</v>
      </c>
      <c r="C56" s="16"/>
      <c r="E56" s="14"/>
    </row>
    <row r="57" customFormat="false" ht="12.75" hidden="false" customHeight="false" outlineLevel="0" collapsed="false">
      <c r="A57" s="12" t="s">
        <v>58</v>
      </c>
      <c r="B57" s="13" t="n">
        <v>1000</v>
      </c>
      <c r="C57" s="16"/>
      <c r="E57" s="14"/>
    </row>
    <row r="58" customFormat="false" ht="13.5" hidden="false" customHeight="false" outlineLevel="0" collapsed="false">
      <c r="A58" s="12" t="s">
        <v>44</v>
      </c>
      <c r="B58" s="13" t="n">
        <v>0</v>
      </c>
      <c r="C58" s="16"/>
    </row>
    <row r="59" customFormat="false" ht="13.5" hidden="false" customHeight="false" outlineLevel="0" collapsed="false">
      <c r="A59" s="17" t="s">
        <v>45</v>
      </c>
      <c r="B59" s="18" t="n">
        <f aca="false">SUM(B31:B58)</f>
        <v>521233</v>
      </c>
      <c r="C59" s="16"/>
    </row>
    <row r="60" customFormat="false" ht="13.5" hidden="false" customHeight="false" outlineLevel="0" collapsed="false">
      <c r="A60" s="19"/>
      <c r="B60" s="25"/>
    </row>
    <row r="61" customFormat="false" ht="12.75" hidden="false" customHeight="false" outlineLevel="0" collapsed="false">
      <c r="A61" s="49"/>
      <c r="B61" s="49"/>
    </row>
  </sheetData>
  <printOptions headings="false" gridLines="false" gridLinesSet="true" horizontalCentered="false" verticalCentered="false"/>
  <pageMargins left="0.55" right="0.3" top="0.984027777777778" bottom="0.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2000-09-26T10:56:15Z</dcterms:created>
  <dc:creator>bdillar</dc:creator>
  <dc:description/>
  <dc:language>en-US</dc:language>
  <cp:lastModifiedBy>mmixon</cp:lastModifiedBy>
  <cp:lastPrinted>2000-11-30T21:29:26Z</cp:lastPrinted>
  <dcterms:modified xsi:type="dcterms:W3CDTF">2001-06-08T10:54:14Z</dcterms:modified>
  <cp:revision>0</cp:revision>
  <dc:subject/>
  <dc:title/>
</cp:coreProperties>
</file>