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charts/chart29.xml" ContentType="application/vnd.openxmlformats-officedocument.drawingml.chart+xml"/>
  <Override PartName="/xl/charts/chart28.xml" ContentType="application/vnd.openxmlformats-officedocument.drawingml.chart+xml"/>
  <Override PartName="/xl/charts/chart27.xml" ContentType="application/vnd.openxmlformats-officedocument.drawingml.chart+xml"/>
  <Override PartName="/xl/charts/chart26.xml" ContentType="application/vnd.openxmlformats-officedocument.drawingml.chart+xml"/>
  <Override PartName="/xl/charts/chart25.xml" ContentType="application/vnd.openxmlformats-officedocument.drawingml.chart+xml"/>
  <Override PartName="/xl/charts/chart24.xml" ContentType="application/vnd.openxmlformats-officedocument.drawingml.chart+xml"/>
  <Override PartName="/xl/charts/chart23.xml" ContentType="application/vnd.openxmlformats-officedocument.drawingml.chart+xml"/>
  <Override PartName="/xl/charts/chart6.xml" ContentType="application/vnd.openxmlformats-officedocument.drawingml.chart+xml"/>
  <Override PartName="/xl/charts/chart11.xml" ContentType="application/vnd.openxmlformats-officedocument.drawingml.chart+xml"/>
  <Override PartName="/xl/charts/chart7.xml" ContentType="application/vnd.openxmlformats-officedocument.drawingml.chart+xml"/>
  <Override PartName="/xl/charts/chart12.xml" ContentType="application/vnd.openxmlformats-officedocument.drawingml.chart+xml"/>
  <Override PartName="/xl/charts/chart8.xml" ContentType="application/vnd.openxmlformats-officedocument.drawingml.chart+xml"/>
  <Override PartName="/xl/charts/chart13.xml" ContentType="application/vnd.openxmlformats-officedocument.drawingml.chart+xml"/>
  <Override PartName="/xl/charts/chart9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10.xml" ContentType="application/vnd.openxmlformats-officedocument.drawingml.chart+xml"/>
  <Override PartName="/xl/charts/chart34.xml" ContentType="application/vnd.openxmlformats-officedocument.drawingml.chart+xml"/>
  <Override PartName="/xl/charts/chart5.xml" ContentType="application/vnd.openxmlformats-officedocument.drawingml.chart+xml"/>
  <Override PartName="/xl/charts/chart4.xml" ContentType="application/vnd.openxmlformats-officedocument.drawingml.chart+xml"/>
  <Override PartName="/xl/charts/chart2.xml" ContentType="application/vnd.openxmlformats-officedocument.drawingml.chart+xml"/>
  <Override PartName="/xl/charts/chart36.xml" ContentType="application/vnd.openxmlformats-officedocument.drawingml.chart+xml"/>
  <Override PartName="/xl/charts/chart3.xml" ContentType="application/vnd.openxmlformats-officedocument.drawingml.chart+xml"/>
  <Override PartName="/xl/charts/chart1.xml" ContentType="application/vnd.openxmlformats-officedocument.drawingml.chart+xml"/>
  <Override PartName="/xl/charts/chart35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20.xml" ContentType="application/vnd.openxmlformats-officedocument.drawingml.chart+xml"/>
  <Override PartName="/xl/charts/chart19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sharedStrings.xml" ContentType="application/vnd.openxmlformats-officedocument.spreadsheetml.sharedStrings+xml"/>
  <Override PartName="/xl/drawings/_rels/drawing2.xml.rels" ContentType="application/vnd.openxmlformats-package.relationships+xml"/>
  <Override PartName="/xl/drawings/drawing1.xml" ContentType="application/vnd.openxmlformats-officedocument.drawing+xml"/>
  <Override PartName="/xl/drawings/drawing2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WEEKEND" sheetId="1" state="visible" r:id="rId3"/>
    <sheet name="DAILY" sheetId="2" state="visible" r:id="rId4"/>
  </sheets>
  <externalReferences>
    <externalReference r:id="rId5"/>
  </externalReferences>
  <definedNames>
    <definedName function="false" hidden="false" localSheetId="1" name="_xlnm.Print_Area" vbProcedure="false">DAILY!$A$1:$V$76</definedName>
    <definedName function="false" hidden="false" localSheetId="0" name="_xlnm.Print_Area" vbProcedure="false">WEEKEND!$A$1:$L$54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<sst xmlns="http://schemas.openxmlformats.org/spreadsheetml/2006/main" count="283" uniqueCount="77">
  <si>
    <t xml:space="preserve">TODAY'S DATE:</t>
  </si>
  <si>
    <t xml:space="preserve">SENDOUT FOR:</t>
  </si>
  <si>
    <t xml:space="preserve">HI</t>
  </si>
  <si>
    <t xml:space="preserve">LOW</t>
  </si>
  <si>
    <t xml:space="preserve">MEAN</t>
  </si>
  <si>
    <t xml:space="preserve">WEATHER</t>
  </si>
  <si>
    <t xml:space="preserve">Ketra</t>
  </si>
  <si>
    <t xml:space="preserve">PGL SENDOUT</t>
  </si>
  <si>
    <t xml:space="preserve">NS SENDOUT</t>
  </si>
  <si>
    <t xml:space="preserve">OFF SYSTEM SALES:</t>
  </si>
  <si>
    <t xml:space="preserve">OFF SYSTEM SALES</t>
  </si>
  <si>
    <t xml:space="preserve">    ENOVATE</t>
  </si>
  <si>
    <t xml:space="preserve">INJECTIONS:</t>
  </si>
  <si>
    <t xml:space="preserve">    ENA SELL BACK</t>
  </si>
  <si>
    <t xml:space="preserve">     MANLOVE</t>
  </si>
  <si>
    <t xml:space="preserve">    MISC</t>
  </si>
  <si>
    <t xml:space="preserve"> </t>
  </si>
  <si>
    <t xml:space="preserve">     NGPL (DSS)</t>
  </si>
  <si>
    <t xml:space="preserve">HUB:</t>
  </si>
  <si>
    <t xml:space="preserve">     ANR </t>
  </si>
  <si>
    <t xml:space="preserve">     NICOR BALANCING</t>
  </si>
  <si>
    <t xml:space="preserve">     ENOVATE</t>
  </si>
  <si>
    <t xml:space="preserve">     ANR (NO-NOTICE)</t>
  </si>
  <si>
    <t xml:space="preserve">ELWOOD</t>
  </si>
  <si>
    <t xml:space="preserve">TOTAL REQUIREMENTS</t>
  </si>
  <si>
    <t xml:space="preserve">LINCOLN CENTER</t>
  </si>
  <si>
    <t xml:space="preserve">ENA BASELOAD</t>
  </si>
  <si>
    <t xml:space="preserve">     ANR</t>
  </si>
  <si>
    <t xml:space="preserve">ENA SIQ</t>
  </si>
  <si>
    <t xml:space="preserve">ENA DIQ</t>
  </si>
  <si>
    <t xml:space="preserve">     NGPL (NO-NOTICE)</t>
  </si>
  <si>
    <t xml:space="preserve">RIDER GAS</t>
  </si>
  <si>
    <t xml:space="preserve">     NGPL</t>
  </si>
  <si>
    <t xml:space="preserve">WITHDRAWALS:</t>
  </si>
  <si>
    <t xml:space="preserve">     COENERGY</t>
  </si>
  <si>
    <t xml:space="preserve">     NGPL DSS</t>
  </si>
  <si>
    <t xml:space="preserve">     ENGAGE</t>
  </si>
  <si>
    <t xml:space="preserve">     NGPL FT - AMR</t>
  </si>
  <si>
    <t xml:space="preserve">     PANHANDLE</t>
  </si>
  <si>
    <t xml:space="preserve">     ALLIANCE UNDER DELIVERY</t>
  </si>
  <si>
    <t xml:space="preserve">     FUEL</t>
  </si>
  <si>
    <t xml:space="preserve">LNG LIQUIFACTION</t>
  </si>
  <si>
    <t xml:space="preserve">CITYGATE PURCHASES</t>
  </si>
  <si>
    <t xml:space="preserve">LINE PACK / IMBALANCE</t>
  </si>
  <si>
    <t xml:space="preserve">IMBALANCES</t>
  </si>
  <si>
    <t xml:space="preserve">TOTAL SOURCES</t>
  </si>
  <si>
    <t xml:space="preserve">SOUTH TX (REFILL)</t>
  </si>
  <si>
    <t xml:space="preserve">ENOVATE</t>
  </si>
  <si>
    <t xml:space="preserve">ANR IMBALANCE</t>
  </si>
  <si>
    <t xml:space="preserve">TRUNKLINE IMBALANCE</t>
  </si>
  <si>
    <t xml:space="preserve">     MISC</t>
  </si>
  <si>
    <t xml:space="preserve">RFG</t>
  </si>
  <si>
    <t xml:space="preserve">LNG VAPORIZE</t>
  </si>
  <si>
    <t xml:space="preserve">     NGPL:  NSS1</t>
  </si>
  <si>
    <t xml:space="preserve">     NGPL:  NSS2</t>
  </si>
  <si>
    <t xml:space="preserve">     NGPL:  DSS</t>
  </si>
  <si>
    <t xml:space="preserve">     NGPL AM (DSS REFILL)</t>
  </si>
  <si>
    <t xml:space="preserve">     NGPL GS (DSS REFILL)</t>
  </si>
  <si>
    <t xml:space="preserve">     MOBIL</t>
  </si>
  <si>
    <t xml:space="preserve">TODAY'S SENDOUT FOR PGL:</t>
  </si>
  <si>
    <t xml:space="preserve">TODAY'S SENDOUT FOR NS:</t>
  </si>
  <si>
    <t xml:space="preserve">ESTIMATED PGL SENDOUT FOR: </t>
  </si>
  <si>
    <t xml:space="preserve">ESTIMATED NORTH SHORE SENDOUT FOR: </t>
  </si>
  <si>
    <t xml:space="preserve">Elwood Burn</t>
  </si>
  <si>
    <t xml:space="preserve">Elwood Injection</t>
  </si>
  <si>
    <t xml:space="preserve">Elwood Bank Balance</t>
  </si>
  <si>
    <t xml:space="preserve">Lincoln Ctr. Burn</t>
  </si>
  <si>
    <t xml:space="preserve">Lincoln Ctr. Injection</t>
  </si>
  <si>
    <t xml:space="preserve">Lincoln Ctr. Bank Balance</t>
  </si>
  <si>
    <t xml:space="preserve">Gas Control Estimate</t>
  </si>
  <si>
    <t xml:space="preserve">Gas Control Actual</t>
  </si>
  <si>
    <t xml:space="preserve">Rider Gas</t>
  </si>
  <si>
    <t xml:space="preserve">Change</t>
  </si>
  <si>
    <t xml:space="preserve">Total Burn:</t>
  </si>
  <si>
    <t xml:space="preserve">Cinergy Nomination:</t>
  </si>
  <si>
    <t xml:space="preserve">PGL Balancing:</t>
  </si>
  <si>
    <t xml:space="preserve">EMW</t>
  </si>
</sst>
</file>

<file path=xl/styles.xml><?xml version="1.0" encoding="utf-8"?>
<styleSheet xmlns="http://schemas.openxmlformats.org/spreadsheetml/2006/main">
  <numFmts count="8">
    <numFmt numFmtId="164" formatCode="General"/>
    <numFmt numFmtId="165" formatCode="[$-409]m/d/yyyy"/>
    <numFmt numFmtId="166" formatCode="0"/>
    <numFmt numFmtId="167" formatCode="_(* #,##0.00_);_(* \(#,##0.00\);_(* \-??_);_(@_)"/>
    <numFmt numFmtId="168" formatCode="_(* #,##0_);_(* \(#,##0\);_(* \-??_);_(@_)"/>
    <numFmt numFmtId="169" formatCode="_(\$* #,##0.00_);_(\$* \(#,##0.00\);_(\$* \-??_);_(@_)"/>
    <numFmt numFmtId="170" formatCode="_(\$* #,##0_);_(\$* \(#,##0\);_(\$* \-??_);_(@_)"/>
    <numFmt numFmtId="171" formatCode="_(* #,##0.000_);_(* \(#,##0.000\);_(* \-??_);_(@_)"/>
  </numFmts>
  <fonts count="16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Arial"/>
      <family val="2"/>
    </font>
    <font>
      <sz val="10"/>
      <name val="Arial"/>
      <family val="2"/>
    </font>
    <font>
      <b val="true"/>
      <sz val="10"/>
      <name val="Arial"/>
      <family val="2"/>
    </font>
    <font>
      <b val="true"/>
      <sz val="12"/>
      <color rgb="FF000000"/>
      <name val="Arial"/>
      <family val="2"/>
    </font>
    <font>
      <b val="true"/>
      <sz val="1.5"/>
      <color rgb="FF000000"/>
      <name val="Arial"/>
      <family val="2"/>
    </font>
    <font>
      <sz val="1.5"/>
      <color rgb="FF000000"/>
      <name val="Arial"/>
      <family val="2"/>
    </font>
    <font>
      <sz val="11.75"/>
      <color rgb="FF000000"/>
      <name val="Arial"/>
      <family val="2"/>
    </font>
    <font>
      <b val="true"/>
      <sz val="16"/>
      <color rgb="FF000000"/>
      <name val="Arial"/>
      <family val="2"/>
    </font>
    <font>
      <sz val="11"/>
      <color rgb="FF000000"/>
      <name val="Arial"/>
      <family val="2"/>
    </font>
    <font>
      <b val="true"/>
      <sz val="13.5"/>
      <color rgb="FF000000"/>
      <name val="Arial"/>
      <family val="2"/>
    </font>
    <font>
      <sz val="9"/>
      <color rgb="FF000000"/>
      <name val="Arial"/>
      <family val="2"/>
    </font>
    <font>
      <sz val="12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99"/>
        <bgColor rgb="FFFFFFCC"/>
      </patternFill>
    </fill>
    <fill>
      <patternFill patternType="solid">
        <fgColor rgb="FFCCFFFF"/>
        <bgColor rgb="FFCCFFFF"/>
      </patternFill>
    </fill>
  </fills>
  <borders count="15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thin"/>
      <top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69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3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5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9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8" fontId="6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8" fontId="6" fillId="0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6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8" fontId="5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externalLink" Target="externalLinks/externalLink1.xml"/><Relationship Id="rId6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40"/>
          <c:y val="0.0312812812812813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842092092092092"/>
          <c:w val="1"/>
          <c:h val="0.877502502502503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78694018"/>
        <c:axId val="75700342"/>
      </c:lineChart>
      <c:catAx>
        <c:axId val="78694018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5700342"/>
        <c:crossesAt val="0"/>
        <c:auto val="1"/>
        <c:lblAlgn val="ctr"/>
        <c:lblOffset val="100"/>
        <c:noMultiLvlLbl val="0"/>
      </c:catAx>
      <c:valAx>
        <c:axId val="75700342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8694018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2.5714285714286"/>
          <c:y val="0.902902902902903"/>
          <c:w val="332.571428571429"/>
          <c:h val="0.15002502502502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42.1428571428571"/>
          <c:y val="0.0514630201440965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37332745184532"/>
          <c:w val="1"/>
          <c:h val="0.853403911189531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11112350"/>
        <c:axId val="69650125"/>
      </c:lineChart>
      <c:catAx>
        <c:axId val="1111235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9650125"/>
        <c:crossesAt val="0"/>
        <c:auto val="1"/>
        <c:lblAlgn val="ctr"/>
        <c:lblOffset val="100"/>
        <c:noMultiLvlLbl val="0"/>
      </c:catAx>
      <c:valAx>
        <c:axId val="69650125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1112350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0.8571428571429"/>
          <c:y val="0.59932362887810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39.2857142857143"/>
          <c:y val="0.041973244147157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10702341137124"/>
          <c:w val="1"/>
          <c:h val="0.869732441471572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65844274"/>
        <c:axId val="99041340"/>
      </c:lineChart>
      <c:catAx>
        <c:axId val="6584427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9041340"/>
        <c:crossesAt val="0"/>
        <c:auto val="1"/>
        <c:lblAlgn val="ctr"/>
        <c:lblOffset val="100"/>
        <c:noMultiLvlLbl val="0"/>
      </c:catAx>
      <c:valAx>
        <c:axId val="99041340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5844274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80.4285714285714"/>
          <c:y val="0.49331103678929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40.7142857142857"/>
          <c:y val="0.041988579106483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35505542492442"/>
          <c:w val="1"/>
          <c:h val="0.906449445750756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86832300"/>
        <c:axId val="57360586"/>
      </c:lineChart>
      <c:catAx>
        <c:axId val="868323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7360586"/>
        <c:crossesAt val="-40000"/>
        <c:auto val="1"/>
        <c:lblAlgn val="ctr"/>
        <c:lblOffset val="100"/>
        <c:noMultiLvlLbl val="0"/>
      </c:catAx>
      <c:valAx>
        <c:axId val="57360586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6832300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2.7142857142857"/>
          <c:y val="0.535438360765872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40"/>
          <c:y val="0.0312812812812813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842092092092092"/>
          <c:w val="1"/>
          <c:h val="0.877127127127127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90460358"/>
        <c:axId val="34950973"/>
      </c:lineChart>
      <c:catAx>
        <c:axId val="90460358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4950973"/>
        <c:crossesAt val="0"/>
        <c:auto val="1"/>
        <c:lblAlgn val="ctr"/>
        <c:lblOffset val="100"/>
        <c:noMultiLvlLbl val="0"/>
      </c:catAx>
      <c:valAx>
        <c:axId val="34950973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0460358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2.5714285714286"/>
          <c:y val="0.903778778778779"/>
          <c:w val="332.571428571429"/>
          <c:h val="0.15002502502502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41.4285714285714"/>
          <c:y val="0.03675930010292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629319217762094"/>
          <c:w val="1"/>
          <c:h val="0.93265696221144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62433218"/>
        <c:axId val="95156725"/>
      </c:lineChart>
      <c:catAx>
        <c:axId val="6243321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5156725"/>
        <c:crossesAt val="0"/>
        <c:auto val="1"/>
        <c:lblAlgn val="ctr"/>
        <c:lblOffset val="100"/>
        <c:noMultiLvlLbl val="0"/>
      </c:catAx>
      <c:valAx>
        <c:axId val="95156725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2433218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32.2857142857143"/>
          <c:y val="0.0617556241729157"/>
          <c:w val="383"/>
          <c:h val="0.21790913101014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2467532467532"/>
          <c:w val="1"/>
          <c:h val="0.872207792207792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22152371"/>
        <c:axId val="97416661"/>
      </c:lineChart>
      <c:catAx>
        <c:axId val="22152371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7416661"/>
        <c:crossesAt val="0"/>
        <c:auto val="1"/>
        <c:lblAlgn val="ctr"/>
        <c:lblOffset val="100"/>
        <c:noMultiLvlLbl val="0"/>
      </c:catAx>
      <c:valAx>
        <c:axId val="97416661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2152371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61.7142857142857"/>
          <c:y val="0.26558441558441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42.1428571428571"/>
          <c:y val="0.0514630201440965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37332745184532"/>
          <c:w val="1"/>
          <c:h val="0.853403911189531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5660453"/>
        <c:axId val="52060558"/>
      </c:lineChart>
      <c:catAx>
        <c:axId val="566045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2060558"/>
        <c:crossesAt val="0"/>
        <c:auto val="1"/>
        <c:lblAlgn val="ctr"/>
        <c:lblOffset val="100"/>
        <c:noMultiLvlLbl val="0"/>
      </c:catAx>
      <c:valAx>
        <c:axId val="52060558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660453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0.8571428571429"/>
          <c:y val="0.59932362887810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39.2857142857143"/>
          <c:y val="0.041973244147157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07859531772575"/>
          <c:w val="1"/>
          <c:h val="0.872742474916388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41196785"/>
        <c:axId val="69370097"/>
      </c:lineChart>
      <c:catAx>
        <c:axId val="4119678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9370097"/>
        <c:crossesAt val="0"/>
        <c:auto val="1"/>
        <c:lblAlgn val="ctr"/>
        <c:lblOffset val="100"/>
        <c:noMultiLvlLbl val="0"/>
      </c:catAx>
      <c:valAx>
        <c:axId val="69370097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1196785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97"/>
          <c:y val="0.382775919732441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40.7142857142857"/>
          <c:y val="0.041988579106483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35505542492442"/>
          <c:w val="1"/>
          <c:h val="0.906449445750756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39799444"/>
        <c:axId val="92940982"/>
      </c:lineChart>
      <c:catAx>
        <c:axId val="397994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2940982"/>
        <c:crossesAt val="-40000"/>
        <c:auto val="1"/>
        <c:lblAlgn val="ctr"/>
        <c:lblOffset val="100"/>
        <c:noMultiLvlLbl val="0"/>
      </c:catAx>
      <c:valAx>
        <c:axId val="92940982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9799444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2.7142857142857"/>
          <c:y val="0.535438360765872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40"/>
          <c:y val="0.0312812812812813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842092092092092"/>
          <c:w val="1"/>
          <c:h val="0.87962962962963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82415474"/>
        <c:axId val="8941891"/>
      </c:lineChart>
      <c:catAx>
        <c:axId val="82415474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941891"/>
        <c:crossesAt val="0"/>
        <c:auto val="1"/>
        <c:lblAlgn val="ctr"/>
        <c:lblOffset val="100"/>
        <c:noMultiLvlLbl val="0"/>
      </c:catAx>
      <c:valAx>
        <c:axId val="8941891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2415474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2.5714285714286"/>
          <c:y val="0.901651651651652"/>
          <c:w val="332.571428571429"/>
          <c:h val="0.15002502502502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41.4285714285714"/>
          <c:y val="0.03675930010292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629319217762094"/>
          <c:w val="1"/>
          <c:h val="0.93265696221144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5471677"/>
        <c:axId val="38168413"/>
      </c:lineChart>
      <c:catAx>
        <c:axId val="547167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8168413"/>
        <c:crossesAt val="0"/>
        <c:auto val="1"/>
        <c:lblAlgn val="ctr"/>
        <c:lblOffset val="100"/>
        <c:noMultiLvlLbl val="0"/>
      </c:catAx>
      <c:valAx>
        <c:axId val="38168413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471677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32.2857142857143"/>
          <c:y val="0.0617556241729157"/>
          <c:w val="383"/>
          <c:h val="0.21790913101014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41.4285714285714"/>
          <c:y val="0.03675930010292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629319217762094"/>
          <c:w val="1"/>
          <c:h val="0.93265696221144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53585789"/>
        <c:axId val="36814355"/>
      </c:lineChart>
      <c:catAx>
        <c:axId val="5358578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6814355"/>
        <c:crossesAt val="0"/>
        <c:auto val="1"/>
        <c:lblAlgn val="ctr"/>
        <c:lblOffset val="100"/>
        <c:noMultiLvlLbl val="0"/>
      </c:catAx>
      <c:valAx>
        <c:axId val="36814355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3585789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32.2857142857143"/>
          <c:y val="0.056168210557271"/>
          <c:w val="383"/>
          <c:h val="0.21790913101014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47662337662338"/>
          <c:w val="1"/>
          <c:h val="0.83961038961039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55454244"/>
        <c:axId val="19759405"/>
      </c:lineChart>
      <c:catAx>
        <c:axId val="55454244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9759405"/>
        <c:crossesAt val="0"/>
        <c:auto val="1"/>
        <c:lblAlgn val="ctr"/>
        <c:lblOffset val="100"/>
        <c:noMultiLvlLbl val="0"/>
      </c:catAx>
      <c:valAx>
        <c:axId val="19759405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5454244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59"/>
          <c:y val="0.273766233766234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42.1428571428571"/>
          <c:y val="0.0514630201440965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37332745184532"/>
          <c:w val="1"/>
          <c:h val="0.853403911189531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13539847"/>
        <c:axId val="3603689"/>
      </c:lineChart>
      <c:catAx>
        <c:axId val="1353984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603689"/>
        <c:crossesAt val="0"/>
        <c:auto val="1"/>
        <c:lblAlgn val="ctr"/>
        <c:lblOffset val="100"/>
        <c:noMultiLvlLbl val="0"/>
      </c:catAx>
      <c:valAx>
        <c:axId val="3603689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3539847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0.8571428571429"/>
          <c:y val="0.60285252168798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39.2857142857143"/>
          <c:y val="0.041973244147157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07859531772575"/>
          <c:w val="1"/>
          <c:h val="0.872742474916388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38516913"/>
        <c:axId val="43431030"/>
      </c:lineChart>
      <c:catAx>
        <c:axId val="3851691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3431030"/>
        <c:crossesAt val="0"/>
        <c:auto val="1"/>
        <c:lblAlgn val="ctr"/>
        <c:lblOffset val="100"/>
        <c:noMultiLvlLbl val="0"/>
      </c:catAx>
      <c:valAx>
        <c:axId val="43431030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8516913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80.4285714285714"/>
          <c:y val="0.382775919732441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40.7142857142857"/>
          <c:y val="0.041988579106483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35505542492442"/>
          <c:w val="1"/>
          <c:h val="0.906449445750756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37365167"/>
        <c:axId val="12064477"/>
      </c:lineChart>
      <c:catAx>
        <c:axId val="3736516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2064477"/>
        <c:crossesAt val="-40000"/>
        <c:auto val="1"/>
        <c:lblAlgn val="ctr"/>
        <c:lblOffset val="100"/>
        <c:noMultiLvlLbl val="0"/>
      </c:catAx>
      <c:valAx>
        <c:axId val="12064477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7365167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2.7142857142857"/>
          <c:y val="0.53694994961370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40"/>
          <c:y val="0.0312812812812813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825825825825826"/>
          <c:w val="1"/>
          <c:h val="0.878753753753754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12381472"/>
        <c:axId val="7182682"/>
      </c:lineChart>
      <c:catAx>
        <c:axId val="12381472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182682"/>
        <c:crossesAt val="0"/>
        <c:auto val="1"/>
        <c:lblAlgn val="ctr"/>
        <c:lblOffset val="100"/>
        <c:noMultiLvlLbl val="0"/>
      </c:catAx>
      <c:valAx>
        <c:axId val="7182682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2381472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2.5714285714286"/>
          <c:y val="0.903528528528529"/>
          <c:w val="332.571428571429"/>
          <c:h val="0.15002502502502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41.4285714285714"/>
          <c:y val="0.032374564684638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563652779569199"/>
          <c:w val="1"/>
          <c:h val="0.938733393525087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26647386"/>
        <c:axId val="58494354"/>
      </c:lineChart>
      <c:catAx>
        <c:axId val="2664738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8494354"/>
        <c:crossesAt val="0"/>
        <c:auto val="1"/>
        <c:lblAlgn val="ctr"/>
        <c:lblOffset val="100"/>
        <c:noMultiLvlLbl val="0"/>
      </c:catAx>
      <c:valAx>
        <c:axId val="5849435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6647386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32.2857142857143"/>
          <c:y val="0.0626854120985425"/>
          <c:w val="383"/>
          <c:h val="0.19115181220172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45844155844156"/>
          <c:w val="1"/>
          <c:h val="0.841298701298701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10703938"/>
        <c:axId val="77429394"/>
      </c:lineChart>
      <c:catAx>
        <c:axId val="10703938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7429394"/>
        <c:crossesAt val="0"/>
        <c:auto val="1"/>
        <c:lblAlgn val="ctr"/>
        <c:lblOffset val="100"/>
        <c:noMultiLvlLbl val="0"/>
      </c:catAx>
      <c:valAx>
        <c:axId val="77429394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0703938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59"/>
          <c:y val="0.27558441558441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40"/>
          <c:y val="0.045272797626725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19308654714304"/>
          <c:w val="1"/>
          <c:h val="0.873468334838127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26503006"/>
        <c:axId val="53534472"/>
      </c:lineChart>
      <c:catAx>
        <c:axId val="2650300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3534472"/>
        <c:crossesAt val="0"/>
        <c:auto val="1"/>
        <c:lblAlgn val="ctr"/>
        <c:lblOffset val="100"/>
        <c:noMultiLvlLbl val="0"/>
      </c:catAx>
      <c:valAx>
        <c:axId val="53534472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6503006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0.8571428571429"/>
          <c:y val="0.64620147039855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39.2857142857143"/>
          <c:y val="0.042156533422909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07658716829023"/>
          <c:w val="1"/>
          <c:h val="0.873026536781995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65496730"/>
        <c:axId val="68202698"/>
      </c:lineChart>
      <c:catAx>
        <c:axId val="6549673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8202698"/>
        <c:crossesAt val="0"/>
        <c:auto val="1"/>
        <c:lblAlgn val="ctr"/>
        <c:lblOffset val="100"/>
        <c:noMultiLvlLbl val="0"/>
      </c:catAx>
      <c:valAx>
        <c:axId val="68202698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5496730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97"/>
          <c:y val="0.38427947598253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2467532467532"/>
          <c:w val="1"/>
          <c:h val="0.872207792207792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369684"/>
        <c:axId val="14528449"/>
      </c:lineChart>
      <c:catAx>
        <c:axId val="369684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4528449"/>
        <c:crossesAt val="0"/>
        <c:auto val="1"/>
        <c:lblAlgn val="ctr"/>
        <c:lblOffset val="100"/>
        <c:noMultiLvlLbl val="0"/>
      </c:catAx>
      <c:valAx>
        <c:axId val="14528449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69684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61.7142857142857"/>
          <c:y val="0.26558441558441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40.7142857142857"/>
          <c:y val="0.042179854901299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14459254260165"/>
          <c:w val="1"/>
          <c:h val="0.908554074573984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47707201"/>
        <c:axId val="4303603"/>
      </c:lineChart>
      <c:catAx>
        <c:axId val="4770720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303603"/>
        <c:crossesAt val="-40000"/>
        <c:auto val="1"/>
        <c:lblAlgn val="ctr"/>
        <c:lblOffset val="100"/>
        <c:noMultiLvlLbl val="0"/>
      </c:catAx>
      <c:valAx>
        <c:axId val="4303603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7707201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2.7142857142857"/>
          <c:y val="0.535515437826894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0.450773153479191"/>
          <c:y val="0.0266454352441614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0588090146405659"/>
          <c:y val="0.0621019108280255"/>
          <c:w val="0.98124691561112"/>
          <c:h val="0.820276008492569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DAILY!$AF$2:$AF$32</c:f>
              <c:strCache>
                <c:ptCount val="31"/>
                <c:pt idx="0">
                  <c:v>6/1/2001</c:v>
                </c:pt>
                <c:pt idx="1">
                  <c:v>6/2/2001</c:v>
                </c:pt>
                <c:pt idx="2">
                  <c:v>6/3/2001</c:v>
                </c:pt>
                <c:pt idx="3">
                  <c:v>6/4/2001</c:v>
                </c:pt>
                <c:pt idx="4">
                  <c:v>6/5/2001</c:v>
                </c:pt>
                <c:pt idx="5">
                  <c:v>6/6/2001</c:v>
                </c:pt>
                <c:pt idx="6">
                  <c:v>6/7/2001</c:v>
                </c:pt>
                <c:pt idx="7">
                  <c:v>6/8/2001</c:v>
                </c:pt>
                <c:pt idx="8">
                  <c:v>6/9/2001</c:v>
                </c:pt>
                <c:pt idx="9">
                  <c:v>6/10/2001</c:v>
                </c:pt>
                <c:pt idx="10">
                  <c:v>6/11/2001</c:v>
                </c:pt>
                <c:pt idx="11">
                  <c:v>6/12/2001</c:v>
                </c:pt>
                <c:pt idx="12">
                  <c:v>6/13/2001</c:v>
                </c:pt>
                <c:pt idx="13">
                  <c:v>6/14/2001</c:v>
                </c:pt>
                <c:pt idx="14">
                  <c:v>6/15/2001</c:v>
                </c:pt>
                <c:pt idx="15">
                  <c:v>6/16/2001</c:v>
                </c:pt>
                <c:pt idx="16">
                  <c:v>6/17/2001</c:v>
                </c:pt>
                <c:pt idx="17">
                  <c:v>6/18/2001</c:v>
                </c:pt>
                <c:pt idx="18">
                  <c:v>6/19/2001</c:v>
                </c:pt>
                <c:pt idx="19">
                  <c:v>6/20/2001</c:v>
                </c:pt>
                <c:pt idx="20">
                  <c:v>6/21/2001</c:v>
                </c:pt>
                <c:pt idx="21">
                  <c:v>6/22/2001</c:v>
                </c:pt>
                <c:pt idx="22">
                  <c:v>6/23/2001</c:v>
                </c:pt>
                <c:pt idx="23">
                  <c:v>6/24/2001</c:v>
                </c:pt>
                <c:pt idx="24">
                  <c:v>6/25/2001</c:v>
                </c:pt>
                <c:pt idx="25">
                  <c:v>6/26/2001</c:v>
                </c:pt>
                <c:pt idx="26">
                  <c:v>6/27/2001</c:v>
                </c:pt>
                <c:pt idx="27">
                  <c:v>6/28/2001</c:v>
                </c:pt>
                <c:pt idx="28">
                  <c:v>6/29/2001</c:v>
                </c:pt>
                <c:pt idx="29">
                  <c:v>6/30/2001</c:v>
                </c:pt>
                <c:pt idx="30">
                  <c:v/>
                </c:pt>
              </c:strCache>
            </c:strRef>
          </c:cat>
          <c:val>
            <c:numRef>
              <c:f>DAILY!$AG$2:$AG$32</c:f>
              <c:numCache>
                <c:formatCode>_(* #,##0_);_(* \(#,##0\);_(* \-??_);_(@_)</c:formatCode>
                <c:ptCount val="31"/>
                <c:pt idx="0">
                  <c:v>361000</c:v>
                </c:pt>
                <c:pt idx="1">
                  <c:v>339000</c:v>
                </c:pt>
                <c:pt idx="2">
                  <c:v>291000</c:v>
                </c:pt>
                <c:pt idx="3">
                  <c:v>353000</c:v>
                </c:pt>
                <c:pt idx="4">
                  <c:v>320000</c:v>
                </c:pt>
                <c:pt idx="5">
                  <c:v>367000</c:v>
                </c:pt>
                <c:pt idx="6">
                  <c:v>318000</c:v>
                </c:pt>
                <c:pt idx="7">
                  <c:v>271000</c:v>
                </c:pt>
                <c:pt idx="8">
                  <c:v>238000</c:v>
                </c:pt>
                <c:pt idx="9">
                  <c:v>271000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DAILY!$AF$2:$AF$32</c:f>
              <c:strCache>
                <c:ptCount val="31"/>
                <c:pt idx="0">
                  <c:v>6/1/2001</c:v>
                </c:pt>
                <c:pt idx="1">
                  <c:v>6/2/2001</c:v>
                </c:pt>
                <c:pt idx="2">
                  <c:v>6/3/2001</c:v>
                </c:pt>
                <c:pt idx="3">
                  <c:v>6/4/2001</c:v>
                </c:pt>
                <c:pt idx="4">
                  <c:v>6/5/2001</c:v>
                </c:pt>
                <c:pt idx="5">
                  <c:v>6/6/2001</c:v>
                </c:pt>
                <c:pt idx="6">
                  <c:v>6/7/2001</c:v>
                </c:pt>
                <c:pt idx="7">
                  <c:v>6/8/2001</c:v>
                </c:pt>
                <c:pt idx="8">
                  <c:v>6/9/2001</c:v>
                </c:pt>
                <c:pt idx="9">
                  <c:v>6/10/2001</c:v>
                </c:pt>
                <c:pt idx="10">
                  <c:v>6/11/2001</c:v>
                </c:pt>
                <c:pt idx="11">
                  <c:v>6/12/2001</c:v>
                </c:pt>
                <c:pt idx="12">
                  <c:v>6/13/2001</c:v>
                </c:pt>
                <c:pt idx="13">
                  <c:v>6/14/2001</c:v>
                </c:pt>
                <c:pt idx="14">
                  <c:v>6/15/2001</c:v>
                </c:pt>
                <c:pt idx="15">
                  <c:v>6/16/2001</c:v>
                </c:pt>
                <c:pt idx="16">
                  <c:v>6/17/2001</c:v>
                </c:pt>
                <c:pt idx="17">
                  <c:v>6/18/2001</c:v>
                </c:pt>
                <c:pt idx="18">
                  <c:v>6/19/2001</c:v>
                </c:pt>
                <c:pt idx="19">
                  <c:v>6/20/2001</c:v>
                </c:pt>
                <c:pt idx="20">
                  <c:v>6/21/2001</c:v>
                </c:pt>
                <c:pt idx="21">
                  <c:v>6/22/2001</c:v>
                </c:pt>
                <c:pt idx="22">
                  <c:v>6/23/2001</c:v>
                </c:pt>
                <c:pt idx="23">
                  <c:v>6/24/2001</c:v>
                </c:pt>
                <c:pt idx="24">
                  <c:v>6/25/2001</c:v>
                </c:pt>
                <c:pt idx="25">
                  <c:v>6/26/2001</c:v>
                </c:pt>
                <c:pt idx="26">
                  <c:v>6/27/2001</c:v>
                </c:pt>
                <c:pt idx="27">
                  <c:v>6/28/2001</c:v>
                </c:pt>
                <c:pt idx="28">
                  <c:v>6/29/2001</c:v>
                </c:pt>
                <c:pt idx="29">
                  <c:v>6/30/2001</c:v>
                </c:pt>
                <c:pt idx="30">
                  <c:v/>
                </c:pt>
              </c:strCache>
            </c:strRef>
          </c:cat>
          <c:val>
            <c:numRef>
              <c:f>DAILY!$AH$2:$AH$32</c:f>
              <c:numCache>
                <c:formatCode>_(* #,##0_);_(* \(#,##0\);_(* \-??_);_(@_)</c:formatCode>
                <c:ptCount val="31"/>
                <c:pt idx="0">
                  <c:v>326957</c:v>
                </c:pt>
                <c:pt idx="1">
                  <c:v>369852</c:v>
                </c:pt>
                <c:pt idx="2">
                  <c:v>399083</c:v>
                </c:pt>
                <c:pt idx="3">
                  <c:v>444232</c:v>
                </c:pt>
                <c:pt idx="4">
                  <c:v>418000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85739800"/>
        <c:axId val="82684076"/>
      </c:lineChart>
      <c:catAx>
        <c:axId val="85739800"/>
        <c:scaling>
          <c:orientation val="minMax"/>
        </c:scaling>
        <c:delete val="0"/>
        <c:axPos val="b"/>
        <c:numFmt formatCode="[$-409]m/d/yyyy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2684076"/>
        <c:crossesAt val="0"/>
        <c:auto val="1"/>
        <c:lblAlgn val="ctr"/>
        <c:lblOffset val="100"/>
        <c:noMultiLvlLbl val="0"/>
      </c:catAx>
      <c:valAx>
        <c:axId val="82684076"/>
        <c:scaling>
          <c:orientation val="minMax"/>
          <c:max val="1050000"/>
          <c:min val="50000"/>
        </c:scaling>
        <c:delete val="0"/>
        <c:axPos val="l"/>
        <c:numFmt formatCode="_(* #,##0_);_(* \(#,##0\);_(* \-??_);_(@_)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5739800"/>
        <c:crossesAt val="1"/>
        <c:crossBetween val="midCat"/>
        <c:majorUnit val="100000"/>
        <c:minorUnit val="10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942404178318802"/>
          <c:y val="0.871231422505308"/>
          <c:w val="0.0486099687448594"/>
          <c:h val="0.127282377919321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0.392887338829"/>
          <c:y val="0.0302082079672644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32107376875925"/>
          <c:y val="0.0622216873269948"/>
          <c:w val="0.95149017121116"/>
          <c:h val="0.905524130460946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DAILY!$W$2:$W$32</c:f>
              <c:strCache>
                <c:ptCount val="31"/>
                <c:pt idx="0">
                  <c:v>6/1/2001</c:v>
                </c:pt>
                <c:pt idx="1">
                  <c:v>6/2/2001</c:v>
                </c:pt>
                <c:pt idx="2">
                  <c:v>6/3/2001</c:v>
                </c:pt>
                <c:pt idx="3">
                  <c:v>6/4/2001</c:v>
                </c:pt>
                <c:pt idx="4">
                  <c:v>6/5/2001</c:v>
                </c:pt>
                <c:pt idx="5">
                  <c:v>6/6/2001</c:v>
                </c:pt>
                <c:pt idx="6">
                  <c:v>6/7/2001</c:v>
                </c:pt>
                <c:pt idx="7">
                  <c:v>6/8/2001</c:v>
                </c:pt>
                <c:pt idx="8">
                  <c:v>6/9/2001</c:v>
                </c:pt>
                <c:pt idx="9">
                  <c:v>6/10/2001</c:v>
                </c:pt>
                <c:pt idx="10">
                  <c:v>6/11/2001</c:v>
                </c:pt>
                <c:pt idx="11">
                  <c:v>6/12/2001</c:v>
                </c:pt>
                <c:pt idx="12">
                  <c:v>6/13/2001</c:v>
                </c:pt>
                <c:pt idx="13">
                  <c:v>6/14/2001</c:v>
                </c:pt>
                <c:pt idx="14">
                  <c:v>6/15/2001</c:v>
                </c:pt>
                <c:pt idx="15">
                  <c:v>6/16/2001</c:v>
                </c:pt>
                <c:pt idx="16">
                  <c:v>6/17/2001</c:v>
                </c:pt>
                <c:pt idx="17">
                  <c:v>6/18/2001</c:v>
                </c:pt>
                <c:pt idx="18">
                  <c:v>6/19/2001</c:v>
                </c:pt>
                <c:pt idx="19">
                  <c:v>6/20/2001</c:v>
                </c:pt>
                <c:pt idx="20">
                  <c:v>6/21/2001</c:v>
                </c:pt>
                <c:pt idx="21">
                  <c:v>6/22/2001</c:v>
                </c:pt>
                <c:pt idx="22">
                  <c:v>6/23/2001</c:v>
                </c:pt>
                <c:pt idx="23">
                  <c:v>6/24/2001</c:v>
                </c:pt>
                <c:pt idx="24">
                  <c:v>6/25/2001</c:v>
                </c:pt>
                <c:pt idx="25">
                  <c:v>6/26/2001</c:v>
                </c:pt>
                <c:pt idx="26">
                  <c:v>6/27/2001</c:v>
                </c:pt>
                <c:pt idx="27">
                  <c:v>6/28/2001</c:v>
                </c:pt>
                <c:pt idx="28">
                  <c:v>6/29/2001</c:v>
                </c:pt>
                <c:pt idx="29">
                  <c:v>6/30/2001</c:v>
                </c:pt>
                <c:pt idx="30">
                  <c:v/>
                </c:pt>
              </c:strCache>
            </c:strRef>
          </c:cat>
          <c:val>
            <c:numRef>
              <c:f>DAILY!$X$2:$X$32</c:f>
              <c:numCache>
                <c:formatCode>_(* #,##0_);_(* \(#,##0\);_(* \-??_);_(@_)</c:formatCode>
                <c:ptCount val="31"/>
                <c:pt idx="0">
                  <c:v>11345</c:v>
                </c:pt>
                <c:pt idx="1">
                  <c:v>0</c:v>
                </c:pt>
                <c:pt idx="2">
                  <c:v>0</c:v>
                </c:pt>
                <c:pt idx="3">
                  <c:v>7000</c:v>
                </c:pt>
                <c:pt idx="4">
                  <c:v>1600</c:v>
                </c:pt>
                <c:pt idx="5">
                  <c:v>1600</c:v>
                </c:pt>
                <c:pt idx="6">
                  <c:v>20000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13291721"/>
        <c:axId val="57547890"/>
      </c:lineChart>
      <c:catAx>
        <c:axId val="13291721"/>
        <c:scaling>
          <c:orientation val="minMax"/>
        </c:scaling>
        <c:delete val="0"/>
        <c:axPos val="b"/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2700000"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7547890"/>
        <c:crossesAt val="0"/>
        <c:auto val="1"/>
        <c:lblAlgn val="ctr"/>
        <c:lblOffset val="100"/>
        <c:noMultiLvlLbl val="0"/>
      </c:catAx>
      <c:valAx>
        <c:axId val="57547890"/>
        <c:scaling>
          <c:orientation val="minMax"/>
          <c:max val="200000"/>
        </c:scaling>
        <c:delete val="0"/>
        <c:axPos val="l"/>
        <c:numFmt formatCode="_(* #,##0_);_(* \(#,##0\);_(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3291721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80569647009089"/>
          <c:y val="0.92177157299314"/>
          <c:w val="0.169625871908687"/>
          <c:h val="0.0509086532675412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051552769414773"/>
          <c:y val="0.0781928757602085"/>
          <c:w val="0.986926217676414"/>
          <c:h val="0.888683753258037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DAILY!$AJ$2:$AJ$32</c:f>
              <c:strCache>
                <c:ptCount val="31"/>
                <c:pt idx="0">
                  <c:v>6/1/2001</c:v>
                </c:pt>
                <c:pt idx="1">
                  <c:v>6/2/2001</c:v>
                </c:pt>
                <c:pt idx="2">
                  <c:v>6/3/2001</c:v>
                </c:pt>
                <c:pt idx="3">
                  <c:v>6/4/2001</c:v>
                </c:pt>
                <c:pt idx="4">
                  <c:v>6/5/2001</c:v>
                </c:pt>
                <c:pt idx="5">
                  <c:v>6/6/2001</c:v>
                </c:pt>
                <c:pt idx="6">
                  <c:v>6/7/2001</c:v>
                </c:pt>
                <c:pt idx="7">
                  <c:v>6/8/2001</c:v>
                </c:pt>
                <c:pt idx="8">
                  <c:v>6/9/2001</c:v>
                </c:pt>
                <c:pt idx="9">
                  <c:v>6/10/2001</c:v>
                </c:pt>
                <c:pt idx="10">
                  <c:v>6/11/2001</c:v>
                </c:pt>
                <c:pt idx="11">
                  <c:v>6/12/2001</c:v>
                </c:pt>
                <c:pt idx="12">
                  <c:v>6/13/2001</c:v>
                </c:pt>
                <c:pt idx="13">
                  <c:v>6/14/2001</c:v>
                </c:pt>
                <c:pt idx="14">
                  <c:v>6/15/2001</c:v>
                </c:pt>
                <c:pt idx="15">
                  <c:v>6/16/2001</c:v>
                </c:pt>
                <c:pt idx="16">
                  <c:v>6/17/2001</c:v>
                </c:pt>
                <c:pt idx="17">
                  <c:v>6/18/2001</c:v>
                </c:pt>
                <c:pt idx="18">
                  <c:v>6/19/2001</c:v>
                </c:pt>
                <c:pt idx="19">
                  <c:v>6/20/2001</c:v>
                </c:pt>
                <c:pt idx="20">
                  <c:v>6/21/2001</c:v>
                </c:pt>
                <c:pt idx="21">
                  <c:v>6/22/2001</c:v>
                </c:pt>
                <c:pt idx="22">
                  <c:v>6/23/2001</c:v>
                </c:pt>
                <c:pt idx="23">
                  <c:v>6/24/2001</c:v>
                </c:pt>
                <c:pt idx="24">
                  <c:v>6/25/2001</c:v>
                </c:pt>
                <c:pt idx="25">
                  <c:v>6/26/2001</c:v>
                </c:pt>
                <c:pt idx="26">
                  <c:v>6/27/2001</c:v>
                </c:pt>
                <c:pt idx="27">
                  <c:v>6/28/2001</c:v>
                </c:pt>
                <c:pt idx="28">
                  <c:v>6/29/2001</c:v>
                </c:pt>
                <c:pt idx="29">
                  <c:v>6/30/2001</c:v>
                </c:pt>
                <c:pt idx="30">
                  <c:v/>
                </c:pt>
              </c:strCache>
            </c:strRef>
          </c:cat>
          <c:val>
            <c:numRef>
              <c:f>DAILY!$AK$2:$AK$32</c:f>
              <c:numCache>
                <c:formatCode>_(* #,##0_);_(* \(#,##0\);_(* \-??_);_(@_)</c:formatCode>
                <c:ptCount val="31"/>
                <c:pt idx="0">
                  <c:v>141560</c:v>
                </c:pt>
                <c:pt idx="1">
                  <c:v>148524</c:v>
                </c:pt>
                <c:pt idx="2">
                  <c:v>148524</c:v>
                </c:pt>
                <c:pt idx="3">
                  <c:v>148524</c:v>
                </c:pt>
                <c:pt idx="4">
                  <c:v>135865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12838193"/>
        <c:axId val="77109782"/>
      </c:lineChart>
      <c:catAx>
        <c:axId val="12838193"/>
        <c:scaling>
          <c:orientation val="minMax"/>
        </c:scaling>
        <c:delete val="0"/>
        <c:axPos val="b"/>
        <c:numFmt formatCode="[$-409]m/d/yyyy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7109782"/>
        <c:crossesAt val="0"/>
        <c:auto val="1"/>
        <c:lblAlgn val="ctr"/>
        <c:lblOffset val="100"/>
        <c:noMultiLvlLbl val="0"/>
      </c:catAx>
      <c:valAx>
        <c:axId val="77109782"/>
        <c:scaling>
          <c:orientation val="minMax"/>
          <c:max val="600000"/>
          <c:min val="100000"/>
        </c:scaling>
        <c:delete val="0"/>
        <c:axPos val="l"/>
        <c:numFmt formatCode="_(* #,##0_);_(* \(#,##0\);_(* \-??_);_(@_)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2838193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951540396750113"/>
          <c:y val="0.93190703735881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0.331224722596702"/>
          <c:y val="0.046658566221142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88219433786166"/>
          <c:y val="0.0907654921020656"/>
          <c:w val="0.949030384735041"/>
          <c:h val="0.868408262454435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DAILY!$W$2:$W$32</c:f>
              <c:strCache>
                <c:ptCount val="31"/>
                <c:pt idx="0">
                  <c:v>6/1/2001</c:v>
                </c:pt>
                <c:pt idx="1">
                  <c:v>6/2/2001</c:v>
                </c:pt>
                <c:pt idx="2">
                  <c:v>6/3/2001</c:v>
                </c:pt>
                <c:pt idx="3">
                  <c:v>6/4/2001</c:v>
                </c:pt>
                <c:pt idx="4">
                  <c:v>6/5/2001</c:v>
                </c:pt>
                <c:pt idx="5">
                  <c:v>6/6/2001</c:v>
                </c:pt>
                <c:pt idx="6">
                  <c:v>6/7/2001</c:v>
                </c:pt>
                <c:pt idx="7">
                  <c:v>6/8/2001</c:v>
                </c:pt>
                <c:pt idx="8">
                  <c:v>6/9/2001</c:v>
                </c:pt>
                <c:pt idx="9">
                  <c:v>6/10/2001</c:v>
                </c:pt>
                <c:pt idx="10">
                  <c:v>6/11/2001</c:v>
                </c:pt>
                <c:pt idx="11">
                  <c:v>6/12/2001</c:v>
                </c:pt>
                <c:pt idx="12">
                  <c:v>6/13/2001</c:v>
                </c:pt>
                <c:pt idx="13">
                  <c:v>6/14/2001</c:v>
                </c:pt>
                <c:pt idx="14">
                  <c:v>6/15/2001</c:v>
                </c:pt>
                <c:pt idx="15">
                  <c:v>6/16/2001</c:v>
                </c:pt>
                <c:pt idx="16">
                  <c:v>6/17/2001</c:v>
                </c:pt>
                <c:pt idx="17">
                  <c:v>6/18/2001</c:v>
                </c:pt>
                <c:pt idx="18">
                  <c:v>6/19/2001</c:v>
                </c:pt>
                <c:pt idx="19">
                  <c:v>6/20/2001</c:v>
                </c:pt>
                <c:pt idx="20">
                  <c:v>6/21/2001</c:v>
                </c:pt>
                <c:pt idx="21">
                  <c:v>6/22/2001</c:v>
                </c:pt>
                <c:pt idx="22">
                  <c:v>6/23/2001</c:v>
                </c:pt>
                <c:pt idx="23">
                  <c:v>6/24/2001</c:v>
                </c:pt>
                <c:pt idx="24">
                  <c:v>6/25/2001</c:v>
                </c:pt>
                <c:pt idx="25">
                  <c:v>6/26/2001</c:v>
                </c:pt>
                <c:pt idx="26">
                  <c:v>6/27/2001</c:v>
                </c:pt>
                <c:pt idx="27">
                  <c:v>6/28/2001</c:v>
                </c:pt>
                <c:pt idx="28">
                  <c:v>6/29/2001</c:v>
                </c:pt>
                <c:pt idx="29">
                  <c:v>6/30/2001</c:v>
                </c:pt>
                <c:pt idx="30">
                  <c:v/>
                </c:pt>
              </c:strCache>
            </c:strRef>
          </c:cat>
          <c:val>
            <c:numRef>
              <c:f>DAILY!$Z$2:$Z$32</c:f>
              <c:numCache>
                <c:formatCode>0</c:formatCode>
                <c:ptCount val="31"/>
                <c:pt idx="0">
                  <c:v>374307.1012</c:v>
                </c:pt>
                <c:pt idx="1">
                  <c:v>391474.1012</c:v>
                </c:pt>
                <c:pt idx="2">
                  <c:v>408641.1012</c:v>
                </c:pt>
                <c:pt idx="3">
                  <c:v>418808.1012</c:v>
                </c:pt>
                <c:pt idx="4">
                  <c:v>418408.1012</c:v>
                </c:pt>
                <c:pt idx="5">
                  <c:v>419208.1012</c:v>
                </c:pt>
                <c:pt idx="6">
                  <c:v>406208.1012</c:v>
                </c:pt>
                <c:pt idx="7">
                  <c:v>406208.1012</c:v>
                </c:pt>
                <c:pt idx="8">
                  <c:v>406208.1012</c:v>
                </c:pt>
                <c:pt idx="9">
                  <c:v>406208.1012</c:v>
                </c:pt>
                <c:pt idx="10">
                  <c:v>406208.1012</c:v>
                </c:pt>
                <c:pt idx="11">
                  <c:v>406208.1012</c:v>
                </c:pt>
                <c:pt idx="12">
                  <c:v>406208.1012</c:v>
                </c:pt>
                <c:pt idx="13">
                  <c:v>406208.1012</c:v>
                </c:pt>
                <c:pt idx="14">
                  <c:v>406208.1012</c:v>
                </c:pt>
                <c:pt idx="15">
                  <c:v>406208.1012</c:v>
                </c:pt>
                <c:pt idx="16">
                  <c:v>406208.1012</c:v>
                </c:pt>
                <c:pt idx="17">
                  <c:v>406208.1012</c:v>
                </c:pt>
                <c:pt idx="18">
                  <c:v>406208.1012</c:v>
                </c:pt>
                <c:pt idx="19">
                  <c:v>406208.1012</c:v>
                </c:pt>
                <c:pt idx="20">
                  <c:v>406208.1012</c:v>
                </c:pt>
                <c:pt idx="21">
                  <c:v>406208.1012</c:v>
                </c:pt>
                <c:pt idx="22">
                  <c:v>406208.1012</c:v>
                </c:pt>
                <c:pt idx="23">
                  <c:v>406208.1012</c:v>
                </c:pt>
                <c:pt idx="24">
                  <c:v>406208.1012</c:v>
                </c:pt>
                <c:pt idx="25">
                  <c:v>406208.1012</c:v>
                </c:pt>
                <c:pt idx="26">
                  <c:v>406208.1012</c:v>
                </c:pt>
                <c:pt idx="27">
                  <c:v>406208.1012</c:v>
                </c:pt>
                <c:pt idx="28">
                  <c:v>406208.1012</c:v>
                </c:pt>
                <c:pt idx="29">
                  <c:v>406208.1012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16738381"/>
        <c:axId val="38970688"/>
      </c:lineChart>
      <c:catAx>
        <c:axId val="16738381"/>
        <c:scaling>
          <c:orientation val="minMax"/>
        </c:scaling>
        <c:delete val="0"/>
        <c:axPos val="b"/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27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8970688"/>
        <c:crossesAt val="50000"/>
        <c:auto val="1"/>
        <c:lblAlgn val="ctr"/>
        <c:lblOffset val="100"/>
        <c:noMultiLvlLbl val="0"/>
      </c:catAx>
      <c:valAx>
        <c:axId val="38970688"/>
        <c:scaling>
          <c:orientation val="minMax"/>
          <c:max val="500000"/>
          <c:min val="0"/>
        </c:scaling>
        <c:delete val="0"/>
        <c:axPos val="l"/>
        <c:numFmt formatCode="0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6738381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816084206159909"/>
          <c:y val="0.927095990279465"/>
          <c:w val="0.117079746966712"/>
          <c:h val="0.05577156743620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LINCOLN CENTER BURN</a:t>
            </a:r>
          </a:p>
        </c:rich>
      </c:tx>
      <c:layout>
        <c:manualLayout>
          <c:xMode val="edge"/>
          <c:yMode val="edge"/>
          <c:x val="0.34104320337197"/>
          <c:y val="0.0341839191141069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31717597471022"/>
          <c:y val="0.0705344246509389"/>
          <c:w val="0.955426765015806"/>
          <c:h val="0.893596533461724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DAILY!$W$2:$W$32</c:f>
              <c:strCache>
                <c:ptCount val="31"/>
                <c:pt idx="0">
                  <c:v>6/1/2001</c:v>
                </c:pt>
                <c:pt idx="1">
                  <c:v>6/2/2001</c:v>
                </c:pt>
                <c:pt idx="2">
                  <c:v>6/3/2001</c:v>
                </c:pt>
                <c:pt idx="3">
                  <c:v>6/4/2001</c:v>
                </c:pt>
                <c:pt idx="4">
                  <c:v>6/5/2001</c:v>
                </c:pt>
                <c:pt idx="5">
                  <c:v>6/6/2001</c:v>
                </c:pt>
                <c:pt idx="6">
                  <c:v>6/7/2001</c:v>
                </c:pt>
                <c:pt idx="7">
                  <c:v>6/8/2001</c:v>
                </c:pt>
                <c:pt idx="8">
                  <c:v>6/9/2001</c:v>
                </c:pt>
                <c:pt idx="9">
                  <c:v>6/10/2001</c:v>
                </c:pt>
                <c:pt idx="10">
                  <c:v>6/11/2001</c:v>
                </c:pt>
                <c:pt idx="11">
                  <c:v>6/12/2001</c:v>
                </c:pt>
                <c:pt idx="12">
                  <c:v>6/13/2001</c:v>
                </c:pt>
                <c:pt idx="13">
                  <c:v>6/14/2001</c:v>
                </c:pt>
                <c:pt idx="14">
                  <c:v>6/15/2001</c:v>
                </c:pt>
                <c:pt idx="15">
                  <c:v>6/16/2001</c:v>
                </c:pt>
                <c:pt idx="16">
                  <c:v>6/17/2001</c:v>
                </c:pt>
                <c:pt idx="17">
                  <c:v>6/18/2001</c:v>
                </c:pt>
                <c:pt idx="18">
                  <c:v>6/19/2001</c:v>
                </c:pt>
                <c:pt idx="19">
                  <c:v>6/20/2001</c:v>
                </c:pt>
                <c:pt idx="20">
                  <c:v>6/21/2001</c:v>
                </c:pt>
                <c:pt idx="21">
                  <c:v>6/22/2001</c:v>
                </c:pt>
                <c:pt idx="22">
                  <c:v>6/23/2001</c:v>
                </c:pt>
                <c:pt idx="23">
                  <c:v>6/24/2001</c:v>
                </c:pt>
                <c:pt idx="24">
                  <c:v>6/25/2001</c:v>
                </c:pt>
                <c:pt idx="25">
                  <c:v>6/26/2001</c:v>
                </c:pt>
                <c:pt idx="26">
                  <c:v>6/27/2001</c:v>
                </c:pt>
                <c:pt idx="27">
                  <c:v>6/28/2001</c:v>
                </c:pt>
                <c:pt idx="28">
                  <c:v>6/29/2001</c:v>
                </c:pt>
                <c:pt idx="29">
                  <c:v>6/30/2001</c:v>
                </c:pt>
                <c:pt idx="30">
                  <c:v/>
                </c:pt>
              </c:strCache>
            </c:strRef>
          </c:cat>
          <c:val>
            <c:numRef>
              <c:f>DAILY!$AB$2:$AB$32</c:f>
              <c:numCache>
                <c:formatCode>_(* #,##0_);_(* \(#,##0\);_(* \-??_);_(@_)</c:formatCode>
                <c:ptCount val="31"/>
                <c:pt idx="0">
                  <c:v>9313</c:v>
                </c:pt>
                <c:pt idx="1">
                  <c:v>6801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92965962"/>
        <c:axId val="88446700"/>
      </c:lineChart>
      <c:catAx>
        <c:axId val="92965962"/>
        <c:scaling>
          <c:orientation val="minMax"/>
        </c:scaling>
        <c:delete val="0"/>
        <c:axPos val="b"/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27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8446700"/>
        <c:crossesAt val="0"/>
        <c:auto val="1"/>
        <c:lblAlgn val="ctr"/>
        <c:lblOffset val="100"/>
        <c:noMultiLvlLbl val="0"/>
      </c:catAx>
      <c:valAx>
        <c:axId val="88446700"/>
        <c:scaling>
          <c:orientation val="minMax"/>
          <c:max val="100000"/>
          <c:min val="0"/>
        </c:scaling>
        <c:delete val="0"/>
        <c:axPos val="l"/>
        <c:numFmt formatCode="_(* #,##0_);_(* \(#,##0\);_(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2965962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887776606954689"/>
          <c:y val="0.918512277323062"/>
          <c:w val="0.0929399367755532"/>
          <c:h val="0.055247953779489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LINCOLN CENTER BANK BALANCE</a:t>
            </a:r>
          </a:p>
        </c:rich>
      </c:tx>
      <c:layout>
        <c:manualLayout>
          <c:xMode val="edge"/>
          <c:yMode val="edge"/>
          <c:x val="0.314690761800904"/>
          <c:y val="0.0339591055841205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29822921535026"/>
          <c:y val="0.0698314002152338"/>
          <c:w val="0.956846860881757"/>
          <c:h val="0.88999162979792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DAILY!$W$2:$W$32</c:f>
              <c:strCache>
                <c:ptCount val="31"/>
                <c:pt idx="0">
                  <c:v>6/1/2001</c:v>
                </c:pt>
                <c:pt idx="1">
                  <c:v>6/2/2001</c:v>
                </c:pt>
                <c:pt idx="2">
                  <c:v>6/3/2001</c:v>
                </c:pt>
                <c:pt idx="3">
                  <c:v>6/4/2001</c:v>
                </c:pt>
                <c:pt idx="4">
                  <c:v>6/5/2001</c:v>
                </c:pt>
                <c:pt idx="5">
                  <c:v>6/6/2001</c:v>
                </c:pt>
                <c:pt idx="6">
                  <c:v>6/7/2001</c:v>
                </c:pt>
                <c:pt idx="7">
                  <c:v>6/8/2001</c:v>
                </c:pt>
                <c:pt idx="8">
                  <c:v>6/9/2001</c:v>
                </c:pt>
                <c:pt idx="9">
                  <c:v>6/10/2001</c:v>
                </c:pt>
                <c:pt idx="10">
                  <c:v>6/11/2001</c:v>
                </c:pt>
                <c:pt idx="11">
                  <c:v>6/12/2001</c:v>
                </c:pt>
                <c:pt idx="12">
                  <c:v>6/13/2001</c:v>
                </c:pt>
                <c:pt idx="13">
                  <c:v>6/14/2001</c:v>
                </c:pt>
                <c:pt idx="14">
                  <c:v>6/15/2001</c:v>
                </c:pt>
                <c:pt idx="15">
                  <c:v>6/16/2001</c:v>
                </c:pt>
                <c:pt idx="16">
                  <c:v>6/17/2001</c:v>
                </c:pt>
                <c:pt idx="17">
                  <c:v>6/18/2001</c:v>
                </c:pt>
                <c:pt idx="18">
                  <c:v>6/19/2001</c:v>
                </c:pt>
                <c:pt idx="19">
                  <c:v>6/20/2001</c:v>
                </c:pt>
                <c:pt idx="20">
                  <c:v>6/21/2001</c:v>
                </c:pt>
                <c:pt idx="21">
                  <c:v>6/22/2001</c:v>
                </c:pt>
                <c:pt idx="22">
                  <c:v>6/23/2001</c:v>
                </c:pt>
                <c:pt idx="23">
                  <c:v>6/24/2001</c:v>
                </c:pt>
                <c:pt idx="24">
                  <c:v>6/25/2001</c:v>
                </c:pt>
                <c:pt idx="25">
                  <c:v>6/26/2001</c:v>
                </c:pt>
                <c:pt idx="26">
                  <c:v>6/27/2001</c:v>
                </c:pt>
                <c:pt idx="27">
                  <c:v>6/28/2001</c:v>
                </c:pt>
                <c:pt idx="28">
                  <c:v>6/29/2001</c:v>
                </c:pt>
                <c:pt idx="29">
                  <c:v>6/30/2001</c:v>
                </c:pt>
                <c:pt idx="30">
                  <c:v/>
                </c:pt>
              </c:strCache>
            </c:strRef>
          </c:cat>
          <c:val>
            <c:numRef>
              <c:f>DAILY!$AD$2:$AD$32</c:f>
              <c:numCache>
                <c:formatCode>_(* #,##0_);_(* \(#,##0\);_(* \-??_);_(@_)</c:formatCode>
                <c:ptCount val="31"/>
                <c:pt idx="0">
                  <c:v>-25028</c:v>
                </c:pt>
                <c:pt idx="1">
                  <c:v>-29329</c:v>
                </c:pt>
                <c:pt idx="2">
                  <c:v>-26829</c:v>
                </c:pt>
                <c:pt idx="3">
                  <c:v>-24329</c:v>
                </c:pt>
                <c:pt idx="4">
                  <c:v>-8829</c:v>
                </c:pt>
                <c:pt idx="5">
                  <c:v>-8829</c:v>
                </c:pt>
                <c:pt idx="6">
                  <c:v>-8829</c:v>
                </c:pt>
                <c:pt idx="7">
                  <c:v>-8829</c:v>
                </c:pt>
                <c:pt idx="8">
                  <c:v>-8829</c:v>
                </c:pt>
                <c:pt idx="9">
                  <c:v>-8829</c:v>
                </c:pt>
                <c:pt idx="10">
                  <c:v>-8829</c:v>
                </c:pt>
                <c:pt idx="11">
                  <c:v>-8829</c:v>
                </c:pt>
                <c:pt idx="12">
                  <c:v>-8829</c:v>
                </c:pt>
                <c:pt idx="13">
                  <c:v>-8829</c:v>
                </c:pt>
                <c:pt idx="14">
                  <c:v>-8829</c:v>
                </c:pt>
                <c:pt idx="15">
                  <c:v>-8829</c:v>
                </c:pt>
                <c:pt idx="16">
                  <c:v>-8829</c:v>
                </c:pt>
                <c:pt idx="17">
                  <c:v>-8829</c:v>
                </c:pt>
                <c:pt idx="18">
                  <c:v>-8829</c:v>
                </c:pt>
                <c:pt idx="19">
                  <c:v>-8829</c:v>
                </c:pt>
                <c:pt idx="20">
                  <c:v>-8829</c:v>
                </c:pt>
                <c:pt idx="21">
                  <c:v>-8829</c:v>
                </c:pt>
                <c:pt idx="22">
                  <c:v>-8829</c:v>
                </c:pt>
                <c:pt idx="23">
                  <c:v>-8829</c:v>
                </c:pt>
                <c:pt idx="24">
                  <c:v>-8829</c:v>
                </c:pt>
                <c:pt idx="25">
                  <c:v>-8829</c:v>
                </c:pt>
                <c:pt idx="26">
                  <c:v>-8829</c:v>
                </c:pt>
                <c:pt idx="27">
                  <c:v>-8829</c:v>
                </c:pt>
                <c:pt idx="28">
                  <c:v>-8829</c:v>
                </c:pt>
                <c:pt idx="29">
                  <c:v>-8829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17651267"/>
        <c:axId val="73293604"/>
      </c:lineChart>
      <c:catAx>
        <c:axId val="17651267"/>
        <c:scaling>
          <c:orientation val="minMax"/>
        </c:scaling>
        <c:delete val="0"/>
        <c:axPos val="b"/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27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3293604"/>
        <c:crossesAt val="-40000"/>
        <c:auto val="1"/>
        <c:lblAlgn val="ctr"/>
        <c:lblOffset val="100"/>
        <c:noMultiLvlLbl val="0"/>
      </c:catAx>
      <c:valAx>
        <c:axId val="73293604"/>
        <c:scaling>
          <c:orientation val="minMax"/>
          <c:max val="80000"/>
          <c:min val="-40000"/>
        </c:scaling>
        <c:delete val="0"/>
        <c:axPos val="l"/>
        <c:numFmt formatCode="_(* #,##0_);_(* \(#,##0\);_(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7651267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80926416368074"/>
          <c:y val="0.922874566543107"/>
          <c:w val="0.128213117307992"/>
          <c:h val="0.0463948343895731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42.1428571428571"/>
          <c:y val="0.0514630201440965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37332745184532"/>
          <c:w val="1"/>
          <c:h val="0.853403911189531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5353299"/>
        <c:axId val="68184828"/>
      </c:lineChart>
      <c:catAx>
        <c:axId val="535329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8184828"/>
        <c:crossesAt val="0"/>
        <c:auto val="1"/>
        <c:lblAlgn val="ctr"/>
        <c:lblOffset val="100"/>
        <c:noMultiLvlLbl val="0"/>
      </c:catAx>
      <c:valAx>
        <c:axId val="68184828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353299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0.8571428571429"/>
          <c:y val="0.59932362887810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39.2857142857143"/>
          <c:y val="0.041973244147157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10702341137124"/>
          <c:w val="1"/>
          <c:h val="0.869732441471572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75008355"/>
        <c:axId val="41811415"/>
      </c:lineChart>
      <c:catAx>
        <c:axId val="7500835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1811415"/>
        <c:crossesAt val="0"/>
        <c:auto val="1"/>
        <c:lblAlgn val="ctr"/>
        <c:lblOffset val="100"/>
        <c:noMultiLvlLbl val="0"/>
      </c:catAx>
      <c:valAx>
        <c:axId val="41811415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5008355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80.4285714285714"/>
          <c:y val="0.49331103678929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40.7142857142857"/>
          <c:y val="0.041988579106483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35505542492442"/>
          <c:w val="1"/>
          <c:h val="0.906449445750756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30599449"/>
        <c:axId val="29028979"/>
      </c:lineChart>
      <c:catAx>
        <c:axId val="3059944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9028979"/>
        <c:crossesAt val="-40000"/>
        <c:auto val="1"/>
        <c:lblAlgn val="ctr"/>
        <c:lblOffset val="100"/>
        <c:noMultiLvlLbl val="0"/>
      </c:catAx>
      <c:valAx>
        <c:axId val="29028979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0599449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2.7142857142857"/>
          <c:y val="0.535438360765872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40"/>
          <c:y val="0.0312812812812813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842092092092092"/>
          <c:w val="1"/>
          <c:h val="0.877127127127127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15080276"/>
        <c:axId val="93259697"/>
      </c:lineChart>
      <c:catAx>
        <c:axId val="15080276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3259697"/>
        <c:crossesAt val="0"/>
        <c:auto val="1"/>
        <c:lblAlgn val="ctr"/>
        <c:lblOffset val="100"/>
        <c:noMultiLvlLbl val="0"/>
      </c:catAx>
      <c:valAx>
        <c:axId val="93259697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5080276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2.5714285714286"/>
          <c:y val="0.903778778778779"/>
          <c:w val="332.571428571429"/>
          <c:h val="0.15002502502502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41.4285714285714"/>
          <c:y val="0.03675930010292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629319217762094"/>
          <c:w val="1"/>
          <c:h val="0.93265696221144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58001314"/>
        <c:axId val="49936984"/>
      </c:lineChart>
      <c:catAx>
        <c:axId val="5800131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9936984"/>
        <c:crossesAt val="0"/>
        <c:auto val="1"/>
        <c:lblAlgn val="ctr"/>
        <c:lblOffset val="100"/>
        <c:noMultiLvlLbl val="0"/>
      </c:catAx>
      <c:valAx>
        <c:axId val="4993698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8001314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32.2857142857143"/>
          <c:y val="0.0617556241729157"/>
          <c:w val="383"/>
          <c:h val="0.21790913101014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2467532467532"/>
          <c:w val="1"/>
          <c:h val="0.872207792207792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38601638"/>
        <c:axId val="75870543"/>
      </c:lineChart>
      <c:catAx>
        <c:axId val="38601638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5870543"/>
        <c:crossesAt val="0"/>
        <c:auto val="1"/>
        <c:lblAlgn val="ctr"/>
        <c:lblOffset val="100"/>
        <c:noMultiLvlLbl val="0"/>
      </c:catAx>
      <c:valAx>
        <c:axId val="75870543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8601638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61.7142857142857"/>
          <c:y val="0.26558441558441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drawings/_rels/drawing2.xml.rels><?xml version="1.0" encoding="UTF-8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Relationship Id="rId3" Type="http://schemas.openxmlformats.org/officeDocument/2006/relationships/chart" Target="../charts/chart3.xml"/><Relationship Id="rId4" Type="http://schemas.openxmlformats.org/officeDocument/2006/relationships/chart" Target="../charts/chart4.xml"/><Relationship Id="rId5" Type="http://schemas.openxmlformats.org/officeDocument/2006/relationships/chart" Target="../charts/chart5.xml"/><Relationship Id="rId6" Type="http://schemas.openxmlformats.org/officeDocument/2006/relationships/chart" Target="../charts/chart6.xml"/><Relationship Id="rId7" Type="http://schemas.openxmlformats.org/officeDocument/2006/relationships/chart" Target="../charts/chart7.xml"/><Relationship Id="rId8" Type="http://schemas.openxmlformats.org/officeDocument/2006/relationships/chart" Target="../charts/chart8.xml"/><Relationship Id="rId9" Type="http://schemas.openxmlformats.org/officeDocument/2006/relationships/chart" Target="../charts/chart9.xml"/><Relationship Id="rId10" Type="http://schemas.openxmlformats.org/officeDocument/2006/relationships/chart" Target="../charts/chart10.xml"/><Relationship Id="rId11" Type="http://schemas.openxmlformats.org/officeDocument/2006/relationships/chart" Target="../charts/chart11.xml"/><Relationship Id="rId12" Type="http://schemas.openxmlformats.org/officeDocument/2006/relationships/chart" Target="../charts/chart12.xml"/><Relationship Id="rId13" Type="http://schemas.openxmlformats.org/officeDocument/2006/relationships/chart" Target="../charts/chart13.xml"/><Relationship Id="rId14" Type="http://schemas.openxmlformats.org/officeDocument/2006/relationships/chart" Target="../charts/chart14.xml"/><Relationship Id="rId15" Type="http://schemas.openxmlformats.org/officeDocument/2006/relationships/chart" Target="../charts/chart15.xml"/><Relationship Id="rId16" Type="http://schemas.openxmlformats.org/officeDocument/2006/relationships/chart" Target="../charts/chart16.xml"/><Relationship Id="rId17" Type="http://schemas.openxmlformats.org/officeDocument/2006/relationships/chart" Target="../charts/chart17.xml"/><Relationship Id="rId18" Type="http://schemas.openxmlformats.org/officeDocument/2006/relationships/chart" Target="../charts/chart18.xml"/><Relationship Id="rId19" Type="http://schemas.openxmlformats.org/officeDocument/2006/relationships/chart" Target="../charts/chart19.xml"/><Relationship Id="rId20" Type="http://schemas.openxmlformats.org/officeDocument/2006/relationships/chart" Target="../charts/chart20.xml"/><Relationship Id="rId21" Type="http://schemas.openxmlformats.org/officeDocument/2006/relationships/chart" Target="../charts/chart21.xml"/><Relationship Id="rId22" Type="http://schemas.openxmlformats.org/officeDocument/2006/relationships/chart" Target="../charts/chart22.xml"/><Relationship Id="rId23" Type="http://schemas.openxmlformats.org/officeDocument/2006/relationships/chart" Target="../charts/chart23.xml"/><Relationship Id="rId24" Type="http://schemas.openxmlformats.org/officeDocument/2006/relationships/chart" Target="../charts/chart24.xml"/><Relationship Id="rId25" Type="http://schemas.openxmlformats.org/officeDocument/2006/relationships/chart" Target="../charts/chart25.xml"/><Relationship Id="rId26" Type="http://schemas.openxmlformats.org/officeDocument/2006/relationships/chart" Target="../charts/chart26.xml"/><Relationship Id="rId27" Type="http://schemas.openxmlformats.org/officeDocument/2006/relationships/chart" Target="../charts/chart27.xml"/><Relationship Id="rId28" Type="http://schemas.openxmlformats.org/officeDocument/2006/relationships/chart" Target="../charts/chart28.xml"/><Relationship Id="rId29" Type="http://schemas.openxmlformats.org/officeDocument/2006/relationships/chart" Target="../charts/chart29.xml"/><Relationship Id="rId30" Type="http://schemas.openxmlformats.org/officeDocument/2006/relationships/chart" Target="../charts/chart30.xml"/><Relationship Id="rId31" Type="http://schemas.openxmlformats.org/officeDocument/2006/relationships/chart" Target="../charts/chart31.xml"/><Relationship Id="rId32" Type="http://schemas.openxmlformats.org/officeDocument/2006/relationships/chart" Target="../charts/chart32.xml"/><Relationship Id="rId33" Type="http://schemas.openxmlformats.org/officeDocument/2006/relationships/chart" Target="../charts/chart33.xml"/><Relationship Id="rId34" Type="http://schemas.openxmlformats.org/officeDocument/2006/relationships/chart" Target="../charts/chart34.xml"/><Relationship Id="rId35" Type="http://schemas.openxmlformats.org/officeDocument/2006/relationships/chart" Target="../charts/chart35.xml"/><Relationship Id="rId36" Type="http://schemas.openxmlformats.org/officeDocument/2006/relationships/chart" Target="../charts/chart36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402480</xdr:colOff>
      <xdr:row>30</xdr:row>
      <xdr:rowOff>37800</xdr:rowOff>
    </xdr:from>
    <xdr:to>
      <xdr:col>2</xdr:col>
      <xdr:colOff>513720</xdr:colOff>
      <xdr:row>31</xdr:row>
      <xdr:rowOff>75960</xdr:rowOff>
    </xdr:to>
    <xdr:sp>
      <xdr:nvSpPr>
        <xdr:cNvPr id="0" name="Text 4"/>
        <xdr:cNvSpPr/>
      </xdr:nvSpPr>
      <xdr:spPr>
        <a:xfrm>
          <a:off x="332100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37800</xdr:rowOff>
    </xdr:from>
    <xdr:to>
      <xdr:col>8</xdr:col>
      <xdr:colOff>513720</xdr:colOff>
      <xdr:row>31</xdr:row>
      <xdr:rowOff>75960</xdr:rowOff>
    </xdr:to>
    <xdr:sp>
      <xdr:nvSpPr>
        <xdr:cNvPr id="1" name="Text 5"/>
        <xdr:cNvSpPr/>
      </xdr:nvSpPr>
      <xdr:spPr>
        <a:xfrm>
          <a:off x="1030464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402480</xdr:colOff>
      <xdr:row>30</xdr:row>
      <xdr:rowOff>37800</xdr:rowOff>
    </xdr:from>
    <xdr:to>
      <xdr:col>2</xdr:col>
      <xdr:colOff>513720</xdr:colOff>
      <xdr:row>31</xdr:row>
      <xdr:rowOff>75960</xdr:rowOff>
    </xdr:to>
    <xdr:sp>
      <xdr:nvSpPr>
        <xdr:cNvPr id="2" name="Text 6"/>
        <xdr:cNvSpPr/>
      </xdr:nvSpPr>
      <xdr:spPr>
        <a:xfrm>
          <a:off x="332100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37800</xdr:rowOff>
    </xdr:from>
    <xdr:to>
      <xdr:col>8</xdr:col>
      <xdr:colOff>513720</xdr:colOff>
      <xdr:row>31</xdr:row>
      <xdr:rowOff>75960</xdr:rowOff>
    </xdr:to>
    <xdr:sp>
      <xdr:nvSpPr>
        <xdr:cNvPr id="3" name="Text 7"/>
        <xdr:cNvSpPr/>
      </xdr:nvSpPr>
      <xdr:spPr>
        <a:xfrm>
          <a:off x="1030464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43</xdr:row>
      <xdr:rowOff>0</xdr:rowOff>
    </xdr:from>
    <xdr:to>
      <xdr:col>0</xdr:col>
      <xdr:colOff>2160</xdr:colOff>
      <xdr:row>60</xdr:row>
      <xdr:rowOff>95760</xdr:rowOff>
    </xdr:to>
    <xdr:graphicFrame>
      <xdr:nvGraphicFramePr>
        <xdr:cNvPr id="4" name="Chart 1"/>
        <xdr:cNvGraphicFramePr/>
      </xdr:nvGraphicFramePr>
      <xdr:xfrm>
        <a:off x="0" y="7534440"/>
        <a:ext cx="2160" cy="28767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27</xdr:row>
      <xdr:rowOff>171360</xdr:rowOff>
    </xdr:to>
    <xdr:graphicFrame>
      <xdr:nvGraphicFramePr>
        <xdr:cNvPr id="5" name="Chart 2"/>
        <xdr:cNvGraphicFramePr/>
      </xdr:nvGraphicFramePr>
      <xdr:xfrm>
        <a:off x="0" y="2638440"/>
        <a:ext cx="2160" cy="2448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61</xdr:row>
      <xdr:rowOff>28440</xdr:rowOff>
    </xdr:from>
    <xdr:to>
      <xdr:col>0</xdr:col>
      <xdr:colOff>2160</xdr:colOff>
      <xdr:row>78</xdr:row>
      <xdr:rowOff>47160</xdr:rowOff>
    </xdr:to>
    <xdr:graphicFrame>
      <xdr:nvGraphicFramePr>
        <xdr:cNvPr id="6" name="Chart 3"/>
        <xdr:cNvGraphicFramePr/>
      </xdr:nvGraphicFramePr>
      <xdr:xfrm>
        <a:off x="0" y="10505880"/>
        <a:ext cx="2160" cy="2771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27</xdr:row>
      <xdr:rowOff>171360</xdr:rowOff>
    </xdr:to>
    <xdr:graphicFrame>
      <xdr:nvGraphicFramePr>
        <xdr:cNvPr id="7" name="Chart 4"/>
        <xdr:cNvGraphicFramePr/>
      </xdr:nvGraphicFramePr>
      <xdr:xfrm>
        <a:off x="0" y="2638440"/>
        <a:ext cx="2160" cy="2448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0</xdr:col>
      <xdr:colOff>0</xdr:colOff>
      <xdr:row>29</xdr:row>
      <xdr:rowOff>0</xdr:rowOff>
    </xdr:from>
    <xdr:to>
      <xdr:col>0</xdr:col>
      <xdr:colOff>2160</xdr:colOff>
      <xdr:row>42</xdr:row>
      <xdr:rowOff>37800</xdr:rowOff>
    </xdr:to>
    <xdr:graphicFrame>
      <xdr:nvGraphicFramePr>
        <xdr:cNvPr id="8" name="Chart 5"/>
        <xdr:cNvGraphicFramePr/>
      </xdr:nvGraphicFramePr>
      <xdr:xfrm>
        <a:off x="0" y="5257800"/>
        <a:ext cx="2160" cy="21524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0</xdr:col>
      <xdr:colOff>0</xdr:colOff>
      <xdr:row>29</xdr:row>
      <xdr:rowOff>0</xdr:rowOff>
    </xdr:from>
    <xdr:to>
      <xdr:col>0</xdr:col>
      <xdr:colOff>2160</xdr:colOff>
      <xdr:row>42</xdr:row>
      <xdr:rowOff>28440</xdr:rowOff>
    </xdr:to>
    <xdr:graphicFrame>
      <xdr:nvGraphicFramePr>
        <xdr:cNvPr id="9" name="Chart 6"/>
        <xdr:cNvGraphicFramePr/>
      </xdr:nvGraphicFramePr>
      <xdr:xfrm>
        <a:off x="0" y="5257800"/>
        <a:ext cx="2160" cy="21430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 editAs="oneCell">
    <xdr:from>
      <xdr:col>0</xdr:col>
      <xdr:colOff>0</xdr:colOff>
      <xdr:row>43</xdr:row>
      <xdr:rowOff>0</xdr:rowOff>
    </xdr:from>
    <xdr:to>
      <xdr:col>0</xdr:col>
      <xdr:colOff>2160</xdr:colOff>
      <xdr:row>60</xdr:row>
      <xdr:rowOff>95760</xdr:rowOff>
    </xdr:to>
    <xdr:graphicFrame>
      <xdr:nvGraphicFramePr>
        <xdr:cNvPr id="10" name="Chart 7"/>
        <xdr:cNvGraphicFramePr/>
      </xdr:nvGraphicFramePr>
      <xdr:xfrm>
        <a:off x="0" y="7534440"/>
        <a:ext cx="2160" cy="28767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27</xdr:row>
      <xdr:rowOff>171360</xdr:rowOff>
    </xdr:to>
    <xdr:graphicFrame>
      <xdr:nvGraphicFramePr>
        <xdr:cNvPr id="11" name="Chart 8"/>
        <xdr:cNvGraphicFramePr/>
      </xdr:nvGraphicFramePr>
      <xdr:xfrm>
        <a:off x="0" y="2638440"/>
        <a:ext cx="2160" cy="2448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 editAs="oneCell">
    <xdr:from>
      <xdr:col>0</xdr:col>
      <xdr:colOff>0</xdr:colOff>
      <xdr:row>61</xdr:row>
      <xdr:rowOff>28440</xdr:rowOff>
    </xdr:from>
    <xdr:to>
      <xdr:col>0</xdr:col>
      <xdr:colOff>2160</xdr:colOff>
      <xdr:row>78</xdr:row>
      <xdr:rowOff>47160</xdr:rowOff>
    </xdr:to>
    <xdr:graphicFrame>
      <xdr:nvGraphicFramePr>
        <xdr:cNvPr id="12" name="Chart 9"/>
        <xdr:cNvGraphicFramePr/>
      </xdr:nvGraphicFramePr>
      <xdr:xfrm>
        <a:off x="0" y="10505880"/>
        <a:ext cx="2160" cy="2771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27</xdr:row>
      <xdr:rowOff>171360</xdr:rowOff>
    </xdr:to>
    <xdr:graphicFrame>
      <xdr:nvGraphicFramePr>
        <xdr:cNvPr id="13" name="Chart 10"/>
        <xdr:cNvGraphicFramePr/>
      </xdr:nvGraphicFramePr>
      <xdr:xfrm>
        <a:off x="0" y="2638440"/>
        <a:ext cx="2160" cy="2448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0</xdr:col>
      <xdr:colOff>0</xdr:colOff>
      <xdr:row>29</xdr:row>
      <xdr:rowOff>0</xdr:rowOff>
    </xdr:from>
    <xdr:to>
      <xdr:col>0</xdr:col>
      <xdr:colOff>2160</xdr:colOff>
      <xdr:row>42</xdr:row>
      <xdr:rowOff>37800</xdr:rowOff>
    </xdr:to>
    <xdr:graphicFrame>
      <xdr:nvGraphicFramePr>
        <xdr:cNvPr id="14" name="Chart 11"/>
        <xdr:cNvGraphicFramePr/>
      </xdr:nvGraphicFramePr>
      <xdr:xfrm>
        <a:off x="0" y="5257800"/>
        <a:ext cx="2160" cy="21524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 editAs="oneCell">
    <xdr:from>
      <xdr:col>0</xdr:col>
      <xdr:colOff>0</xdr:colOff>
      <xdr:row>29</xdr:row>
      <xdr:rowOff>0</xdr:rowOff>
    </xdr:from>
    <xdr:to>
      <xdr:col>0</xdr:col>
      <xdr:colOff>2160</xdr:colOff>
      <xdr:row>42</xdr:row>
      <xdr:rowOff>28440</xdr:rowOff>
    </xdr:to>
    <xdr:graphicFrame>
      <xdr:nvGraphicFramePr>
        <xdr:cNvPr id="15" name="Chart 12"/>
        <xdr:cNvGraphicFramePr/>
      </xdr:nvGraphicFramePr>
      <xdr:xfrm>
        <a:off x="0" y="5257800"/>
        <a:ext cx="2160" cy="21430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 editAs="oneCell">
    <xdr:from>
      <xdr:col>0</xdr:col>
      <xdr:colOff>0</xdr:colOff>
      <xdr:row>43</xdr:row>
      <xdr:rowOff>0</xdr:rowOff>
    </xdr:from>
    <xdr:to>
      <xdr:col>0</xdr:col>
      <xdr:colOff>2160</xdr:colOff>
      <xdr:row>60</xdr:row>
      <xdr:rowOff>95760</xdr:rowOff>
    </xdr:to>
    <xdr:graphicFrame>
      <xdr:nvGraphicFramePr>
        <xdr:cNvPr id="16" name="Chart 13"/>
        <xdr:cNvGraphicFramePr/>
      </xdr:nvGraphicFramePr>
      <xdr:xfrm>
        <a:off x="0" y="7534440"/>
        <a:ext cx="2160" cy="28767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27</xdr:row>
      <xdr:rowOff>171360</xdr:rowOff>
    </xdr:to>
    <xdr:graphicFrame>
      <xdr:nvGraphicFramePr>
        <xdr:cNvPr id="17" name="Chart 14"/>
        <xdr:cNvGraphicFramePr/>
      </xdr:nvGraphicFramePr>
      <xdr:xfrm>
        <a:off x="0" y="2638440"/>
        <a:ext cx="2160" cy="2448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 editAs="oneCell">
    <xdr:from>
      <xdr:col>0</xdr:col>
      <xdr:colOff>0</xdr:colOff>
      <xdr:row>61</xdr:row>
      <xdr:rowOff>28440</xdr:rowOff>
    </xdr:from>
    <xdr:to>
      <xdr:col>0</xdr:col>
      <xdr:colOff>2160</xdr:colOff>
      <xdr:row>78</xdr:row>
      <xdr:rowOff>47160</xdr:rowOff>
    </xdr:to>
    <xdr:graphicFrame>
      <xdr:nvGraphicFramePr>
        <xdr:cNvPr id="18" name="Chart 15"/>
        <xdr:cNvGraphicFramePr/>
      </xdr:nvGraphicFramePr>
      <xdr:xfrm>
        <a:off x="0" y="10505880"/>
        <a:ext cx="2160" cy="2771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27</xdr:row>
      <xdr:rowOff>171360</xdr:rowOff>
    </xdr:to>
    <xdr:graphicFrame>
      <xdr:nvGraphicFramePr>
        <xdr:cNvPr id="19" name="Chart 16"/>
        <xdr:cNvGraphicFramePr/>
      </xdr:nvGraphicFramePr>
      <xdr:xfrm>
        <a:off x="0" y="2638440"/>
        <a:ext cx="2160" cy="2448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 editAs="oneCell">
    <xdr:from>
      <xdr:col>0</xdr:col>
      <xdr:colOff>0</xdr:colOff>
      <xdr:row>29</xdr:row>
      <xdr:rowOff>0</xdr:rowOff>
    </xdr:from>
    <xdr:to>
      <xdr:col>0</xdr:col>
      <xdr:colOff>2160</xdr:colOff>
      <xdr:row>42</xdr:row>
      <xdr:rowOff>37800</xdr:rowOff>
    </xdr:to>
    <xdr:graphicFrame>
      <xdr:nvGraphicFramePr>
        <xdr:cNvPr id="20" name="Chart 17"/>
        <xdr:cNvGraphicFramePr/>
      </xdr:nvGraphicFramePr>
      <xdr:xfrm>
        <a:off x="0" y="5257800"/>
        <a:ext cx="2160" cy="21524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 editAs="oneCell">
    <xdr:from>
      <xdr:col>0</xdr:col>
      <xdr:colOff>0</xdr:colOff>
      <xdr:row>29</xdr:row>
      <xdr:rowOff>0</xdr:rowOff>
    </xdr:from>
    <xdr:to>
      <xdr:col>0</xdr:col>
      <xdr:colOff>2160</xdr:colOff>
      <xdr:row>42</xdr:row>
      <xdr:rowOff>28440</xdr:rowOff>
    </xdr:to>
    <xdr:graphicFrame>
      <xdr:nvGraphicFramePr>
        <xdr:cNvPr id="21" name="Chart 18"/>
        <xdr:cNvGraphicFramePr/>
      </xdr:nvGraphicFramePr>
      <xdr:xfrm>
        <a:off x="0" y="5257800"/>
        <a:ext cx="2160" cy="21430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0</xdr:col>
      <xdr:colOff>0</xdr:colOff>
      <xdr:row>43</xdr:row>
      <xdr:rowOff>0</xdr:rowOff>
    </xdr:from>
    <xdr:to>
      <xdr:col>0</xdr:col>
      <xdr:colOff>2160</xdr:colOff>
      <xdr:row>60</xdr:row>
      <xdr:rowOff>95760</xdr:rowOff>
    </xdr:to>
    <xdr:graphicFrame>
      <xdr:nvGraphicFramePr>
        <xdr:cNvPr id="22" name="Chart 19"/>
        <xdr:cNvGraphicFramePr/>
      </xdr:nvGraphicFramePr>
      <xdr:xfrm>
        <a:off x="0" y="7534440"/>
        <a:ext cx="2160" cy="28767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27</xdr:row>
      <xdr:rowOff>171360</xdr:rowOff>
    </xdr:to>
    <xdr:graphicFrame>
      <xdr:nvGraphicFramePr>
        <xdr:cNvPr id="23" name="Chart 20"/>
        <xdr:cNvGraphicFramePr/>
      </xdr:nvGraphicFramePr>
      <xdr:xfrm>
        <a:off x="0" y="2638440"/>
        <a:ext cx="2160" cy="2448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 editAs="oneCell">
    <xdr:from>
      <xdr:col>0</xdr:col>
      <xdr:colOff>0</xdr:colOff>
      <xdr:row>61</xdr:row>
      <xdr:rowOff>28440</xdr:rowOff>
    </xdr:from>
    <xdr:to>
      <xdr:col>0</xdr:col>
      <xdr:colOff>2160</xdr:colOff>
      <xdr:row>78</xdr:row>
      <xdr:rowOff>47160</xdr:rowOff>
    </xdr:to>
    <xdr:graphicFrame>
      <xdr:nvGraphicFramePr>
        <xdr:cNvPr id="24" name="Chart 21"/>
        <xdr:cNvGraphicFramePr/>
      </xdr:nvGraphicFramePr>
      <xdr:xfrm>
        <a:off x="0" y="10505880"/>
        <a:ext cx="2160" cy="2771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27</xdr:row>
      <xdr:rowOff>171360</xdr:rowOff>
    </xdr:to>
    <xdr:graphicFrame>
      <xdr:nvGraphicFramePr>
        <xdr:cNvPr id="25" name="Chart 22"/>
        <xdr:cNvGraphicFramePr/>
      </xdr:nvGraphicFramePr>
      <xdr:xfrm>
        <a:off x="0" y="2638440"/>
        <a:ext cx="2160" cy="2448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 editAs="oneCell">
    <xdr:from>
      <xdr:col>0</xdr:col>
      <xdr:colOff>0</xdr:colOff>
      <xdr:row>29</xdr:row>
      <xdr:rowOff>0</xdr:rowOff>
    </xdr:from>
    <xdr:to>
      <xdr:col>0</xdr:col>
      <xdr:colOff>2160</xdr:colOff>
      <xdr:row>42</xdr:row>
      <xdr:rowOff>37800</xdr:rowOff>
    </xdr:to>
    <xdr:graphicFrame>
      <xdr:nvGraphicFramePr>
        <xdr:cNvPr id="26" name="Chart 23"/>
        <xdr:cNvGraphicFramePr/>
      </xdr:nvGraphicFramePr>
      <xdr:xfrm>
        <a:off x="0" y="5257800"/>
        <a:ext cx="2160" cy="21524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 editAs="oneCell">
    <xdr:from>
      <xdr:col>0</xdr:col>
      <xdr:colOff>0</xdr:colOff>
      <xdr:row>29</xdr:row>
      <xdr:rowOff>0</xdr:rowOff>
    </xdr:from>
    <xdr:to>
      <xdr:col>0</xdr:col>
      <xdr:colOff>2160</xdr:colOff>
      <xdr:row>42</xdr:row>
      <xdr:rowOff>28440</xdr:rowOff>
    </xdr:to>
    <xdr:graphicFrame>
      <xdr:nvGraphicFramePr>
        <xdr:cNvPr id="27" name="Chart 24"/>
        <xdr:cNvGraphicFramePr/>
      </xdr:nvGraphicFramePr>
      <xdr:xfrm>
        <a:off x="0" y="5257800"/>
        <a:ext cx="2160" cy="21430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 editAs="oneCell">
    <xdr:from>
      <xdr:col>0</xdr:col>
      <xdr:colOff>0</xdr:colOff>
      <xdr:row>45</xdr:row>
      <xdr:rowOff>0</xdr:rowOff>
    </xdr:from>
    <xdr:to>
      <xdr:col>0</xdr:col>
      <xdr:colOff>2160</xdr:colOff>
      <xdr:row>62</xdr:row>
      <xdr:rowOff>95400</xdr:rowOff>
    </xdr:to>
    <xdr:graphicFrame>
      <xdr:nvGraphicFramePr>
        <xdr:cNvPr id="28" name="Chart 25"/>
        <xdr:cNvGraphicFramePr/>
      </xdr:nvGraphicFramePr>
      <xdr:xfrm>
        <a:off x="0" y="7858080"/>
        <a:ext cx="2160" cy="28767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29</xdr:row>
      <xdr:rowOff>171360</xdr:rowOff>
    </xdr:to>
    <xdr:graphicFrame>
      <xdr:nvGraphicFramePr>
        <xdr:cNvPr id="29" name="Chart 26"/>
        <xdr:cNvGraphicFramePr/>
      </xdr:nvGraphicFramePr>
      <xdr:xfrm>
        <a:off x="0" y="2638440"/>
        <a:ext cx="2160" cy="2790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 editAs="oneCell">
    <xdr:from>
      <xdr:col>0</xdr:col>
      <xdr:colOff>0</xdr:colOff>
      <xdr:row>63</xdr:row>
      <xdr:rowOff>28440</xdr:rowOff>
    </xdr:from>
    <xdr:to>
      <xdr:col>0</xdr:col>
      <xdr:colOff>2160</xdr:colOff>
      <xdr:row>80</xdr:row>
      <xdr:rowOff>47520</xdr:rowOff>
    </xdr:to>
    <xdr:graphicFrame>
      <xdr:nvGraphicFramePr>
        <xdr:cNvPr id="30" name="Chart 27"/>
        <xdr:cNvGraphicFramePr/>
      </xdr:nvGraphicFramePr>
      <xdr:xfrm>
        <a:off x="0" y="10829880"/>
        <a:ext cx="2160" cy="2771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29</xdr:row>
      <xdr:rowOff>171360</xdr:rowOff>
    </xdr:to>
    <xdr:graphicFrame>
      <xdr:nvGraphicFramePr>
        <xdr:cNvPr id="31" name="Chart 28"/>
        <xdr:cNvGraphicFramePr/>
      </xdr:nvGraphicFramePr>
      <xdr:xfrm>
        <a:off x="0" y="2638440"/>
        <a:ext cx="2160" cy="2790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2160</xdr:colOff>
      <xdr:row>44</xdr:row>
      <xdr:rowOff>38160</xdr:rowOff>
    </xdr:to>
    <xdr:graphicFrame>
      <xdr:nvGraphicFramePr>
        <xdr:cNvPr id="32" name="Chart 29"/>
        <xdr:cNvGraphicFramePr/>
      </xdr:nvGraphicFramePr>
      <xdr:xfrm>
        <a:off x="0" y="5591160"/>
        <a:ext cx="2160" cy="21430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2160</xdr:colOff>
      <xdr:row>44</xdr:row>
      <xdr:rowOff>28440</xdr:rowOff>
    </xdr:to>
    <xdr:graphicFrame>
      <xdr:nvGraphicFramePr>
        <xdr:cNvPr id="33" name="Chart 30"/>
        <xdr:cNvGraphicFramePr/>
      </xdr:nvGraphicFramePr>
      <xdr:xfrm>
        <a:off x="0" y="5591160"/>
        <a:ext cx="2160" cy="21333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  <xdr:twoCellAnchor editAs="oneCell">
    <xdr:from>
      <xdr:col>3</xdr:col>
      <xdr:colOff>0</xdr:colOff>
      <xdr:row>45</xdr:row>
      <xdr:rowOff>19080</xdr:rowOff>
    </xdr:from>
    <xdr:to>
      <xdr:col>21</xdr:col>
      <xdr:colOff>10440</xdr:colOff>
      <xdr:row>65</xdr:row>
      <xdr:rowOff>142920</xdr:rowOff>
    </xdr:to>
    <xdr:graphicFrame>
      <xdr:nvGraphicFramePr>
        <xdr:cNvPr id="34" name="Chart 31"/>
        <xdr:cNvGraphicFramePr/>
      </xdr:nvGraphicFramePr>
      <xdr:xfrm>
        <a:off x="3693240" y="7877160"/>
        <a:ext cx="17507160" cy="33908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1"/>
        </a:graphicData>
      </a:graphic>
    </xdr:graphicFrame>
    <xdr:clientData/>
  </xdr:twoCellAnchor>
  <xdr:twoCellAnchor editAs="oneCell">
    <xdr:from>
      <xdr:col>6</xdr:col>
      <xdr:colOff>20160</xdr:colOff>
      <xdr:row>7</xdr:row>
      <xdr:rowOff>18720</xdr:rowOff>
    </xdr:from>
    <xdr:to>
      <xdr:col>13</xdr:col>
      <xdr:colOff>151560</xdr:colOff>
      <xdr:row>25</xdr:row>
      <xdr:rowOff>75960</xdr:rowOff>
    </xdr:to>
    <xdr:graphicFrame>
      <xdr:nvGraphicFramePr>
        <xdr:cNvPr id="35" name="Chart 32"/>
        <xdr:cNvGraphicFramePr/>
      </xdr:nvGraphicFramePr>
      <xdr:xfrm>
        <a:off x="7305480" y="1676160"/>
        <a:ext cx="6812280" cy="29908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2"/>
        </a:graphicData>
      </a:graphic>
    </xdr:graphicFrame>
    <xdr:clientData/>
  </xdr:twoCellAnchor>
  <xdr:twoCellAnchor editAs="oneCell">
    <xdr:from>
      <xdr:col>2</xdr:col>
      <xdr:colOff>764640</xdr:colOff>
      <xdr:row>66</xdr:row>
      <xdr:rowOff>114480</xdr:rowOff>
    </xdr:from>
    <xdr:to>
      <xdr:col>20</xdr:col>
      <xdr:colOff>684720</xdr:colOff>
      <xdr:row>87</xdr:row>
      <xdr:rowOff>28440</xdr:rowOff>
    </xdr:to>
    <xdr:graphicFrame>
      <xdr:nvGraphicFramePr>
        <xdr:cNvPr id="36" name="Chart 33"/>
        <xdr:cNvGraphicFramePr/>
      </xdr:nvGraphicFramePr>
      <xdr:xfrm>
        <a:off x="3683160" y="11401560"/>
        <a:ext cx="17457480" cy="33145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3"/>
        </a:graphicData>
      </a:graphic>
    </xdr:graphicFrame>
    <xdr:clientData/>
  </xdr:twoCellAnchor>
  <xdr:twoCellAnchor editAs="oneCell">
    <xdr:from>
      <xdr:col>13</xdr:col>
      <xdr:colOff>291600</xdr:colOff>
      <xdr:row>7</xdr:row>
      <xdr:rowOff>18720</xdr:rowOff>
    </xdr:from>
    <xdr:to>
      <xdr:col>21</xdr:col>
      <xdr:colOff>10440</xdr:colOff>
      <xdr:row>25</xdr:row>
      <xdr:rowOff>47520</xdr:rowOff>
    </xdr:to>
    <xdr:graphicFrame>
      <xdr:nvGraphicFramePr>
        <xdr:cNvPr id="37" name="Chart 34"/>
        <xdr:cNvGraphicFramePr/>
      </xdr:nvGraphicFramePr>
      <xdr:xfrm>
        <a:off x="14257800" y="1676160"/>
        <a:ext cx="6942600" cy="29624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4"/>
        </a:graphicData>
      </a:graphic>
    </xdr:graphicFrame>
    <xdr:clientData/>
  </xdr:twoCellAnchor>
  <xdr:twoCellAnchor editAs="oneCell">
    <xdr:from>
      <xdr:col>6</xdr:col>
      <xdr:colOff>0</xdr:colOff>
      <xdr:row>25</xdr:row>
      <xdr:rowOff>105120</xdr:rowOff>
    </xdr:from>
    <xdr:to>
      <xdr:col>13</xdr:col>
      <xdr:colOff>151560</xdr:colOff>
      <xdr:row>43</xdr:row>
      <xdr:rowOff>152280</xdr:rowOff>
    </xdr:to>
    <xdr:graphicFrame>
      <xdr:nvGraphicFramePr>
        <xdr:cNvPr id="38" name="Chart 35"/>
        <xdr:cNvGraphicFramePr/>
      </xdr:nvGraphicFramePr>
      <xdr:xfrm>
        <a:off x="7285320" y="4696200"/>
        <a:ext cx="6832440" cy="29905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5"/>
        </a:graphicData>
      </a:graphic>
    </xdr:graphicFrame>
    <xdr:clientData/>
  </xdr:twoCellAnchor>
  <xdr:twoCellAnchor editAs="oneCell">
    <xdr:from>
      <xdr:col>13</xdr:col>
      <xdr:colOff>321840</xdr:colOff>
      <xdr:row>25</xdr:row>
      <xdr:rowOff>75960</xdr:rowOff>
    </xdr:from>
    <xdr:to>
      <xdr:col>21</xdr:col>
      <xdr:colOff>30240</xdr:colOff>
      <xdr:row>43</xdr:row>
      <xdr:rowOff>142920</xdr:rowOff>
    </xdr:to>
    <xdr:graphicFrame>
      <xdr:nvGraphicFramePr>
        <xdr:cNvPr id="39" name="Chart 36"/>
        <xdr:cNvGraphicFramePr/>
      </xdr:nvGraphicFramePr>
      <xdr:xfrm>
        <a:off x="14288040" y="4667040"/>
        <a:ext cx="6932160" cy="30103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6"/>
        </a:graphicData>
      </a:graphic>
    </xdr:graphicFrame>
    <xdr:clientData/>
  </xdr:twoCellAnchor>
  <xdr:twoCellAnchor editAs="oneCell">
    <xdr:from>
      <xdr:col>2</xdr:col>
      <xdr:colOff>402480</xdr:colOff>
      <xdr:row>30</xdr:row>
      <xdr:rowOff>38160</xdr:rowOff>
    </xdr:from>
    <xdr:to>
      <xdr:col>2</xdr:col>
      <xdr:colOff>513720</xdr:colOff>
      <xdr:row>31</xdr:row>
      <xdr:rowOff>75960</xdr:rowOff>
    </xdr:to>
    <xdr:sp>
      <xdr:nvSpPr>
        <xdr:cNvPr id="40" name="Text 37"/>
        <xdr:cNvSpPr/>
      </xdr:nvSpPr>
      <xdr:spPr>
        <a:xfrm>
          <a:off x="3321000" y="5467320"/>
          <a:ext cx="111240" cy="1998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NAES/NATTS/ARUBA/Alcatraz/quotes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3"/>
      <sheetName val="eolquote"/>
      <sheetName val="gas supply deal"/>
      <sheetName val="WKEND SENDOUT"/>
      <sheetName val="Sheet2"/>
      <sheetName val="nng ventura"/>
      <sheetName val="SENDOUT"/>
      <sheetName val="ngpl dss deal"/>
      <sheetName val="gage (sept)"/>
      <sheetName val="ANR"/>
      <sheetName val="Cary"/>
      <sheetName val="Richie"/>
      <sheetName val="CHICAGO PRICES"/>
      <sheetName val="gage gas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L6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30.41"/>
    <col collapsed="false" customWidth="true" hidden="false" outlineLevel="0" max="2" min="2" style="1" width="10.99"/>
    <col collapsed="false" customWidth="true" hidden="false" outlineLevel="0" max="3" min="3" style="2" width="10.99"/>
    <col collapsed="false" customWidth="true" hidden="false" outlineLevel="0" max="4" min="4" style="2" width="26.42"/>
    <col collapsed="false" customWidth="true" hidden="false" outlineLevel="0" max="5" min="5" style="2" width="10.99"/>
    <col collapsed="false" customWidth="true" hidden="false" outlineLevel="0" max="6" min="6" style="2" width="9.28"/>
    <col collapsed="false" customWidth="true" hidden="false" outlineLevel="0" max="7" min="7" style="2" width="30.41"/>
    <col collapsed="false" customWidth="true" hidden="false" outlineLevel="0" max="9" min="8" style="2" width="10.99"/>
    <col collapsed="false" customWidth="true" hidden="false" outlineLevel="0" max="10" min="10" style="2" width="26.42"/>
    <col collapsed="false" customWidth="true" hidden="false" outlineLevel="0" max="11" min="11" style="2" width="9.28"/>
    <col collapsed="false" customWidth="true" hidden="false" outlineLevel="0" max="12" min="12" style="2" width="11.13"/>
    <col collapsed="false" customWidth="false" hidden="false" outlineLevel="0" max="257" min="13" style="2" width="9.14"/>
  </cols>
  <sheetData>
    <row r="1" customFormat="false" ht="27.75" hidden="false" customHeight="true" outlineLevel="0" collapsed="false">
      <c r="A1" s="1" t="s">
        <v>0</v>
      </c>
      <c r="B1" s="3" t="n">
        <f aca="true">TODAY()</f>
        <v>45926</v>
      </c>
      <c r="G1" s="2" t="s">
        <v>0</v>
      </c>
      <c r="H1" s="4" t="n">
        <f aca="true">TODAY()</f>
        <v>45926</v>
      </c>
    </row>
    <row r="2" customFormat="false" ht="13.5" hidden="false" customHeight="false" outlineLevel="0" collapsed="false">
      <c r="A2" s="1" t="s">
        <v>1</v>
      </c>
      <c r="B2" s="3" t="n">
        <f aca="true">TODAY()+2</f>
        <v>45928</v>
      </c>
      <c r="G2" s="2" t="s">
        <v>1</v>
      </c>
      <c r="H2" s="4" t="n">
        <f aca="true">TODAY()+3</f>
        <v>45929</v>
      </c>
    </row>
    <row r="3" customFormat="false" ht="25.5" hidden="false" customHeight="true" outlineLevel="0" collapsed="false">
      <c r="B3" s="5" t="s">
        <v>2</v>
      </c>
      <c r="C3" s="6" t="s">
        <v>3</v>
      </c>
      <c r="D3" s="6" t="s">
        <v>4</v>
      </c>
      <c r="H3" s="6" t="s">
        <v>2</v>
      </c>
      <c r="I3" s="6" t="s">
        <v>3</v>
      </c>
      <c r="J3" s="6" t="s">
        <v>4</v>
      </c>
    </row>
    <row r="4" customFormat="false" ht="13.5" hidden="false" customHeight="false" outlineLevel="0" collapsed="false">
      <c r="A4" s="2" t="s">
        <v>5</v>
      </c>
      <c r="B4" s="7" t="n">
        <v>65</v>
      </c>
      <c r="C4" s="8" t="n">
        <v>50</v>
      </c>
      <c r="D4" s="9" t="n">
        <f aca="false">AVERAGE(B4,C4)</f>
        <v>57.5</v>
      </c>
      <c r="G4" s="2" t="s">
        <v>5</v>
      </c>
      <c r="H4" s="7" t="n">
        <v>62</v>
      </c>
      <c r="I4" s="8" t="n">
        <v>47</v>
      </c>
      <c r="J4" s="9" t="n">
        <f aca="false">AVERAGE(H4,I4)</f>
        <v>54.5</v>
      </c>
    </row>
    <row r="5" customFormat="false" ht="12.75" hidden="false" customHeight="false" outlineLevel="0" collapsed="false">
      <c r="A5" s="10"/>
      <c r="B5" s="11"/>
      <c r="C5" s="6" t="s">
        <v>6</v>
      </c>
      <c r="D5" s="10"/>
      <c r="E5" s="11"/>
      <c r="F5" s="6" t="s">
        <v>6</v>
      </c>
      <c r="G5" s="10"/>
      <c r="H5" s="11"/>
      <c r="I5" s="6" t="s">
        <v>6</v>
      </c>
      <c r="J5" s="10"/>
      <c r="K5" s="11"/>
      <c r="L5" s="6" t="s">
        <v>6</v>
      </c>
    </row>
    <row r="6" customFormat="false" ht="12.75" hidden="false" customHeight="false" outlineLevel="0" collapsed="false">
      <c r="A6" s="12" t="s">
        <v>7</v>
      </c>
      <c r="B6" s="13" t="n">
        <v>-240000</v>
      </c>
      <c r="C6" s="14" t="n">
        <v>-286000</v>
      </c>
      <c r="D6" s="12" t="s">
        <v>8</v>
      </c>
      <c r="E6" s="13" t="n">
        <v>-51000</v>
      </c>
      <c r="F6" s="14" t="n">
        <v>-55000</v>
      </c>
      <c r="G6" s="12" t="s">
        <v>7</v>
      </c>
      <c r="H6" s="13" t="n">
        <v>-290000</v>
      </c>
      <c r="I6" s="14" t="n">
        <v>-330000</v>
      </c>
      <c r="J6" s="12" t="s">
        <v>8</v>
      </c>
      <c r="K6" s="13" t="n">
        <v>-63000</v>
      </c>
      <c r="L6" s="14" t="n">
        <v>-63000</v>
      </c>
    </row>
    <row r="7" customFormat="false" ht="12.75" hidden="false" customHeight="false" outlineLevel="0" collapsed="false">
      <c r="A7" s="12" t="s">
        <v>9</v>
      </c>
      <c r="B7" s="13"/>
      <c r="D7" s="12" t="s">
        <v>10</v>
      </c>
      <c r="E7" s="13" t="n">
        <v>0</v>
      </c>
      <c r="G7" s="12" t="s">
        <v>9</v>
      </c>
      <c r="H7" s="13"/>
      <c r="J7" s="12" t="s">
        <v>10</v>
      </c>
      <c r="K7" s="13" t="n">
        <v>0</v>
      </c>
    </row>
    <row r="8" customFormat="false" ht="12.75" hidden="false" customHeight="false" outlineLevel="0" collapsed="false">
      <c r="A8" s="12" t="s">
        <v>11</v>
      </c>
      <c r="B8" s="13" t="n">
        <v>0</v>
      </c>
      <c r="D8" s="12" t="s">
        <v>12</v>
      </c>
      <c r="E8" s="13"/>
      <c r="G8" s="12" t="s">
        <v>11</v>
      </c>
      <c r="H8" s="13" t="n">
        <v>0</v>
      </c>
      <c r="J8" s="12" t="s">
        <v>12</v>
      </c>
      <c r="K8" s="13"/>
    </row>
    <row r="9" customFormat="false" ht="12.75" hidden="false" customHeight="false" outlineLevel="0" collapsed="false">
      <c r="A9" s="12" t="s">
        <v>13</v>
      </c>
      <c r="B9" s="13" t="n">
        <v>0</v>
      </c>
      <c r="D9" s="12" t="s">
        <v>14</v>
      </c>
      <c r="E9" s="13" t="n">
        <v>-5000</v>
      </c>
      <c r="G9" s="12" t="s">
        <v>13</v>
      </c>
      <c r="H9" s="13" t="n">
        <v>0</v>
      </c>
      <c r="J9" s="12" t="s">
        <v>14</v>
      </c>
      <c r="K9" s="13" t="n">
        <v>-5000</v>
      </c>
    </row>
    <row r="10" customFormat="false" ht="12.75" hidden="false" customHeight="false" outlineLevel="0" collapsed="false">
      <c r="A10" s="15" t="s">
        <v>15</v>
      </c>
      <c r="B10" s="13" t="n">
        <v>0</v>
      </c>
      <c r="C10" s="16" t="s">
        <v>16</v>
      </c>
      <c r="D10" s="12" t="s">
        <v>17</v>
      </c>
      <c r="E10" s="13" t="n">
        <v>-8340</v>
      </c>
      <c r="G10" s="15" t="s">
        <v>15</v>
      </c>
      <c r="H10" s="13" t="n">
        <v>0</v>
      </c>
      <c r="I10" s="16" t="s">
        <v>16</v>
      </c>
      <c r="J10" s="12" t="s">
        <v>17</v>
      </c>
      <c r="K10" s="13" t="n">
        <v>-8340</v>
      </c>
    </row>
    <row r="11" customFormat="false" ht="12.75" hidden="false" customHeight="false" outlineLevel="0" collapsed="false">
      <c r="A11" s="12" t="s">
        <v>18</v>
      </c>
      <c r="B11" s="13" t="n">
        <v>0</v>
      </c>
      <c r="C11" s="16"/>
      <c r="D11" s="12" t="s">
        <v>19</v>
      </c>
      <c r="E11" s="13" t="n">
        <v>-20000</v>
      </c>
      <c r="G11" s="12" t="s">
        <v>18</v>
      </c>
      <c r="H11" s="13" t="n">
        <v>0</v>
      </c>
      <c r="I11" s="16"/>
      <c r="J11" s="12" t="s">
        <v>19</v>
      </c>
      <c r="K11" s="13" t="n">
        <v>-20000</v>
      </c>
    </row>
    <row r="12" customFormat="false" ht="12.75" hidden="false" customHeight="false" outlineLevel="0" collapsed="false">
      <c r="A12" s="12" t="s">
        <v>14</v>
      </c>
      <c r="B12" s="13" t="n">
        <f aca="false">-86993-43007</f>
        <v>-130000</v>
      </c>
      <c r="C12" s="16"/>
      <c r="D12" s="15" t="s">
        <v>20</v>
      </c>
      <c r="E12" s="13" t="n">
        <v>0</v>
      </c>
      <c r="G12" s="12" t="s">
        <v>14</v>
      </c>
      <c r="H12" s="13" t="n">
        <f aca="false">-86993-43007</f>
        <v>-130000</v>
      </c>
      <c r="I12" s="16"/>
      <c r="J12" s="15" t="s">
        <v>20</v>
      </c>
      <c r="K12" s="13" t="n">
        <v>0</v>
      </c>
    </row>
    <row r="13" customFormat="false" ht="13.5" hidden="false" customHeight="false" outlineLevel="0" collapsed="false">
      <c r="A13" s="12" t="s">
        <v>21</v>
      </c>
      <c r="B13" s="13" t="n">
        <v>0</v>
      </c>
      <c r="C13" s="6"/>
      <c r="D13" s="12" t="s">
        <v>22</v>
      </c>
      <c r="E13" s="13" t="n">
        <v>0</v>
      </c>
      <c r="G13" s="12" t="s">
        <v>21</v>
      </c>
      <c r="H13" s="13" t="n">
        <v>0</v>
      </c>
      <c r="I13" s="6"/>
      <c r="J13" s="12" t="s">
        <v>22</v>
      </c>
      <c r="K13" s="13" t="n">
        <v>0</v>
      </c>
    </row>
    <row r="14" customFormat="false" ht="13.5" hidden="false" customHeight="false" outlineLevel="0" collapsed="false">
      <c r="A14" s="12" t="s">
        <v>23</v>
      </c>
      <c r="B14" s="13" t="n">
        <v>-20000</v>
      </c>
      <c r="C14" s="16"/>
      <c r="D14" s="17" t="s">
        <v>24</v>
      </c>
      <c r="E14" s="18" t="n">
        <f aca="false">SUM(E6:E13)</f>
        <v>-84340</v>
      </c>
      <c r="G14" s="12" t="s">
        <v>23</v>
      </c>
      <c r="H14" s="13" t="n">
        <v>-20000</v>
      </c>
      <c r="I14" s="16"/>
      <c r="J14" s="17" t="s">
        <v>24</v>
      </c>
      <c r="K14" s="18" t="n">
        <f aca="false">SUM(K6:K13)</f>
        <v>-96340</v>
      </c>
    </row>
    <row r="15" customFormat="false" ht="12.75" hidden="false" customHeight="false" outlineLevel="0" collapsed="false">
      <c r="A15" s="12" t="s">
        <v>25</v>
      </c>
      <c r="B15" s="13" t="n">
        <v>0</v>
      </c>
      <c r="C15" s="16"/>
      <c r="D15" s="12"/>
      <c r="E15" s="13"/>
      <c r="F15" s="16" t="n">
        <f aca="false">+E14+E29</f>
        <v>0</v>
      </c>
      <c r="G15" s="12" t="s">
        <v>25</v>
      </c>
      <c r="H15" s="13" t="n">
        <v>0</v>
      </c>
      <c r="I15" s="16"/>
      <c r="J15" s="12"/>
      <c r="K15" s="13"/>
      <c r="L15" s="16" t="n">
        <f aca="false">+K14+K29</f>
        <v>0</v>
      </c>
    </row>
    <row r="16" customFormat="false" ht="12.75" hidden="false" customHeight="false" outlineLevel="0" collapsed="false">
      <c r="A16" s="12" t="s">
        <v>12</v>
      </c>
      <c r="B16" s="13"/>
      <c r="C16" s="16"/>
      <c r="D16" s="12" t="s">
        <v>26</v>
      </c>
      <c r="E16" s="13" t="n">
        <v>14300</v>
      </c>
      <c r="G16" s="12" t="s">
        <v>12</v>
      </c>
      <c r="H16" s="13"/>
      <c r="I16" s="16"/>
      <c r="J16" s="12" t="s">
        <v>26</v>
      </c>
      <c r="K16" s="13" t="n">
        <v>14300</v>
      </c>
    </row>
    <row r="17" customFormat="false" ht="12.75" hidden="false" customHeight="false" outlineLevel="0" collapsed="false">
      <c r="A17" s="12" t="s">
        <v>27</v>
      </c>
      <c r="B17" s="13" t="n">
        <v>0</v>
      </c>
      <c r="C17" s="16"/>
      <c r="D17" s="12" t="s">
        <v>28</v>
      </c>
      <c r="E17" s="13" t="n">
        <v>10000</v>
      </c>
      <c r="G17" s="12" t="s">
        <v>27</v>
      </c>
      <c r="H17" s="13" t="n">
        <v>0</v>
      </c>
      <c r="I17" s="16"/>
      <c r="J17" s="12" t="s">
        <v>28</v>
      </c>
      <c r="K17" s="13" t="n">
        <v>10000</v>
      </c>
    </row>
    <row r="18" customFormat="false" ht="12.75" hidden="false" customHeight="false" outlineLevel="0" collapsed="false">
      <c r="A18" s="12" t="s">
        <v>22</v>
      </c>
      <c r="B18" s="13" t="n">
        <v>0</v>
      </c>
      <c r="D18" s="12" t="s">
        <v>29</v>
      </c>
      <c r="E18" s="13" t="n">
        <v>19987</v>
      </c>
      <c r="F18" s="16" t="s">
        <v>16</v>
      </c>
      <c r="G18" s="12" t="s">
        <v>22</v>
      </c>
      <c r="H18" s="13" t="n">
        <v>0</v>
      </c>
      <c r="J18" s="12" t="s">
        <v>29</v>
      </c>
      <c r="K18" s="13" t="n">
        <v>19987</v>
      </c>
      <c r="L18" s="16" t="s">
        <v>16</v>
      </c>
    </row>
    <row r="19" customFormat="false" ht="12.75" hidden="false" customHeight="false" outlineLevel="0" collapsed="false">
      <c r="A19" s="12" t="s">
        <v>30</v>
      </c>
      <c r="B19" s="13" t="n">
        <v>-14337</v>
      </c>
      <c r="D19" s="12" t="s">
        <v>31</v>
      </c>
      <c r="E19" s="13" t="n">
        <v>17191</v>
      </c>
      <c r="G19" s="12" t="s">
        <v>30</v>
      </c>
      <c r="H19" s="13" t="n">
        <v>0</v>
      </c>
      <c r="J19" s="12" t="s">
        <v>31</v>
      </c>
      <c r="K19" s="13" t="n">
        <v>17191</v>
      </c>
    </row>
    <row r="20" customFormat="false" ht="12.75" hidden="false" customHeight="false" outlineLevel="0" collapsed="false">
      <c r="A20" s="12" t="s">
        <v>32</v>
      </c>
      <c r="B20" s="13" t="n">
        <v>-70000</v>
      </c>
      <c r="C20" s="16"/>
      <c r="D20" s="12" t="s">
        <v>33</v>
      </c>
      <c r="E20" s="13" t="n">
        <v>0</v>
      </c>
      <c r="G20" s="12" t="s">
        <v>32</v>
      </c>
      <c r="H20" s="13" t="n">
        <v>-70000</v>
      </c>
      <c r="I20" s="16"/>
      <c r="J20" s="12" t="s">
        <v>33</v>
      </c>
      <c r="K20" s="13" t="n">
        <v>0</v>
      </c>
    </row>
    <row r="21" customFormat="false" ht="12.75" hidden="false" customHeight="false" outlineLevel="0" collapsed="false">
      <c r="A21" s="12" t="s">
        <v>34</v>
      </c>
      <c r="B21" s="13" t="n">
        <v>0</v>
      </c>
      <c r="C21" s="16"/>
      <c r="D21" s="12" t="s">
        <v>35</v>
      </c>
      <c r="E21" s="13" t="n">
        <v>4340</v>
      </c>
      <c r="G21" s="12" t="s">
        <v>34</v>
      </c>
      <c r="H21" s="13" t="n">
        <v>0</v>
      </c>
      <c r="I21" s="16"/>
      <c r="J21" s="12" t="s">
        <v>35</v>
      </c>
      <c r="K21" s="13" t="n">
        <v>4340</v>
      </c>
    </row>
    <row r="22" customFormat="false" ht="12.75" hidden="false" customHeight="false" outlineLevel="0" collapsed="false">
      <c r="A22" s="12" t="s">
        <v>36</v>
      </c>
      <c r="B22" s="13" t="n">
        <v>0</v>
      </c>
      <c r="D22" s="12" t="s">
        <v>37</v>
      </c>
      <c r="E22" s="13" t="n">
        <v>6945</v>
      </c>
      <c r="G22" s="12" t="s">
        <v>36</v>
      </c>
      <c r="H22" s="13" t="n">
        <v>0</v>
      </c>
      <c r="J22" s="12" t="s">
        <v>37</v>
      </c>
      <c r="K22" s="13" t="n">
        <v>6945</v>
      </c>
    </row>
    <row r="23" customFormat="false" ht="12.75" hidden="false" customHeight="false" outlineLevel="0" collapsed="false">
      <c r="A23" s="12" t="s">
        <v>38</v>
      </c>
      <c r="B23" s="13" t="n">
        <v>-29198</v>
      </c>
      <c r="C23" s="16" t="s">
        <v>16</v>
      </c>
      <c r="D23" s="12" t="s">
        <v>27</v>
      </c>
      <c r="E23" s="13" t="n">
        <v>0</v>
      </c>
      <c r="F23" s="16"/>
      <c r="G23" s="12" t="s">
        <v>38</v>
      </c>
      <c r="H23" s="13" t="n">
        <v>-29198</v>
      </c>
      <c r="I23" s="16" t="s">
        <v>16</v>
      </c>
      <c r="J23" s="12" t="s">
        <v>27</v>
      </c>
      <c r="K23" s="13" t="n">
        <v>0</v>
      </c>
      <c r="L23" s="16"/>
    </row>
    <row r="24" customFormat="false" ht="12.75" hidden="false" customHeight="false" outlineLevel="0" collapsed="false">
      <c r="A24" s="12" t="s">
        <v>14</v>
      </c>
      <c r="B24" s="13" t="n">
        <v>0</v>
      </c>
      <c r="D24" s="12" t="s">
        <v>22</v>
      </c>
      <c r="E24" s="13" t="n">
        <v>11577</v>
      </c>
      <c r="F24" s="16"/>
      <c r="G24" s="12" t="s">
        <v>14</v>
      </c>
      <c r="H24" s="13" t="n">
        <v>0</v>
      </c>
      <c r="J24" s="12" t="s">
        <v>22</v>
      </c>
      <c r="K24" s="13" t="n">
        <v>23577</v>
      </c>
      <c r="L24" s="16"/>
    </row>
    <row r="25" customFormat="false" ht="12.75" hidden="false" customHeight="false" outlineLevel="0" collapsed="false">
      <c r="A25" s="12" t="s">
        <v>39</v>
      </c>
      <c r="B25" s="13" t="n">
        <v>0</v>
      </c>
      <c r="D25" s="12" t="s">
        <v>14</v>
      </c>
      <c r="E25" s="13" t="n">
        <v>0</v>
      </c>
      <c r="G25" s="12" t="s">
        <v>39</v>
      </c>
      <c r="H25" s="13" t="n">
        <v>0</v>
      </c>
      <c r="J25" s="12" t="s">
        <v>14</v>
      </c>
      <c r="K25" s="13" t="n">
        <v>0</v>
      </c>
    </row>
    <row r="26" customFormat="false" ht="12.75" hidden="false" customHeight="false" outlineLevel="0" collapsed="false">
      <c r="A26" s="12" t="s">
        <v>40</v>
      </c>
      <c r="B26" s="13" t="n">
        <v>0</v>
      </c>
      <c r="D26" s="12" t="s">
        <v>20</v>
      </c>
      <c r="E26" s="13" t="n">
        <v>0</v>
      </c>
      <c r="G26" s="12" t="s">
        <v>40</v>
      </c>
      <c r="H26" s="13" t="n">
        <v>0</v>
      </c>
      <c r="J26" s="12" t="s">
        <v>20</v>
      </c>
      <c r="K26" s="13" t="n">
        <v>0</v>
      </c>
    </row>
    <row r="27" customFormat="false" ht="12.75" hidden="false" customHeight="false" outlineLevel="0" collapsed="false">
      <c r="A27" s="12" t="s">
        <v>41</v>
      </c>
      <c r="B27" s="13" t="n">
        <v>0</v>
      </c>
      <c r="C27" s="16"/>
      <c r="D27" s="12" t="s">
        <v>42</v>
      </c>
      <c r="E27" s="13" t="n">
        <v>0</v>
      </c>
      <c r="G27" s="12" t="s">
        <v>41</v>
      </c>
      <c r="H27" s="13" t="n">
        <v>0</v>
      </c>
      <c r="I27" s="16"/>
      <c r="J27" s="12" t="s">
        <v>42</v>
      </c>
      <c r="K27" s="13" t="n">
        <v>0</v>
      </c>
    </row>
    <row r="28" customFormat="false" ht="13.5" hidden="false" customHeight="false" outlineLevel="0" collapsed="false">
      <c r="A28" s="12" t="s">
        <v>43</v>
      </c>
      <c r="B28" s="13" t="n">
        <v>0</v>
      </c>
      <c r="C28" s="16" t="n">
        <f aca="false">SUM(B29,B59)</f>
        <v>0</v>
      </c>
      <c r="D28" s="12" t="s">
        <v>44</v>
      </c>
      <c r="E28" s="13" t="n">
        <v>0</v>
      </c>
      <c r="G28" s="12" t="s">
        <v>43</v>
      </c>
      <c r="H28" s="13" t="n">
        <v>0</v>
      </c>
      <c r="I28" s="16" t="n">
        <f aca="false">SUM(H29,H59)</f>
        <v>0</v>
      </c>
      <c r="J28" s="12" t="s">
        <v>44</v>
      </c>
      <c r="K28" s="13" t="n">
        <v>0</v>
      </c>
    </row>
    <row r="29" customFormat="false" ht="13.5" hidden="false" customHeight="false" outlineLevel="0" collapsed="false">
      <c r="A29" s="17" t="s">
        <v>24</v>
      </c>
      <c r="B29" s="18" t="n">
        <f aca="false">SUM(B6:B28)</f>
        <v>-503535</v>
      </c>
      <c r="C29" s="16"/>
      <c r="D29" s="17" t="s">
        <v>45</v>
      </c>
      <c r="E29" s="18" t="n">
        <f aca="false">SUM(E16:E28)</f>
        <v>84340</v>
      </c>
      <c r="G29" s="17" t="s">
        <v>24</v>
      </c>
      <c r="H29" s="18" t="n">
        <f aca="false">SUM(H6:H28)</f>
        <v>-539198</v>
      </c>
      <c r="I29" s="16"/>
      <c r="J29" s="17" t="s">
        <v>45</v>
      </c>
      <c r="K29" s="18" t="n">
        <f aca="false">SUM(K16:K28)</f>
        <v>96340</v>
      </c>
    </row>
    <row r="30" customFormat="false" ht="13.5" hidden="false" customHeight="false" outlineLevel="0" collapsed="false">
      <c r="A30" s="12"/>
      <c r="B30" s="13"/>
      <c r="C30" s="16"/>
      <c r="D30" s="19"/>
      <c r="E30" s="20"/>
      <c r="F30" s="16"/>
      <c r="G30" s="12"/>
      <c r="H30" s="13"/>
      <c r="I30" s="16"/>
      <c r="J30" s="19"/>
      <c r="K30" s="20"/>
      <c r="L30" s="16"/>
    </row>
    <row r="31" customFormat="false" ht="12.75" hidden="false" customHeight="false" outlineLevel="0" collapsed="false">
      <c r="A31" s="12" t="s">
        <v>26</v>
      </c>
      <c r="B31" s="13" t="n">
        <v>66123</v>
      </c>
      <c r="C31" s="16"/>
      <c r="E31" s="14"/>
      <c r="G31" s="12" t="s">
        <v>26</v>
      </c>
      <c r="H31" s="13" t="n">
        <v>66123</v>
      </c>
      <c r="I31" s="16"/>
      <c r="K31" s="14"/>
    </row>
    <row r="32" customFormat="false" ht="12.75" hidden="false" customHeight="false" outlineLevel="0" collapsed="false">
      <c r="A32" s="12" t="s">
        <v>28</v>
      </c>
      <c r="B32" s="13" t="n">
        <v>125000</v>
      </c>
      <c r="E32" s="14"/>
      <c r="G32" s="12" t="s">
        <v>28</v>
      </c>
      <c r="H32" s="13" t="n">
        <v>125000</v>
      </c>
      <c r="K32" s="14"/>
    </row>
    <row r="33" customFormat="false" ht="12.75" hidden="false" customHeight="false" outlineLevel="0" collapsed="false">
      <c r="A33" s="12" t="s">
        <v>29</v>
      </c>
      <c r="B33" s="13" t="n">
        <v>0</v>
      </c>
      <c r="D33" s="21"/>
      <c r="G33" s="12" t="s">
        <v>29</v>
      </c>
      <c r="H33" s="13" t="n">
        <v>0</v>
      </c>
      <c r="J33" s="21"/>
    </row>
    <row r="34" customFormat="false" ht="12.75" hidden="false" customHeight="false" outlineLevel="0" collapsed="false">
      <c r="A34" s="12" t="s">
        <v>31</v>
      </c>
      <c r="B34" s="13" t="n">
        <v>124369</v>
      </c>
      <c r="C34" s="16"/>
      <c r="G34" s="12" t="s">
        <v>31</v>
      </c>
      <c r="H34" s="13" t="n">
        <v>124369</v>
      </c>
      <c r="I34" s="16"/>
    </row>
    <row r="35" customFormat="false" ht="12.75" hidden="false" customHeight="false" outlineLevel="0" collapsed="false">
      <c r="A35" s="12" t="s">
        <v>46</v>
      </c>
      <c r="B35" s="13" t="n">
        <v>29198</v>
      </c>
      <c r="G35" s="12" t="s">
        <v>46</v>
      </c>
      <c r="H35" s="13" t="n">
        <v>29198</v>
      </c>
    </row>
    <row r="36" customFormat="false" ht="12.75" hidden="false" customHeight="false" outlineLevel="0" collapsed="false">
      <c r="A36" s="12" t="s">
        <v>47</v>
      </c>
      <c r="B36" s="13" t="n">
        <v>0</v>
      </c>
      <c r="G36" s="12" t="s">
        <v>47</v>
      </c>
      <c r="H36" s="13" t="n">
        <v>0</v>
      </c>
    </row>
    <row r="37" customFormat="false" ht="12.75" hidden="false" customHeight="false" outlineLevel="0" collapsed="false">
      <c r="A37" s="12" t="s">
        <v>48</v>
      </c>
      <c r="B37" s="13" t="n">
        <v>0</v>
      </c>
      <c r="D37" s="22"/>
      <c r="G37" s="12" t="s">
        <v>48</v>
      </c>
      <c r="H37" s="13" t="n">
        <v>0</v>
      </c>
      <c r="J37" s="22"/>
    </row>
    <row r="38" customFormat="false" ht="12.75" hidden="false" customHeight="false" outlineLevel="0" collapsed="false">
      <c r="A38" s="12" t="s">
        <v>49</v>
      </c>
      <c r="B38" s="13" t="n">
        <v>0</v>
      </c>
      <c r="D38" s="23"/>
      <c r="E38" s="16"/>
      <c r="G38" s="12" t="s">
        <v>49</v>
      </c>
      <c r="H38" s="13" t="n">
        <v>0</v>
      </c>
      <c r="J38" s="23"/>
      <c r="K38" s="16"/>
    </row>
    <row r="39" customFormat="false" ht="12.75" hidden="false" customHeight="false" outlineLevel="0" collapsed="false">
      <c r="A39" s="12" t="s">
        <v>42</v>
      </c>
      <c r="B39" s="13" t="n">
        <v>11000</v>
      </c>
      <c r="G39" s="12" t="s">
        <v>42</v>
      </c>
      <c r="H39" s="13" t="n">
        <v>11000</v>
      </c>
    </row>
    <row r="40" customFormat="false" ht="12.75" hidden="false" customHeight="false" outlineLevel="0" collapsed="false">
      <c r="A40" s="12" t="s">
        <v>23</v>
      </c>
      <c r="B40" s="13" t="n">
        <v>7000</v>
      </c>
      <c r="G40" s="12" t="s">
        <v>23</v>
      </c>
      <c r="H40" s="13" t="n">
        <v>7000</v>
      </c>
    </row>
    <row r="41" customFormat="false" ht="12.75" hidden="false" customHeight="false" outlineLevel="0" collapsed="false">
      <c r="A41" s="12" t="s">
        <v>25</v>
      </c>
      <c r="B41" s="13" t="n">
        <v>2500</v>
      </c>
      <c r="G41" s="12" t="s">
        <v>25</v>
      </c>
      <c r="H41" s="13" t="n">
        <v>2500</v>
      </c>
    </row>
    <row r="42" customFormat="false" ht="12.75" hidden="false" customHeight="false" outlineLevel="0" collapsed="false">
      <c r="A42" s="12" t="s">
        <v>18</v>
      </c>
      <c r="B42" s="24"/>
      <c r="G42" s="12" t="s">
        <v>18</v>
      </c>
      <c r="H42" s="24"/>
    </row>
    <row r="43" customFormat="false" ht="12.75" hidden="false" customHeight="false" outlineLevel="0" collapsed="false">
      <c r="A43" s="12" t="s">
        <v>50</v>
      </c>
      <c r="B43" s="13" t="n">
        <v>0</v>
      </c>
      <c r="E43" s="14"/>
      <c r="G43" s="12" t="s">
        <v>50</v>
      </c>
      <c r="H43" s="13" t="n">
        <v>0</v>
      </c>
      <c r="K43" s="14"/>
    </row>
    <row r="44" customFormat="false" ht="12.75" hidden="false" customHeight="false" outlineLevel="0" collapsed="false">
      <c r="A44" s="12" t="s">
        <v>14</v>
      </c>
      <c r="B44" s="13" t="n">
        <v>43007</v>
      </c>
      <c r="C44" s="16"/>
      <c r="E44" s="14"/>
      <c r="G44" s="12" t="s">
        <v>14</v>
      </c>
      <c r="H44" s="13" t="n">
        <v>43007</v>
      </c>
      <c r="I44" s="16"/>
      <c r="K44" s="14"/>
    </row>
    <row r="45" customFormat="false" ht="12.75" hidden="false" customHeight="false" outlineLevel="0" collapsed="false">
      <c r="A45" s="12" t="s">
        <v>51</v>
      </c>
      <c r="B45" s="13" t="n">
        <v>15000</v>
      </c>
      <c r="E45" s="14"/>
      <c r="G45" s="12" t="s">
        <v>51</v>
      </c>
      <c r="H45" s="13" t="n">
        <v>15000</v>
      </c>
      <c r="K45" s="14"/>
    </row>
    <row r="46" customFormat="false" ht="12.75" hidden="false" customHeight="false" outlineLevel="0" collapsed="false">
      <c r="A46" s="12" t="s">
        <v>52</v>
      </c>
      <c r="B46" s="13" t="n">
        <v>1000</v>
      </c>
      <c r="C46" s="16"/>
      <c r="E46" s="14"/>
      <c r="G46" s="12" t="s">
        <v>52</v>
      </c>
      <c r="H46" s="13" t="n">
        <v>1000</v>
      </c>
      <c r="I46" s="16"/>
      <c r="K46" s="14"/>
    </row>
    <row r="47" customFormat="false" ht="12.75" hidden="false" customHeight="false" outlineLevel="0" collapsed="false">
      <c r="A47" s="12" t="s">
        <v>33</v>
      </c>
      <c r="B47" s="13"/>
      <c r="G47" s="12" t="s">
        <v>33</v>
      </c>
      <c r="H47" s="13"/>
    </row>
    <row r="48" customFormat="false" ht="12.75" hidden="false" customHeight="false" outlineLevel="0" collapsed="false">
      <c r="A48" s="12" t="s">
        <v>27</v>
      </c>
      <c r="B48" s="13" t="n">
        <v>0</v>
      </c>
      <c r="E48" s="14"/>
      <c r="G48" s="12" t="s">
        <v>27</v>
      </c>
      <c r="H48" s="13" t="n">
        <v>0</v>
      </c>
      <c r="K48" s="14"/>
    </row>
    <row r="49" customFormat="false" ht="12.75" hidden="false" customHeight="false" outlineLevel="0" collapsed="false">
      <c r="A49" s="12" t="s">
        <v>22</v>
      </c>
      <c r="B49" s="13" t="n">
        <v>0</v>
      </c>
      <c r="C49" s="16" t="s">
        <v>16</v>
      </c>
      <c r="E49" s="14"/>
      <c r="G49" s="12" t="s">
        <v>22</v>
      </c>
      <c r="H49" s="13" t="n">
        <v>0</v>
      </c>
      <c r="I49" s="16" t="s">
        <v>16</v>
      </c>
      <c r="K49" s="14"/>
    </row>
    <row r="50" customFormat="false" ht="12.75" hidden="false" customHeight="false" outlineLevel="0" collapsed="false">
      <c r="A50" s="12" t="s">
        <v>30</v>
      </c>
      <c r="B50" s="13" t="n">
        <v>0</v>
      </c>
      <c r="E50" s="14"/>
      <c r="G50" s="12" t="s">
        <v>30</v>
      </c>
      <c r="H50" s="13" t="n">
        <v>0</v>
      </c>
      <c r="K50" s="14"/>
    </row>
    <row r="51" customFormat="false" ht="12.75" hidden="false" customHeight="false" outlineLevel="0" collapsed="false">
      <c r="A51" s="12" t="s">
        <v>53</v>
      </c>
      <c r="B51" s="13" t="n">
        <v>0</v>
      </c>
      <c r="E51" s="14"/>
      <c r="G51" s="12" t="s">
        <v>53</v>
      </c>
      <c r="H51" s="13" t="n">
        <v>0</v>
      </c>
      <c r="K51" s="14"/>
    </row>
    <row r="52" customFormat="false" ht="12.75" hidden="false" customHeight="false" outlineLevel="0" collapsed="false">
      <c r="A52" s="12" t="s">
        <v>54</v>
      </c>
      <c r="B52" s="13" t="n">
        <v>0</v>
      </c>
      <c r="C52" s="16"/>
      <c r="E52" s="14"/>
      <c r="G52" s="12" t="s">
        <v>54</v>
      </c>
      <c r="H52" s="13" t="n">
        <v>0</v>
      </c>
      <c r="I52" s="16"/>
      <c r="K52" s="14"/>
    </row>
    <row r="53" customFormat="false" ht="12.75" hidden="false" customHeight="false" outlineLevel="0" collapsed="false">
      <c r="A53" s="12" t="s">
        <v>55</v>
      </c>
      <c r="B53" s="13" t="n">
        <v>0</v>
      </c>
      <c r="E53" s="14"/>
      <c r="G53" s="12" t="s">
        <v>55</v>
      </c>
      <c r="H53" s="13" t="n">
        <v>0</v>
      </c>
      <c r="K53" s="14"/>
    </row>
    <row r="54" customFormat="false" ht="12.75" hidden="false" customHeight="false" outlineLevel="0" collapsed="false">
      <c r="A54" s="12" t="s">
        <v>36</v>
      </c>
      <c r="B54" s="13" t="n">
        <v>1000</v>
      </c>
      <c r="C54" s="16"/>
      <c r="E54" s="14"/>
      <c r="G54" s="12" t="s">
        <v>36</v>
      </c>
      <c r="H54" s="13" t="n">
        <v>1000</v>
      </c>
      <c r="I54" s="16"/>
      <c r="K54" s="14"/>
    </row>
    <row r="55" customFormat="false" ht="12.75" hidden="false" customHeight="false" outlineLevel="0" collapsed="false">
      <c r="A55" s="12" t="s">
        <v>56</v>
      </c>
      <c r="B55" s="13" t="n">
        <v>35000</v>
      </c>
      <c r="C55" s="16"/>
      <c r="E55" s="14"/>
      <c r="G55" s="12" t="s">
        <v>56</v>
      </c>
      <c r="H55" s="13" t="n">
        <v>35000</v>
      </c>
      <c r="I55" s="16"/>
      <c r="K55" s="14"/>
    </row>
    <row r="56" customFormat="false" ht="12.75" hidden="false" customHeight="false" outlineLevel="0" collapsed="false">
      <c r="A56" s="12" t="s">
        <v>57</v>
      </c>
      <c r="B56" s="13" t="n">
        <v>42338</v>
      </c>
      <c r="C56" s="16"/>
      <c r="E56" s="14"/>
      <c r="G56" s="12" t="s">
        <v>57</v>
      </c>
      <c r="H56" s="13" t="n">
        <v>42338</v>
      </c>
      <c r="I56" s="16"/>
      <c r="K56" s="14"/>
    </row>
    <row r="57" customFormat="false" ht="12.75" hidden="false" customHeight="false" outlineLevel="0" collapsed="false">
      <c r="A57" s="12" t="s">
        <v>58</v>
      </c>
      <c r="B57" s="13" t="n">
        <v>1000</v>
      </c>
      <c r="C57" s="16"/>
      <c r="E57" s="14"/>
      <c r="G57" s="12" t="s">
        <v>58</v>
      </c>
      <c r="H57" s="13" t="n">
        <v>1000</v>
      </c>
      <c r="I57" s="16"/>
      <c r="K57" s="14"/>
    </row>
    <row r="58" customFormat="false" ht="13.5" hidden="false" customHeight="false" outlineLevel="0" collapsed="false">
      <c r="A58" s="12" t="s">
        <v>44</v>
      </c>
      <c r="B58" s="13" t="n">
        <v>0</v>
      </c>
      <c r="C58" s="16"/>
      <c r="G58" s="12" t="s">
        <v>44</v>
      </c>
      <c r="H58" s="13" t="n">
        <v>35663</v>
      </c>
      <c r="I58" s="16"/>
    </row>
    <row r="59" customFormat="false" ht="13.5" hidden="false" customHeight="false" outlineLevel="0" collapsed="false">
      <c r="A59" s="17" t="s">
        <v>45</v>
      </c>
      <c r="B59" s="18" t="n">
        <f aca="false">SUM(B31:B58)</f>
        <v>503535</v>
      </c>
      <c r="E59" s="14"/>
      <c r="G59" s="17" t="s">
        <v>45</v>
      </c>
      <c r="H59" s="18" t="n">
        <f aca="false">SUM(H31:H58)</f>
        <v>539198</v>
      </c>
      <c r="K59" s="14"/>
    </row>
    <row r="60" customFormat="false" ht="13.5" hidden="false" customHeight="false" outlineLevel="0" collapsed="false">
      <c r="A60" s="19"/>
      <c r="B60" s="25"/>
      <c r="G60" s="19"/>
      <c r="H60" s="25"/>
    </row>
  </sheetData>
  <printOptions headings="false" gridLines="false" gridLinesSet="true" horizontalCentered="false" verticalCentered="false"/>
  <pageMargins left="0.55" right="0.3" top="0.984027777777778" bottom="0.5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M61"/>
  <sheetViews>
    <sheetView showFormulas="false" showGridLines="true" showRowColHeaders="true" showZeros="true" rightToLeft="false" tabSelected="true" showOutlineSymbols="true" defaultGridColor="true" view="normal" topLeftCell="A1" colorId="64" zoomScale="75" zoomScaleNormal="75" zoomScalePageLayoutView="100" workbookViewId="0">
      <selection pane="topLeft" activeCell="B13" activeCellId="0" sqref="B13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" width="30.41"/>
    <col collapsed="false" customWidth="true" hidden="false" outlineLevel="0" max="3" min="2" style="2" width="10.99"/>
    <col collapsed="false" customWidth="true" hidden="false" outlineLevel="0" max="4" min="4" style="2" width="26.42"/>
    <col collapsed="false" customWidth="true" hidden="false" outlineLevel="0" max="5" min="5" style="2" width="12.42"/>
    <col collapsed="false" customWidth="true" hidden="false" outlineLevel="0" max="6" min="6" style="2" width="12.14"/>
    <col collapsed="false" customWidth="true" hidden="false" outlineLevel="0" max="7" min="7" style="2" width="12.28"/>
    <col collapsed="false" customWidth="true" hidden="false" outlineLevel="0" max="8" min="8" style="2" width="11.56"/>
    <col collapsed="false" customWidth="true" hidden="false" outlineLevel="0" max="9" min="9" style="2" width="11.85"/>
    <col collapsed="false" customWidth="true" hidden="false" outlineLevel="0" max="10" min="10" style="2" width="18.14"/>
    <col collapsed="false" customWidth="true" hidden="false" outlineLevel="0" max="12" min="11" style="2" width="13.7"/>
    <col collapsed="false" customWidth="true" hidden="false" outlineLevel="0" max="13" min="13" style="2" width="13.56"/>
    <col collapsed="false" customWidth="false" hidden="false" outlineLevel="0" max="14" min="14" style="2" width="9.14"/>
    <col collapsed="false" customWidth="true" hidden="false" outlineLevel="0" max="15" min="15" style="2" width="18.99"/>
    <col collapsed="false" customWidth="true" hidden="false" outlineLevel="0" max="16" min="16" style="2" width="10.71"/>
    <col collapsed="false" customWidth="true" hidden="false" outlineLevel="0" max="17" min="17" style="2" width="11.85"/>
    <col collapsed="false" customWidth="true" hidden="false" outlineLevel="0" max="18" min="18" style="2" width="9.99"/>
    <col collapsed="false" customWidth="true" hidden="false" outlineLevel="0" max="19" min="19" style="2" width="20.7"/>
    <col collapsed="false" customWidth="true" hidden="false" outlineLevel="0" max="20" min="20" style="2" width="10.71"/>
    <col collapsed="false" customWidth="true" hidden="false" outlineLevel="0" max="21" min="21" style="2" width="10.41"/>
    <col collapsed="false" customWidth="true" hidden="false" outlineLevel="0" max="22" min="22" style="2" width="3.14"/>
    <col collapsed="false" customWidth="true" hidden="false" outlineLevel="0" max="23" min="23" style="2" width="11.85"/>
    <col collapsed="false" customWidth="true" hidden="false" outlineLevel="0" max="25" min="24" style="2" width="10.28"/>
    <col collapsed="false" customWidth="true" hidden="false" outlineLevel="0" max="26" min="26" style="2" width="9.28"/>
    <col collapsed="false" customWidth="true" hidden="false" outlineLevel="0" max="27" min="27" style="2" width="1.7"/>
    <col collapsed="false" customWidth="true" hidden="false" outlineLevel="0" max="30" min="28" style="2" width="9.28"/>
    <col collapsed="false" customWidth="false" hidden="false" outlineLevel="0" max="31" min="31" style="2" width="9.14"/>
    <col collapsed="false" customWidth="true" hidden="false" outlineLevel="0" max="32" min="32" style="2" width="13.7"/>
    <col collapsed="false" customWidth="true" hidden="false" outlineLevel="0" max="33" min="33" style="2" width="16.99"/>
    <col collapsed="false" customWidth="true" hidden="false" outlineLevel="0" max="34" min="34" style="2" width="20.13"/>
    <col collapsed="false" customWidth="false" hidden="false" outlineLevel="0" max="35" min="35" style="2" width="9.14"/>
    <col collapsed="false" customWidth="true" hidden="false" outlineLevel="0" max="36" min="36" style="2" width="15.41"/>
    <col collapsed="false" customWidth="true" hidden="false" outlineLevel="0" max="37" min="37" style="2" width="14.7"/>
    <col collapsed="false" customWidth="true" hidden="false" outlineLevel="0" max="38" min="38" style="2" width="16.56"/>
    <col collapsed="false" customWidth="false" hidden="false" outlineLevel="0" max="257" min="39" style="2" width="9.14"/>
  </cols>
  <sheetData>
    <row r="1" customFormat="false" ht="39" hidden="false" customHeight="false" outlineLevel="0" collapsed="false">
      <c r="A1" s="2" t="s">
        <v>0</v>
      </c>
      <c r="B1" s="4" t="n">
        <f aca="true">TODAY()</f>
        <v>45926</v>
      </c>
      <c r="F1" s="26" t="s">
        <v>59</v>
      </c>
      <c r="G1" s="27" t="n">
        <v>300000</v>
      </c>
      <c r="H1" s="28"/>
      <c r="I1" s="29" t="s">
        <v>60</v>
      </c>
      <c r="J1" s="30" t="n">
        <v>62000</v>
      </c>
      <c r="O1" s="31" t="s">
        <v>61</v>
      </c>
      <c r="P1" s="32" t="n">
        <f aca="true">TODAY()+2</f>
        <v>45928</v>
      </c>
      <c r="Q1" s="14" t="n">
        <v>230000</v>
      </c>
      <c r="S1" s="31" t="s">
        <v>62</v>
      </c>
      <c r="T1" s="32" t="n">
        <f aca="true">TODAY()+2</f>
        <v>45928</v>
      </c>
      <c r="U1" s="14" t="n">
        <v>41000</v>
      </c>
      <c r="X1" s="33" t="s">
        <v>63</v>
      </c>
      <c r="Y1" s="33" t="s">
        <v>64</v>
      </c>
      <c r="Z1" s="33" t="s">
        <v>65</v>
      </c>
      <c r="AA1" s="33"/>
      <c r="AB1" s="33" t="s">
        <v>66</v>
      </c>
      <c r="AC1" s="33" t="s">
        <v>67</v>
      </c>
      <c r="AD1" s="33" t="s">
        <v>68</v>
      </c>
      <c r="AG1" s="33" t="s">
        <v>69</v>
      </c>
      <c r="AH1" s="33" t="s">
        <v>70</v>
      </c>
      <c r="AK1" s="6" t="s">
        <v>71</v>
      </c>
    </row>
    <row r="2" customFormat="false" ht="13.5" hidden="false" customHeight="false" outlineLevel="0" collapsed="false">
      <c r="A2" s="2" t="s">
        <v>1</v>
      </c>
      <c r="B2" s="4" t="n">
        <f aca="true">TODAY()+1</f>
        <v>45927</v>
      </c>
      <c r="D2" s="16"/>
      <c r="P2" s="32" t="n">
        <f aca="true">TODAY()+3</f>
        <v>45929</v>
      </c>
      <c r="Q2" s="14" t="n">
        <v>200000</v>
      </c>
      <c r="T2" s="32" t="n">
        <f aca="true">TODAY()+3</f>
        <v>45929</v>
      </c>
      <c r="U2" s="14" t="n">
        <v>38000</v>
      </c>
      <c r="W2" s="32" t="n">
        <v>37043</v>
      </c>
      <c r="X2" s="16" t="n">
        <v>11345</v>
      </c>
      <c r="Y2" s="16" t="n">
        <v>4667</v>
      </c>
      <c r="Z2" s="34" t="n">
        <f aca="false">380985.1012-X2+Y2</f>
        <v>374307.1012</v>
      </c>
      <c r="AA2" s="34"/>
      <c r="AB2" s="16" t="n">
        <v>9313</v>
      </c>
      <c r="AC2" s="16" t="n">
        <v>0</v>
      </c>
      <c r="AD2" s="16" t="n">
        <f aca="false">-15715-AB2+AC2</f>
        <v>-25028</v>
      </c>
      <c r="AF2" s="32" t="n">
        <v>37043</v>
      </c>
      <c r="AG2" s="14" t="n">
        <f aca="false">300000+61000</f>
        <v>361000</v>
      </c>
      <c r="AH2" s="14" t="n">
        <f aca="false">276377+50580</f>
        <v>326957</v>
      </c>
      <c r="AI2" s="16"/>
      <c r="AJ2" s="35" t="n">
        <f aca="false">+AF2</f>
        <v>37043</v>
      </c>
      <c r="AK2" s="14" t="n">
        <f aca="false">124369+17191</f>
        <v>141560</v>
      </c>
      <c r="AL2" s="14"/>
      <c r="AM2" s="14"/>
    </row>
    <row r="3" customFormat="false" ht="25.5" hidden="false" customHeight="true" outlineLevel="0" collapsed="false">
      <c r="B3" s="6" t="s">
        <v>2</v>
      </c>
      <c r="C3" s="6" t="s">
        <v>3</v>
      </c>
      <c r="D3" s="6" t="s">
        <v>4</v>
      </c>
      <c r="J3" s="36" t="s">
        <v>23</v>
      </c>
      <c r="K3" s="37" t="n">
        <f aca="true">TODAY()-1</f>
        <v>45925</v>
      </c>
      <c r="L3" s="38" t="n">
        <f aca="true">TODAY()</f>
        <v>45926</v>
      </c>
      <c r="M3" s="39" t="s">
        <v>72</v>
      </c>
      <c r="P3" s="32" t="n">
        <f aca="true">TODAY()+4</f>
        <v>45930</v>
      </c>
      <c r="Q3" s="14" t="n">
        <v>230000</v>
      </c>
      <c r="T3" s="32" t="n">
        <f aca="true">TODAY()+4</f>
        <v>45930</v>
      </c>
      <c r="U3" s="14" t="n">
        <v>41000</v>
      </c>
      <c r="W3" s="32" t="n">
        <v>37044</v>
      </c>
      <c r="X3" s="16" t="n">
        <v>0</v>
      </c>
      <c r="Y3" s="16" t="n">
        <v>17167</v>
      </c>
      <c r="Z3" s="34" t="n">
        <f aca="false">Z2-X3+Y3</f>
        <v>391474.1012</v>
      </c>
      <c r="AA3" s="34"/>
      <c r="AB3" s="16" t="n">
        <v>6801</v>
      </c>
      <c r="AC3" s="16" t="n">
        <v>2500</v>
      </c>
      <c r="AD3" s="16" t="n">
        <f aca="false">AD2-AB3+AC3</f>
        <v>-29329</v>
      </c>
      <c r="AF3" s="32" t="n">
        <v>37044</v>
      </c>
      <c r="AG3" s="14" t="n">
        <f aca="false">280000+59000</f>
        <v>339000</v>
      </c>
      <c r="AH3" s="14" t="n">
        <f aca="false">306565+63287</f>
        <v>369852</v>
      </c>
      <c r="AI3" s="16"/>
      <c r="AJ3" s="35" t="n">
        <f aca="false">+AF3</f>
        <v>37044</v>
      </c>
      <c r="AK3" s="14" t="n">
        <f aca="false">131287+17237</f>
        <v>148524</v>
      </c>
      <c r="AL3" s="14"/>
      <c r="AM3" s="14"/>
    </row>
    <row r="4" customFormat="false" ht="13.5" hidden="false" customHeight="false" outlineLevel="0" collapsed="false">
      <c r="A4" s="2" t="s">
        <v>5</v>
      </c>
      <c r="B4" s="7" t="n">
        <v>67</v>
      </c>
      <c r="C4" s="8" t="n">
        <v>51</v>
      </c>
      <c r="D4" s="9" t="n">
        <f aca="false">AVERAGE(B4,C4)</f>
        <v>59</v>
      </c>
      <c r="J4" s="12" t="s">
        <v>73</v>
      </c>
      <c r="K4" s="40" t="n">
        <v>1600</v>
      </c>
      <c r="L4" s="14" t="n">
        <v>1600</v>
      </c>
      <c r="M4" s="41" t="n">
        <f aca="false">+L4-K4</f>
        <v>0</v>
      </c>
      <c r="Q4" s="14"/>
      <c r="R4" s="32" t="s">
        <v>16</v>
      </c>
      <c r="W4" s="32" t="n">
        <v>37045</v>
      </c>
      <c r="X4" s="16" t="n">
        <v>0</v>
      </c>
      <c r="Y4" s="16" t="n">
        <v>17167</v>
      </c>
      <c r="Z4" s="34" t="n">
        <f aca="false">Z3-X4+Y4</f>
        <v>408641.1012</v>
      </c>
      <c r="AA4" s="34"/>
      <c r="AB4" s="16" t="n">
        <v>0</v>
      </c>
      <c r="AC4" s="16" t="n">
        <v>2500</v>
      </c>
      <c r="AD4" s="16" t="n">
        <f aca="false">AD3-AB4+AC4</f>
        <v>-26829</v>
      </c>
      <c r="AF4" s="32" t="n">
        <v>37045</v>
      </c>
      <c r="AG4" s="14" t="n">
        <f aca="false">240000+51000</f>
        <v>291000</v>
      </c>
      <c r="AH4" s="14" t="n">
        <f aca="false">335296+63787</f>
        <v>399083</v>
      </c>
      <c r="AI4" s="16"/>
      <c r="AJ4" s="35" t="n">
        <f aca="false">+AF4</f>
        <v>37045</v>
      </c>
      <c r="AK4" s="14" t="n">
        <f aca="false">131287+17237</f>
        <v>148524</v>
      </c>
      <c r="AL4" s="14"/>
      <c r="AM4" s="14"/>
    </row>
    <row r="5" customFormat="false" ht="12.75" hidden="false" customHeight="false" outlineLevel="0" collapsed="false">
      <c r="A5" s="10"/>
      <c r="B5" s="11"/>
      <c r="C5" s="6" t="s">
        <v>6</v>
      </c>
      <c r="D5" s="10"/>
      <c r="E5" s="11"/>
      <c r="F5" s="6" t="s">
        <v>6</v>
      </c>
      <c r="H5" s="6"/>
      <c r="J5" s="12" t="s">
        <v>74</v>
      </c>
      <c r="K5" s="42" t="n">
        <v>1200</v>
      </c>
      <c r="L5" s="14" t="n">
        <v>2400</v>
      </c>
      <c r="M5" s="43" t="n">
        <f aca="false">+L5-K5</f>
        <v>1200</v>
      </c>
      <c r="W5" s="32" t="n">
        <v>37046</v>
      </c>
      <c r="X5" s="16" t="n">
        <v>7000</v>
      </c>
      <c r="Y5" s="16" t="n">
        <v>17167</v>
      </c>
      <c r="Z5" s="34" t="n">
        <f aca="false">Z4-X5+Y5</f>
        <v>418808.1012</v>
      </c>
      <c r="AA5" s="34"/>
      <c r="AB5" s="16" t="n">
        <v>0</v>
      </c>
      <c r="AC5" s="16" t="n">
        <v>2500</v>
      </c>
      <c r="AD5" s="16" t="n">
        <f aca="false">AD4-AB5+AC5</f>
        <v>-24329</v>
      </c>
      <c r="AF5" s="32" t="n">
        <v>37046</v>
      </c>
      <c r="AG5" s="14" t="n">
        <f aca="false">290000+63000</f>
        <v>353000</v>
      </c>
      <c r="AH5" s="14" t="n">
        <f aca="false">371085+73147</f>
        <v>444232</v>
      </c>
      <c r="AI5" s="16"/>
      <c r="AJ5" s="35" t="n">
        <f aca="false">+AF5</f>
        <v>37046</v>
      </c>
      <c r="AK5" s="14" t="n">
        <f aca="false">131287+17237</f>
        <v>148524</v>
      </c>
      <c r="AL5" s="14"/>
      <c r="AM5" s="14"/>
    </row>
    <row r="6" customFormat="false" ht="13.5" hidden="false" customHeight="false" outlineLevel="0" collapsed="false">
      <c r="A6" s="12" t="s">
        <v>7</v>
      </c>
      <c r="B6" s="13" t="n">
        <v>-270000</v>
      </c>
      <c r="C6" s="14" t="n">
        <v>-297000</v>
      </c>
      <c r="D6" s="12" t="s">
        <v>8</v>
      </c>
      <c r="E6" s="13" t="n">
        <v>-48000</v>
      </c>
      <c r="F6" s="14" t="n">
        <v>-54000</v>
      </c>
      <c r="H6" s="14"/>
      <c r="J6" s="19" t="s">
        <v>75</v>
      </c>
      <c r="K6" s="44" t="n">
        <f aca="false">(+K4-K5)/2</f>
        <v>200</v>
      </c>
      <c r="L6" s="45" t="n">
        <f aca="false">(+L4-L5)/2</f>
        <v>-400</v>
      </c>
      <c r="M6" s="46" t="n">
        <f aca="false">+L6-K6</f>
        <v>-600</v>
      </c>
      <c r="W6" s="32" t="n">
        <v>37047</v>
      </c>
      <c r="X6" s="16" t="n">
        <v>1600</v>
      </c>
      <c r="Y6" s="16" t="n">
        <v>1200</v>
      </c>
      <c r="Z6" s="34" t="n">
        <f aca="false">Z5-X6+Y6</f>
        <v>418408.1012</v>
      </c>
      <c r="AA6" s="34"/>
      <c r="AB6" s="16" t="n">
        <v>0</v>
      </c>
      <c r="AC6" s="16" t="n">
        <v>15500</v>
      </c>
      <c r="AD6" s="16" t="n">
        <f aca="false">AD5-AB6+AC6</f>
        <v>-8829</v>
      </c>
      <c r="AF6" s="32" t="n">
        <v>37047</v>
      </c>
      <c r="AG6" s="14" t="n">
        <f aca="false">270000+50000</f>
        <v>320000</v>
      </c>
      <c r="AH6" s="14" t="n">
        <f aca="false">350000+68000</f>
        <v>418000</v>
      </c>
      <c r="AJ6" s="35" t="n">
        <f aca="false">+AF6</f>
        <v>37047</v>
      </c>
      <c r="AK6" s="14" t="n">
        <f aca="false">118626+17239</f>
        <v>135865</v>
      </c>
      <c r="AL6" s="14"/>
      <c r="AM6" s="14"/>
    </row>
    <row r="7" customFormat="false" ht="12.75" hidden="false" customHeight="false" outlineLevel="0" collapsed="false">
      <c r="A7" s="12" t="s">
        <v>9</v>
      </c>
      <c r="B7" s="13"/>
      <c r="D7" s="12" t="s">
        <v>10</v>
      </c>
      <c r="E7" s="13" t="n">
        <v>0</v>
      </c>
      <c r="G7" s="14"/>
      <c r="H7" s="14"/>
      <c r="W7" s="32" t="n">
        <v>37048</v>
      </c>
      <c r="X7" s="16" t="n">
        <v>1600</v>
      </c>
      <c r="Y7" s="16" t="n">
        <v>2400</v>
      </c>
      <c r="Z7" s="34" t="n">
        <f aca="false">Z6-X7+Y7</f>
        <v>419208.1012</v>
      </c>
      <c r="AA7" s="34"/>
      <c r="AB7" s="16" t="n">
        <v>0</v>
      </c>
      <c r="AC7" s="16" t="n">
        <v>0</v>
      </c>
      <c r="AD7" s="16" t="n">
        <f aca="false">AD6-AB7+AC7</f>
        <v>-8829</v>
      </c>
      <c r="AF7" s="32" t="n">
        <v>37048</v>
      </c>
      <c r="AG7" s="14" t="n">
        <f aca="false">310000+57000</f>
        <v>367000</v>
      </c>
      <c r="AH7" s="47"/>
      <c r="AJ7" s="35" t="n">
        <f aca="false">+AF7</f>
        <v>37048</v>
      </c>
      <c r="AK7" s="14"/>
      <c r="AL7" s="14"/>
      <c r="AM7" s="14"/>
    </row>
    <row r="8" customFormat="false" ht="12.75" hidden="false" customHeight="false" outlineLevel="0" collapsed="false">
      <c r="A8" s="12" t="s">
        <v>11</v>
      </c>
      <c r="B8" s="13" t="n">
        <v>0</v>
      </c>
      <c r="D8" s="12" t="s">
        <v>12</v>
      </c>
      <c r="E8" s="13"/>
      <c r="G8" s="14"/>
      <c r="H8" s="14"/>
      <c r="W8" s="32" t="n">
        <v>37049</v>
      </c>
      <c r="X8" s="16" t="n">
        <v>20000</v>
      </c>
      <c r="Y8" s="16" t="n">
        <v>7000</v>
      </c>
      <c r="Z8" s="34" t="n">
        <f aca="false">Z7-X8+Y8</f>
        <v>406208.1012</v>
      </c>
      <c r="AA8" s="34"/>
      <c r="AB8" s="16" t="n">
        <v>0</v>
      </c>
      <c r="AC8" s="16" t="n">
        <v>0</v>
      </c>
      <c r="AD8" s="16" t="n">
        <f aca="false">AD7-AB8+AC8</f>
        <v>-8829</v>
      </c>
      <c r="AF8" s="32" t="n">
        <v>37049</v>
      </c>
      <c r="AG8" s="14" t="n">
        <f aca="false">270000+48000</f>
        <v>318000</v>
      </c>
      <c r="AH8" s="14"/>
      <c r="AJ8" s="35" t="n">
        <f aca="false">+AF8</f>
        <v>37049</v>
      </c>
      <c r="AK8" s="14"/>
      <c r="AL8" s="14"/>
      <c r="AM8" s="14"/>
    </row>
    <row r="9" customFormat="false" ht="12.75" hidden="false" customHeight="false" outlineLevel="0" collapsed="false">
      <c r="A9" s="12" t="s">
        <v>13</v>
      </c>
      <c r="B9" s="13" t="n">
        <v>0</v>
      </c>
      <c r="D9" s="12" t="s">
        <v>14</v>
      </c>
      <c r="E9" s="13" t="n">
        <v>-5000</v>
      </c>
      <c r="G9" s="14"/>
      <c r="H9" s="14"/>
      <c r="L9" s="14"/>
      <c r="W9" s="32" t="n">
        <v>37050</v>
      </c>
      <c r="X9" s="16" t="n">
        <v>0</v>
      </c>
      <c r="Y9" s="16" t="n">
        <v>0</v>
      </c>
      <c r="Z9" s="34" t="n">
        <f aca="false">Z8-X9+Y9</f>
        <v>406208.1012</v>
      </c>
      <c r="AA9" s="34"/>
      <c r="AB9" s="16" t="n">
        <v>0</v>
      </c>
      <c r="AC9" s="16" t="n">
        <v>0</v>
      </c>
      <c r="AD9" s="16" t="n">
        <f aca="false">AD8-AB9+AC9</f>
        <v>-8829</v>
      </c>
      <c r="AF9" s="32" t="n">
        <v>37050</v>
      </c>
      <c r="AG9" s="14" t="n">
        <f aca="false">230000+41000</f>
        <v>271000</v>
      </c>
      <c r="AH9" s="14"/>
      <c r="AJ9" s="35" t="n">
        <f aca="false">+AF9</f>
        <v>37050</v>
      </c>
      <c r="AK9" s="14"/>
      <c r="AL9" s="14"/>
      <c r="AM9" s="14"/>
    </row>
    <row r="10" customFormat="false" ht="12.75" hidden="false" customHeight="false" outlineLevel="0" collapsed="false">
      <c r="A10" s="15" t="s">
        <v>15</v>
      </c>
      <c r="B10" s="13" t="n">
        <v>0</v>
      </c>
      <c r="C10" s="16" t="s">
        <v>16</v>
      </c>
      <c r="D10" s="12" t="s">
        <v>17</v>
      </c>
      <c r="E10" s="13" t="n">
        <v>-8340</v>
      </c>
      <c r="G10" s="14"/>
      <c r="H10" s="14"/>
      <c r="W10" s="32" t="n">
        <v>37051</v>
      </c>
      <c r="X10" s="16" t="n">
        <v>0</v>
      </c>
      <c r="Y10" s="16" t="n">
        <v>0</v>
      </c>
      <c r="Z10" s="34" t="n">
        <f aca="false">Z9-X10+Y10</f>
        <v>406208.1012</v>
      </c>
      <c r="AA10" s="34"/>
      <c r="AB10" s="16" t="n">
        <v>0</v>
      </c>
      <c r="AC10" s="16" t="n">
        <v>0</v>
      </c>
      <c r="AD10" s="16" t="n">
        <f aca="false">AD9-AB10+AC10</f>
        <v>-8829</v>
      </c>
      <c r="AF10" s="32" t="n">
        <v>37051</v>
      </c>
      <c r="AG10" s="14" t="n">
        <f aca="false">200000+38000</f>
        <v>238000</v>
      </c>
      <c r="AH10" s="14"/>
      <c r="AJ10" s="35" t="n">
        <f aca="false">+AF10</f>
        <v>37051</v>
      </c>
      <c r="AK10" s="14"/>
      <c r="AL10" s="14"/>
      <c r="AM10" s="14"/>
    </row>
    <row r="11" customFormat="false" ht="12.75" hidden="false" customHeight="false" outlineLevel="0" collapsed="false">
      <c r="A11" s="12" t="s">
        <v>18</v>
      </c>
      <c r="B11" s="13" t="n">
        <v>0</v>
      </c>
      <c r="C11" s="16"/>
      <c r="D11" s="12" t="s">
        <v>19</v>
      </c>
      <c r="E11" s="13" t="n">
        <v>-20000</v>
      </c>
      <c r="G11" s="14"/>
      <c r="H11" s="14"/>
      <c r="R11" s="34"/>
      <c r="W11" s="32" t="n">
        <v>37052</v>
      </c>
      <c r="X11" s="16" t="n">
        <v>0</v>
      </c>
      <c r="Y11" s="16" t="n">
        <v>0</v>
      </c>
      <c r="Z11" s="34" t="n">
        <f aca="false">Z10-X11+Y11</f>
        <v>406208.1012</v>
      </c>
      <c r="AA11" s="34"/>
      <c r="AB11" s="16" t="n">
        <v>0</v>
      </c>
      <c r="AC11" s="16" t="n">
        <v>0</v>
      </c>
      <c r="AD11" s="16" t="n">
        <f aca="false">AD10-AB11+AC11</f>
        <v>-8829</v>
      </c>
      <c r="AF11" s="32" t="n">
        <v>37052</v>
      </c>
      <c r="AG11" s="14" t="n">
        <f aca="false">230000+41000</f>
        <v>271000</v>
      </c>
      <c r="AH11" s="14"/>
      <c r="AJ11" s="35" t="n">
        <f aca="false">+AF11</f>
        <v>37052</v>
      </c>
      <c r="AK11" s="14"/>
      <c r="AL11" s="14"/>
      <c r="AM11" s="14"/>
    </row>
    <row r="12" customFormat="false" ht="12.75" hidden="false" customHeight="false" outlineLevel="0" collapsed="false">
      <c r="A12" s="12" t="s">
        <v>14</v>
      </c>
      <c r="B12" s="13" t="n">
        <f aca="false">-86993-43007</f>
        <v>-130000</v>
      </c>
      <c r="C12" s="16"/>
      <c r="D12" s="15" t="s">
        <v>20</v>
      </c>
      <c r="E12" s="13" t="n">
        <v>0</v>
      </c>
      <c r="G12" s="14" t="s">
        <v>16</v>
      </c>
      <c r="H12" s="14"/>
      <c r="R12" s="34"/>
      <c r="W12" s="32" t="n">
        <v>37053</v>
      </c>
      <c r="X12" s="16" t="n">
        <v>0</v>
      </c>
      <c r="Y12" s="16" t="n">
        <v>0</v>
      </c>
      <c r="Z12" s="34" t="n">
        <f aca="false">Z11-X12+Y12</f>
        <v>406208.1012</v>
      </c>
      <c r="AA12" s="34"/>
      <c r="AB12" s="16" t="n">
        <v>0</v>
      </c>
      <c r="AC12" s="16" t="n">
        <v>0</v>
      </c>
      <c r="AD12" s="16" t="n">
        <f aca="false">AD11-AB12+AC12</f>
        <v>-8829</v>
      </c>
      <c r="AF12" s="32" t="n">
        <v>37053</v>
      </c>
      <c r="AG12" s="14"/>
      <c r="AH12" s="14"/>
      <c r="AJ12" s="35" t="n">
        <f aca="false">+AF12</f>
        <v>37053</v>
      </c>
      <c r="AK12" s="14"/>
      <c r="AL12" s="14"/>
      <c r="AM12" s="14"/>
    </row>
    <row r="13" customFormat="false" ht="13.5" hidden="false" customHeight="false" outlineLevel="0" collapsed="false">
      <c r="A13" s="12" t="s">
        <v>21</v>
      </c>
      <c r="B13" s="13" t="n">
        <v>0</v>
      </c>
      <c r="C13" s="6"/>
      <c r="D13" s="12" t="s">
        <v>22</v>
      </c>
      <c r="E13" s="13" t="n">
        <v>0</v>
      </c>
      <c r="G13" s="14"/>
      <c r="H13" s="14"/>
      <c r="R13" s="34"/>
      <c r="W13" s="32" t="n">
        <v>37054</v>
      </c>
      <c r="X13" s="16" t="n">
        <v>0</v>
      </c>
      <c r="Y13" s="16" t="n">
        <v>0</v>
      </c>
      <c r="Z13" s="34" t="n">
        <f aca="false">Z12-X13+Y13</f>
        <v>406208.1012</v>
      </c>
      <c r="AA13" s="34"/>
      <c r="AB13" s="16" t="n">
        <v>0</v>
      </c>
      <c r="AC13" s="16" t="n">
        <v>0</v>
      </c>
      <c r="AD13" s="16" t="n">
        <f aca="false">AD12-AB13+AC13</f>
        <v>-8829</v>
      </c>
      <c r="AF13" s="32" t="n">
        <v>37054</v>
      </c>
      <c r="AG13" s="14"/>
      <c r="AH13" s="14"/>
      <c r="AJ13" s="35" t="n">
        <f aca="false">+AF13</f>
        <v>37054</v>
      </c>
      <c r="AK13" s="14"/>
      <c r="AL13" s="14"/>
      <c r="AM13" s="14"/>
    </row>
    <row r="14" customFormat="false" ht="13.5" hidden="false" customHeight="false" outlineLevel="0" collapsed="false">
      <c r="A14" s="12" t="s">
        <v>23</v>
      </c>
      <c r="B14" s="13" t="n">
        <v>-10000</v>
      </c>
      <c r="C14" s="16"/>
      <c r="D14" s="17" t="s">
        <v>24</v>
      </c>
      <c r="E14" s="18" t="n">
        <f aca="false">SUM(E6:E13)</f>
        <v>-81340</v>
      </c>
      <c r="G14" s="14"/>
      <c r="H14" s="14"/>
      <c r="L14" s="14"/>
      <c r="R14" s="34"/>
      <c r="W14" s="32" t="n">
        <v>37055</v>
      </c>
      <c r="X14" s="16" t="n">
        <v>0</v>
      </c>
      <c r="Y14" s="16" t="n">
        <v>0</v>
      </c>
      <c r="Z14" s="34" t="n">
        <f aca="false">Z13-X14+Y14</f>
        <v>406208.1012</v>
      </c>
      <c r="AA14" s="34"/>
      <c r="AB14" s="16" t="n">
        <v>0</v>
      </c>
      <c r="AC14" s="16" t="n">
        <v>0</v>
      </c>
      <c r="AD14" s="16" t="n">
        <f aca="false">AD13-AB14+AC14</f>
        <v>-8829</v>
      </c>
      <c r="AF14" s="32" t="n">
        <v>37055</v>
      </c>
      <c r="AG14" s="14"/>
      <c r="AH14" s="14"/>
      <c r="AJ14" s="35" t="n">
        <f aca="false">+AF14</f>
        <v>37055</v>
      </c>
      <c r="AK14" s="14"/>
      <c r="AL14" s="14"/>
      <c r="AM14" s="14"/>
    </row>
    <row r="15" customFormat="false" ht="12.75" hidden="false" customHeight="false" outlineLevel="0" collapsed="false">
      <c r="A15" s="12" t="s">
        <v>25</v>
      </c>
      <c r="B15" s="13" t="n">
        <v>0</v>
      </c>
      <c r="C15" s="16"/>
      <c r="D15" s="12"/>
      <c r="E15" s="13"/>
      <c r="F15" s="16" t="n">
        <f aca="false">+E14+E29</f>
        <v>0</v>
      </c>
      <c r="G15" s="14"/>
      <c r="H15" s="14"/>
      <c r="L15" s="14"/>
      <c r="R15" s="34"/>
      <c r="W15" s="32" t="n">
        <v>37056</v>
      </c>
      <c r="X15" s="16" t="n">
        <v>0</v>
      </c>
      <c r="Y15" s="16" t="n">
        <v>0</v>
      </c>
      <c r="Z15" s="34" t="n">
        <f aca="false">Z14-X15+Y15</f>
        <v>406208.1012</v>
      </c>
      <c r="AA15" s="34"/>
      <c r="AB15" s="16" t="n">
        <v>0</v>
      </c>
      <c r="AC15" s="16" t="n">
        <v>0</v>
      </c>
      <c r="AD15" s="16" t="n">
        <f aca="false">AD14-AB15+AC15</f>
        <v>-8829</v>
      </c>
      <c r="AF15" s="32" t="n">
        <v>37056</v>
      </c>
      <c r="AG15" s="14"/>
      <c r="AH15" s="14"/>
      <c r="AJ15" s="35" t="n">
        <f aca="false">+AF15</f>
        <v>37056</v>
      </c>
      <c r="AK15" s="14"/>
      <c r="AL15" s="14"/>
      <c r="AM15" s="14"/>
    </row>
    <row r="16" customFormat="false" ht="12.75" hidden="false" customHeight="false" outlineLevel="0" collapsed="false">
      <c r="A16" s="12" t="s">
        <v>12</v>
      </c>
      <c r="B16" s="13"/>
      <c r="C16" s="16"/>
      <c r="D16" s="12" t="s">
        <v>26</v>
      </c>
      <c r="E16" s="13" t="n">
        <v>14300</v>
      </c>
      <c r="G16" s="14"/>
      <c r="H16" s="14"/>
      <c r="L16" s="14"/>
      <c r="R16" s="34"/>
      <c r="W16" s="32" t="n">
        <v>37057</v>
      </c>
      <c r="X16" s="16" t="n">
        <v>0</v>
      </c>
      <c r="Y16" s="16" t="n">
        <v>0</v>
      </c>
      <c r="Z16" s="34" t="n">
        <f aca="false">Z15-X16+Y16</f>
        <v>406208.1012</v>
      </c>
      <c r="AA16" s="34"/>
      <c r="AB16" s="16" t="n">
        <v>0</v>
      </c>
      <c r="AC16" s="16" t="n">
        <v>0</v>
      </c>
      <c r="AD16" s="16" t="n">
        <f aca="false">AD15-AB16+AC16</f>
        <v>-8829</v>
      </c>
      <c r="AF16" s="32" t="n">
        <v>37057</v>
      </c>
      <c r="AG16" s="14"/>
      <c r="AH16" s="14"/>
      <c r="AJ16" s="35" t="n">
        <f aca="false">+AF16</f>
        <v>37057</v>
      </c>
      <c r="AK16" s="14"/>
      <c r="AL16" s="14"/>
      <c r="AM16" s="14"/>
    </row>
    <row r="17" customFormat="false" ht="12.75" hidden="false" customHeight="false" outlineLevel="0" collapsed="false">
      <c r="A17" s="12" t="s">
        <v>27</v>
      </c>
      <c r="B17" s="13" t="n">
        <v>0</v>
      </c>
      <c r="C17" s="16"/>
      <c r="D17" s="12" t="s">
        <v>28</v>
      </c>
      <c r="E17" s="13" t="n">
        <v>5000</v>
      </c>
      <c r="G17" s="14"/>
      <c r="H17" s="14"/>
      <c r="L17" s="14"/>
      <c r="R17" s="34"/>
      <c r="W17" s="32" t="n">
        <v>37058</v>
      </c>
      <c r="X17" s="16" t="n">
        <v>0</v>
      </c>
      <c r="Y17" s="16" t="n">
        <v>0</v>
      </c>
      <c r="Z17" s="34" t="n">
        <f aca="false">Z16-X17+Y17</f>
        <v>406208.1012</v>
      </c>
      <c r="AA17" s="34"/>
      <c r="AB17" s="16" t="n">
        <v>0</v>
      </c>
      <c r="AC17" s="16" t="n">
        <v>0</v>
      </c>
      <c r="AD17" s="16" t="n">
        <f aca="false">AD16-AB17+AC17</f>
        <v>-8829</v>
      </c>
      <c r="AF17" s="32" t="n">
        <v>37058</v>
      </c>
      <c r="AG17" s="14"/>
      <c r="AH17" s="14"/>
      <c r="AJ17" s="35" t="n">
        <f aca="false">+AF17</f>
        <v>37058</v>
      </c>
      <c r="AK17" s="14"/>
      <c r="AL17" s="14"/>
      <c r="AM17" s="14"/>
    </row>
    <row r="18" customFormat="false" ht="12.75" hidden="false" customHeight="false" outlineLevel="0" collapsed="false">
      <c r="A18" s="12" t="s">
        <v>22</v>
      </c>
      <c r="B18" s="13" t="n">
        <v>0</v>
      </c>
      <c r="D18" s="12" t="s">
        <v>29</v>
      </c>
      <c r="E18" s="13" t="n">
        <v>30265</v>
      </c>
      <c r="F18" s="16" t="s">
        <v>16</v>
      </c>
      <c r="G18" s="14"/>
      <c r="H18" s="14"/>
      <c r="L18" s="14"/>
      <c r="R18" s="34"/>
      <c r="W18" s="32" t="n">
        <v>37059</v>
      </c>
      <c r="X18" s="16" t="n">
        <v>0</v>
      </c>
      <c r="Y18" s="16" t="n">
        <v>0</v>
      </c>
      <c r="Z18" s="34" t="n">
        <f aca="false">Z17-X18+Y18</f>
        <v>406208.1012</v>
      </c>
      <c r="AA18" s="34"/>
      <c r="AB18" s="16" t="n">
        <v>0</v>
      </c>
      <c r="AC18" s="16" t="n">
        <v>0</v>
      </c>
      <c r="AD18" s="16" t="n">
        <f aca="false">AD17-AB18+AC18</f>
        <v>-8829</v>
      </c>
      <c r="AF18" s="32" t="n">
        <v>37059</v>
      </c>
      <c r="AG18" s="14"/>
      <c r="AH18" s="14"/>
      <c r="AJ18" s="35" t="n">
        <f aca="false">+AF18</f>
        <v>37059</v>
      </c>
      <c r="AK18" s="14"/>
      <c r="AL18" s="14"/>
      <c r="AM18" s="14"/>
    </row>
    <row r="19" customFormat="false" ht="12.75" hidden="false" customHeight="false" outlineLevel="0" collapsed="false">
      <c r="A19" s="12" t="s">
        <v>30</v>
      </c>
      <c r="B19" s="13" t="n">
        <v>0</v>
      </c>
      <c r="D19" s="12" t="s">
        <v>31</v>
      </c>
      <c r="E19" s="13" t="n">
        <v>17324</v>
      </c>
      <c r="G19" s="14"/>
      <c r="H19" s="14"/>
      <c r="L19" s="14"/>
      <c r="R19" s="34"/>
      <c r="W19" s="32" t="n">
        <v>37060</v>
      </c>
      <c r="X19" s="16" t="n">
        <v>0</v>
      </c>
      <c r="Y19" s="16" t="n">
        <v>0</v>
      </c>
      <c r="Z19" s="34" t="n">
        <f aca="false">Z18-X19+Y19</f>
        <v>406208.1012</v>
      </c>
      <c r="AA19" s="34"/>
      <c r="AB19" s="16" t="n">
        <v>0</v>
      </c>
      <c r="AC19" s="16" t="n">
        <v>0</v>
      </c>
      <c r="AD19" s="16" t="n">
        <f aca="false">AD18-AB19+AC19</f>
        <v>-8829</v>
      </c>
      <c r="AF19" s="32" t="n">
        <v>37060</v>
      </c>
      <c r="AG19" s="14"/>
      <c r="AH19" s="14"/>
      <c r="AJ19" s="35" t="n">
        <f aca="false">+AF19</f>
        <v>37060</v>
      </c>
      <c r="AK19" s="14"/>
      <c r="AL19" s="14"/>
      <c r="AM19" s="14"/>
    </row>
    <row r="20" customFormat="false" ht="12.75" hidden="false" customHeight="false" outlineLevel="0" collapsed="false">
      <c r="A20" s="12" t="s">
        <v>32</v>
      </c>
      <c r="B20" s="13" t="n">
        <v>-56038</v>
      </c>
      <c r="C20" s="16"/>
      <c r="D20" s="12" t="s">
        <v>33</v>
      </c>
      <c r="E20" s="13" t="n">
        <v>0</v>
      </c>
      <c r="G20" s="14"/>
      <c r="H20" s="14"/>
      <c r="R20" s="34"/>
      <c r="W20" s="32" t="n">
        <v>37061</v>
      </c>
      <c r="X20" s="16" t="n">
        <v>0</v>
      </c>
      <c r="Y20" s="16" t="n">
        <v>0</v>
      </c>
      <c r="Z20" s="34" t="n">
        <f aca="false">Z19-X20+Y20</f>
        <v>406208.1012</v>
      </c>
      <c r="AA20" s="34"/>
      <c r="AB20" s="16" t="n">
        <v>0</v>
      </c>
      <c r="AC20" s="16" t="n">
        <v>0</v>
      </c>
      <c r="AD20" s="16" t="n">
        <f aca="false">AD19-AB20+AC20</f>
        <v>-8829</v>
      </c>
      <c r="AF20" s="32" t="n">
        <v>37061</v>
      </c>
      <c r="AG20" s="14"/>
      <c r="AH20" s="14"/>
      <c r="AJ20" s="35" t="n">
        <f aca="false">+AF20</f>
        <v>37061</v>
      </c>
      <c r="AK20" s="14"/>
      <c r="AL20" s="14"/>
      <c r="AM20" s="14"/>
    </row>
    <row r="21" customFormat="false" ht="12.75" hidden="false" customHeight="false" outlineLevel="0" collapsed="false">
      <c r="A21" s="12" t="s">
        <v>34</v>
      </c>
      <c r="B21" s="13" t="n">
        <v>0</v>
      </c>
      <c r="C21" s="16"/>
      <c r="D21" s="12" t="s">
        <v>35</v>
      </c>
      <c r="E21" s="13" t="n">
        <v>4340</v>
      </c>
      <c r="G21" s="14"/>
      <c r="H21" s="14"/>
      <c r="R21" s="34"/>
      <c r="W21" s="32" t="n">
        <v>37062</v>
      </c>
      <c r="X21" s="16" t="n">
        <v>0</v>
      </c>
      <c r="Y21" s="16" t="n">
        <v>0</v>
      </c>
      <c r="Z21" s="34" t="n">
        <f aca="false">Z20-X21+Y21</f>
        <v>406208.1012</v>
      </c>
      <c r="AA21" s="34"/>
      <c r="AB21" s="16" t="n">
        <v>0</v>
      </c>
      <c r="AC21" s="16" t="n">
        <v>0</v>
      </c>
      <c r="AD21" s="16" t="n">
        <f aca="false">AD20-AB21+AC21</f>
        <v>-8829</v>
      </c>
      <c r="AF21" s="32" t="n">
        <v>37062</v>
      </c>
      <c r="AG21" s="14"/>
      <c r="AH21" s="14"/>
      <c r="AJ21" s="35" t="n">
        <f aca="false">+AF21</f>
        <v>37062</v>
      </c>
      <c r="AK21" s="14"/>
      <c r="AL21" s="14"/>
      <c r="AM21" s="14"/>
    </row>
    <row r="22" customFormat="false" ht="12.75" hidden="false" customHeight="false" outlineLevel="0" collapsed="false">
      <c r="A22" s="12" t="s">
        <v>36</v>
      </c>
      <c r="B22" s="13" t="n">
        <v>0</v>
      </c>
      <c r="D22" s="12" t="s">
        <v>37</v>
      </c>
      <c r="E22" s="13" t="n">
        <v>6945</v>
      </c>
      <c r="G22" s="14"/>
      <c r="H22" s="14"/>
      <c r="R22" s="34"/>
      <c r="W22" s="32" t="n">
        <v>37063</v>
      </c>
      <c r="X22" s="16" t="n">
        <v>0</v>
      </c>
      <c r="Y22" s="16" t="n">
        <v>0</v>
      </c>
      <c r="Z22" s="34" t="n">
        <f aca="false">Z21-X22+Y22</f>
        <v>406208.1012</v>
      </c>
      <c r="AA22" s="34"/>
      <c r="AB22" s="16" t="n">
        <v>0</v>
      </c>
      <c r="AC22" s="16" t="n">
        <v>0</v>
      </c>
      <c r="AD22" s="16" t="n">
        <f aca="false">AD21-AB22+AC22</f>
        <v>-8829</v>
      </c>
      <c r="AF22" s="32" t="n">
        <v>37063</v>
      </c>
      <c r="AG22" s="14"/>
      <c r="AH22" s="14"/>
      <c r="AJ22" s="35" t="n">
        <f aca="false">+AF22</f>
        <v>37063</v>
      </c>
      <c r="AK22" s="14"/>
      <c r="AL22" s="14"/>
      <c r="AM22" s="14"/>
    </row>
    <row r="23" customFormat="false" ht="12.75" hidden="false" customHeight="false" outlineLevel="0" collapsed="false">
      <c r="A23" s="12" t="s">
        <v>38</v>
      </c>
      <c r="B23" s="13" t="n">
        <v>-29198</v>
      </c>
      <c r="C23" s="16"/>
      <c r="D23" s="12" t="s">
        <v>27</v>
      </c>
      <c r="E23" s="13" t="n">
        <v>0</v>
      </c>
      <c r="F23" s="16"/>
      <c r="G23" s="14"/>
      <c r="H23" s="14"/>
      <c r="L23" s="2" t="n">
        <v>0.32</v>
      </c>
      <c r="R23" s="34"/>
      <c r="W23" s="32" t="n">
        <v>37064</v>
      </c>
      <c r="X23" s="16" t="n">
        <v>0</v>
      </c>
      <c r="Y23" s="16" t="n">
        <v>0</v>
      </c>
      <c r="Z23" s="34" t="n">
        <f aca="false">Z22-X23+Y23</f>
        <v>406208.1012</v>
      </c>
      <c r="AA23" s="34"/>
      <c r="AB23" s="16" t="n">
        <v>0</v>
      </c>
      <c r="AC23" s="16" t="n">
        <v>0</v>
      </c>
      <c r="AD23" s="16" t="n">
        <f aca="false">AD22-AB23+AC23</f>
        <v>-8829</v>
      </c>
      <c r="AF23" s="32" t="n">
        <v>37064</v>
      </c>
      <c r="AG23" s="14"/>
      <c r="AH23" s="14"/>
      <c r="AJ23" s="35" t="n">
        <f aca="false">+AF23</f>
        <v>37064</v>
      </c>
      <c r="AK23" s="14"/>
      <c r="AL23" s="14"/>
      <c r="AM23" s="14"/>
    </row>
    <row r="24" customFormat="false" ht="12.75" hidden="false" customHeight="false" outlineLevel="0" collapsed="false">
      <c r="A24" s="12" t="s">
        <v>14</v>
      </c>
      <c r="B24" s="13" t="n">
        <v>0</v>
      </c>
      <c r="C24" s="16"/>
      <c r="D24" s="12" t="s">
        <v>22</v>
      </c>
      <c r="E24" s="13" t="n">
        <v>3166</v>
      </c>
      <c r="F24" s="16"/>
      <c r="G24" s="14"/>
      <c r="H24" s="14"/>
      <c r="R24" s="34"/>
      <c r="W24" s="32" t="n">
        <v>37065</v>
      </c>
      <c r="X24" s="16" t="n">
        <v>0</v>
      </c>
      <c r="Y24" s="16" t="n">
        <v>0</v>
      </c>
      <c r="Z24" s="34" t="n">
        <f aca="false">Z23-X24+Y24</f>
        <v>406208.1012</v>
      </c>
      <c r="AA24" s="34"/>
      <c r="AB24" s="16" t="n">
        <v>0</v>
      </c>
      <c r="AC24" s="16" t="n">
        <v>0</v>
      </c>
      <c r="AD24" s="16" t="n">
        <f aca="false">AD23-AB24+AC24</f>
        <v>-8829</v>
      </c>
      <c r="AF24" s="32" t="n">
        <v>37065</v>
      </c>
      <c r="AG24" s="14"/>
      <c r="AH24" s="14"/>
      <c r="AJ24" s="35" t="n">
        <f aca="false">+AF24</f>
        <v>37065</v>
      </c>
      <c r="AK24" s="14"/>
      <c r="AL24" s="14"/>
      <c r="AM24" s="14"/>
    </row>
    <row r="25" customFormat="false" ht="12.75" hidden="false" customHeight="false" outlineLevel="0" collapsed="false">
      <c r="A25" s="12" t="s">
        <v>39</v>
      </c>
      <c r="B25" s="13" t="n">
        <v>0</v>
      </c>
      <c r="D25" s="12" t="s">
        <v>14</v>
      </c>
      <c r="E25" s="13" t="n">
        <v>0</v>
      </c>
      <c r="G25" s="14"/>
      <c r="H25" s="14"/>
      <c r="R25" s="34"/>
      <c r="W25" s="32" t="n">
        <v>37066</v>
      </c>
      <c r="X25" s="16" t="n">
        <v>0</v>
      </c>
      <c r="Y25" s="16" t="n">
        <v>0</v>
      </c>
      <c r="Z25" s="34" t="n">
        <f aca="false">Z24-X25+Y25</f>
        <v>406208.1012</v>
      </c>
      <c r="AA25" s="34"/>
      <c r="AB25" s="16" t="n">
        <v>0</v>
      </c>
      <c r="AC25" s="16" t="n">
        <v>0</v>
      </c>
      <c r="AD25" s="16" t="n">
        <f aca="false">AD24-AB25+AC25</f>
        <v>-8829</v>
      </c>
      <c r="AF25" s="32" t="n">
        <v>37066</v>
      </c>
      <c r="AG25" s="14"/>
      <c r="AH25" s="14"/>
      <c r="AJ25" s="35" t="n">
        <f aca="false">+AF25</f>
        <v>37066</v>
      </c>
      <c r="AK25" s="14"/>
      <c r="AL25" s="14"/>
      <c r="AM25" s="14"/>
    </row>
    <row r="26" customFormat="false" ht="12.75" hidden="false" customHeight="false" outlineLevel="0" collapsed="false">
      <c r="A26" s="12" t="s">
        <v>40</v>
      </c>
      <c r="B26" s="13" t="n">
        <v>2600</v>
      </c>
      <c r="D26" s="12" t="s">
        <v>20</v>
      </c>
      <c r="E26" s="13" t="n">
        <v>0</v>
      </c>
      <c r="G26" s="14"/>
      <c r="H26" s="14"/>
      <c r="R26" s="34"/>
      <c r="W26" s="32" t="n">
        <v>37067</v>
      </c>
      <c r="X26" s="16" t="n">
        <v>0</v>
      </c>
      <c r="Y26" s="16" t="n">
        <v>0</v>
      </c>
      <c r="Z26" s="34" t="n">
        <f aca="false">Z25-X26+Y26</f>
        <v>406208.1012</v>
      </c>
      <c r="AA26" s="34"/>
      <c r="AB26" s="16" t="n">
        <v>0</v>
      </c>
      <c r="AC26" s="16" t="n">
        <v>0</v>
      </c>
      <c r="AD26" s="16" t="n">
        <f aca="false">AD25-AB26+AC26</f>
        <v>-8829</v>
      </c>
      <c r="AF26" s="32" t="n">
        <v>37067</v>
      </c>
      <c r="AG26" s="14"/>
      <c r="AH26" s="14"/>
      <c r="AJ26" s="35" t="n">
        <f aca="false">+AF26</f>
        <v>37067</v>
      </c>
      <c r="AK26" s="14"/>
      <c r="AL26" s="14"/>
      <c r="AM26" s="14"/>
    </row>
    <row r="27" customFormat="false" ht="12.75" hidden="false" customHeight="false" outlineLevel="0" collapsed="false">
      <c r="A27" s="12" t="s">
        <v>41</v>
      </c>
      <c r="B27" s="13" t="n">
        <v>0</v>
      </c>
      <c r="C27" s="16"/>
      <c r="D27" s="12" t="s">
        <v>42</v>
      </c>
      <c r="E27" s="13" t="n">
        <v>0</v>
      </c>
      <c r="G27" s="14"/>
      <c r="H27" s="14"/>
      <c r="R27" s="34"/>
      <c r="W27" s="32" t="n">
        <v>37068</v>
      </c>
      <c r="X27" s="16" t="n">
        <v>0</v>
      </c>
      <c r="Y27" s="16" t="n">
        <v>0</v>
      </c>
      <c r="Z27" s="34" t="n">
        <f aca="false">Z26-X27+Y27</f>
        <v>406208.1012</v>
      </c>
      <c r="AA27" s="34"/>
      <c r="AB27" s="16" t="n">
        <v>0</v>
      </c>
      <c r="AC27" s="16" t="n">
        <v>0</v>
      </c>
      <c r="AD27" s="16" t="n">
        <f aca="false">AD26-AB27+AC27</f>
        <v>-8829</v>
      </c>
      <c r="AF27" s="32" t="n">
        <v>37068</v>
      </c>
      <c r="AG27" s="14"/>
      <c r="AH27" s="14"/>
      <c r="AJ27" s="35" t="n">
        <f aca="false">+AF27</f>
        <v>37068</v>
      </c>
      <c r="AK27" s="14"/>
      <c r="AL27" s="14"/>
      <c r="AM27" s="14"/>
    </row>
    <row r="28" customFormat="false" ht="13.5" hidden="false" customHeight="false" outlineLevel="0" collapsed="false">
      <c r="A28" s="12" t="s">
        <v>43</v>
      </c>
      <c r="B28" s="13" t="n">
        <v>0</v>
      </c>
      <c r="C28" s="16" t="n">
        <f aca="false">SUM(B29,B59)</f>
        <v>0</v>
      </c>
      <c r="D28" s="12" t="s">
        <v>44</v>
      </c>
      <c r="E28" s="13" t="n">
        <v>0</v>
      </c>
      <c r="G28" s="14"/>
      <c r="H28" s="14"/>
      <c r="R28" s="34"/>
      <c r="W28" s="32" t="n">
        <v>37069</v>
      </c>
      <c r="X28" s="16" t="n">
        <v>0</v>
      </c>
      <c r="Y28" s="16" t="n">
        <v>0</v>
      </c>
      <c r="Z28" s="34" t="n">
        <f aca="false">Z27-X28+Y28</f>
        <v>406208.1012</v>
      </c>
      <c r="AA28" s="34"/>
      <c r="AB28" s="16" t="n">
        <v>0</v>
      </c>
      <c r="AC28" s="16" t="n">
        <v>0</v>
      </c>
      <c r="AD28" s="16" t="n">
        <f aca="false">AD27-AB28+AC28</f>
        <v>-8829</v>
      </c>
      <c r="AF28" s="32" t="n">
        <v>37069</v>
      </c>
      <c r="AG28" s="14"/>
      <c r="AH28" s="14"/>
      <c r="AJ28" s="35" t="n">
        <f aca="false">+AF28</f>
        <v>37069</v>
      </c>
      <c r="AK28" s="14"/>
      <c r="AL28" s="14"/>
      <c r="AM28" s="14"/>
    </row>
    <row r="29" customFormat="false" ht="13.5" hidden="false" customHeight="false" outlineLevel="0" collapsed="false">
      <c r="A29" s="17" t="s">
        <v>24</v>
      </c>
      <c r="B29" s="18" t="n">
        <f aca="false">SUM(B6:B28)</f>
        <v>-492636</v>
      </c>
      <c r="C29" s="16"/>
      <c r="D29" s="17" t="s">
        <v>45</v>
      </c>
      <c r="E29" s="18" t="n">
        <f aca="false">SUM(E16:E28)</f>
        <v>81340</v>
      </c>
      <c r="G29" s="14"/>
      <c r="H29" s="14"/>
      <c r="R29" s="34"/>
      <c r="W29" s="32" t="n">
        <v>37070</v>
      </c>
      <c r="X29" s="16" t="n">
        <v>0</v>
      </c>
      <c r="Y29" s="16" t="n">
        <v>0</v>
      </c>
      <c r="Z29" s="34" t="n">
        <f aca="false">Z28-X29+Y29</f>
        <v>406208.1012</v>
      </c>
      <c r="AA29" s="34"/>
      <c r="AB29" s="16" t="n">
        <v>0</v>
      </c>
      <c r="AC29" s="16" t="n">
        <v>0</v>
      </c>
      <c r="AD29" s="16" t="n">
        <f aca="false">AD28-AB29+AC29</f>
        <v>-8829</v>
      </c>
      <c r="AF29" s="32" t="n">
        <v>37070</v>
      </c>
      <c r="AG29" s="14"/>
      <c r="AH29" s="14"/>
      <c r="AJ29" s="35" t="n">
        <f aca="false">+AF29</f>
        <v>37070</v>
      </c>
      <c r="AK29" s="14"/>
      <c r="AL29" s="14"/>
      <c r="AM29" s="14"/>
    </row>
    <row r="30" customFormat="false" ht="13.5" hidden="false" customHeight="false" outlineLevel="0" collapsed="false">
      <c r="A30" s="12"/>
      <c r="B30" s="13"/>
      <c r="C30" s="16"/>
      <c r="D30" s="19"/>
      <c r="E30" s="20"/>
      <c r="F30" s="16"/>
      <c r="G30" s="14"/>
      <c r="H30" s="14"/>
      <c r="W30" s="32" t="n">
        <v>37071</v>
      </c>
      <c r="X30" s="16" t="n">
        <v>0</v>
      </c>
      <c r="Y30" s="16" t="n">
        <v>0</v>
      </c>
      <c r="Z30" s="34" t="n">
        <f aca="false">Z29-X30+Y30</f>
        <v>406208.1012</v>
      </c>
      <c r="AA30" s="34"/>
      <c r="AB30" s="16" t="n">
        <v>0</v>
      </c>
      <c r="AC30" s="16" t="n">
        <v>0</v>
      </c>
      <c r="AD30" s="16" t="n">
        <f aca="false">AD29-AB30+AC30</f>
        <v>-8829</v>
      </c>
      <c r="AF30" s="32" t="n">
        <v>37071</v>
      </c>
      <c r="AG30" s="14"/>
      <c r="AH30" s="14"/>
      <c r="AJ30" s="35" t="n">
        <f aca="false">+AF30</f>
        <v>37071</v>
      </c>
      <c r="AK30" s="14"/>
      <c r="AL30" s="14"/>
      <c r="AM30" s="14"/>
    </row>
    <row r="31" customFormat="false" ht="12.75" hidden="false" customHeight="false" outlineLevel="0" collapsed="false">
      <c r="A31" s="12" t="s">
        <v>26</v>
      </c>
      <c r="B31" s="13" t="n">
        <v>66123</v>
      </c>
      <c r="C31" s="16"/>
      <c r="E31" s="14"/>
      <c r="G31" s="14"/>
      <c r="H31" s="14"/>
      <c r="W31" s="32" t="n">
        <v>37072</v>
      </c>
      <c r="X31" s="16" t="n">
        <v>0</v>
      </c>
      <c r="Y31" s="16" t="n">
        <v>0</v>
      </c>
      <c r="Z31" s="34" t="n">
        <f aca="false">Z30-X31+Y31</f>
        <v>406208.1012</v>
      </c>
      <c r="AA31" s="34"/>
      <c r="AB31" s="16" t="n">
        <v>0</v>
      </c>
      <c r="AC31" s="16" t="n">
        <v>0</v>
      </c>
      <c r="AD31" s="16" t="n">
        <f aca="false">AD30-AB31+AC31</f>
        <v>-8829</v>
      </c>
      <c r="AF31" s="32" t="n">
        <v>37072</v>
      </c>
      <c r="AG31" s="14"/>
      <c r="AH31" s="48"/>
      <c r="AJ31" s="35" t="n">
        <f aca="false">+AF31</f>
        <v>37072</v>
      </c>
      <c r="AK31" s="14"/>
      <c r="AL31" s="14"/>
      <c r="AM31" s="14"/>
    </row>
    <row r="32" customFormat="false" ht="12.75" hidden="false" customHeight="false" outlineLevel="0" collapsed="false">
      <c r="A32" s="12" t="s">
        <v>28</v>
      </c>
      <c r="B32" s="13" t="n">
        <v>45000</v>
      </c>
      <c r="C32" s="16"/>
      <c r="E32" s="14"/>
      <c r="G32" s="14"/>
      <c r="H32" s="14"/>
      <c r="W32" s="32"/>
      <c r="X32" s="16"/>
      <c r="Y32" s="16"/>
      <c r="Z32" s="34"/>
      <c r="AA32" s="34"/>
      <c r="AB32" s="16"/>
      <c r="AC32" s="16"/>
      <c r="AD32" s="16"/>
      <c r="AF32" s="32"/>
      <c r="AG32" s="14"/>
      <c r="AH32" s="14"/>
      <c r="AJ32" s="35"/>
      <c r="AK32" s="14"/>
      <c r="AL32" s="14"/>
      <c r="AM32" s="14"/>
    </row>
    <row r="33" customFormat="false" ht="12.75" hidden="false" customHeight="false" outlineLevel="0" collapsed="false">
      <c r="A33" s="12" t="s">
        <v>29</v>
      </c>
      <c r="B33" s="13" t="n">
        <v>0</v>
      </c>
      <c r="C33" s="16"/>
      <c r="D33" s="21"/>
      <c r="G33" s="14"/>
      <c r="H33" s="14"/>
      <c r="AF33" s="32"/>
      <c r="AG33" s="14"/>
      <c r="AJ33" s="35"/>
      <c r="AK33" s="14"/>
      <c r="AL33" s="14"/>
      <c r="AM33" s="14"/>
    </row>
    <row r="34" customFormat="false" ht="12.75" hidden="false" customHeight="false" outlineLevel="0" collapsed="false">
      <c r="A34" s="12" t="s">
        <v>31</v>
      </c>
      <c r="B34" s="13" t="n">
        <v>120029</v>
      </c>
      <c r="C34" s="16"/>
      <c r="G34" s="14"/>
      <c r="H34" s="14"/>
      <c r="W34" s="32"/>
      <c r="AF34" s="32"/>
      <c r="AG34" s="14"/>
      <c r="AJ34" s="35"/>
      <c r="AK34" s="14"/>
      <c r="AL34" s="14"/>
      <c r="AM34" s="14"/>
    </row>
    <row r="35" customFormat="false" ht="12.75" hidden="false" customHeight="false" outlineLevel="0" collapsed="false">
      <c r="A35" s="12" t="s">
        <v>46</v>
      </c>
      <c r="B35" s="13" t="n">
        <v>29198</v>
      </c>
      <c r="G35" s="14"/>
      <c r="H35" s="14"/>
      <c r="W35" s="32"/>
      <c r="AF35" s="32"/>
      <c r="AJ35" s="35"/>
      <c r="AK35" s="14"/>
      <c r="AL35" s="14"/>
      <c r="AM35" s="14"/>
    </row>
    <row r="36" customFormat="false" ht="12.75" hidden="false" customHeight="false" outlineLevel="0" collapsed="false">
      <c r="A36" s="12" t="s">
        <v>76</v>
      </c>
      <c r="B36" s="13" t="n">
        <v>75000</v>
      </c>
      <c r="G36" s="14"/>
      <c r="H36" s="14"/>
      <c r="W36" s="32"/>
      <c r="AF36" s="32"/>
      <c r="AJ36" s="35"/>
      <c r="AK36" s="14"/>
      <c r="AL36" s="14"/>
      <c r="AM36" s="14"/>
    </row>
    <row r="37" customFormat="false" ht="12.75" hidden="false" customHeight="false" outlineLevel="0" collapsed="false">
      <c r="A37" s="12" t="s">
        <v>48</v>
      </c>
      <c r="B37" s="13" t="n">
        <v>0</v>
      </c>
      <c r="D37" s="22"/>
      <c r="G37" s="14"/>
      <c r="H37" s="14"/>
      <c r="W37" s="32"/>
      <c r="AL37" s="14"/>
      <c r="AM37" s="14"/>
    </row>
    <row r="38" customFormat="false" ht="12.75" hidden="false" customHeight="false" outlineLevel="0" collapsed="false">
      <c r="A38" s="12" t="s">
        <v>49</v>
      </c>
      <c r="B38" s="13" t="n">
        <v>0</v>
      </c>
      <c r="D38" s="23"/>
      <c r="E38" s="16"/>
      <c r="G38" s="14"/>
      <c r="H38" s="14"/>
      <c r="AL38" s="14"/>
      <c r="AM38" s="14"/>
    </row>
    <row r="39" customFormat="false" ht="12.75" hidden="false" customHeight="false" outlineLevel="0" collapsed="false">
      <c r="A39" s="12" t="s">
        <v>42</v>
      </c>
      <c r="B39" s="13" t="n">
        <v>11000</v>
      </c>
      <c r="G39" s="14"/>
      <c r="H39" s="14"/>
      <c r="AJ39" s="14"/>
      <c r="AK39" s="14"/>
      <c r="AL39" s="14"/>
      <c r="AM39" s="14"/>
    </row>
    <row r="40" customFormat="false" ht="12.75" hidden="false" customHeight="false" outlineLevel="0" collapsed="false">
      <c r="A40" s="12" t="s">
        <v>23</v>
      </c>
      <c r="B40" s="13" t="n">
        <v>3500</v>
      </c>
      <c r="G40" s="14"/>
      <c r="H40" s="14"/>
      <c r="AJ40" s="14"/>
      <c r="AK40" s="14"/>
      <c r="AL40" s="14"/>
      <c r="AM40" s="14"/>
    </row>
    <row r="41" customFormat="false" ht="12.75" hidden="false" customHeight="false" outlineLevel="0" collapsed="false">
      <c r="A41" s="12" t="s">
        <v>25</v>
      </c>
      <c r="B41" s="13" t="n">
        <v>0</v>
      </c>
      <c r="G41" s="14"/>
      <c r="H41" s="14"/>
      <c r="AJ41" s="14"/>
      <c r="AK41" s="14"/>
      <c r="AL41" s="14"/>
      <c r="AM41" s="14"/>
    </row>
    <row r="42" customFormat="false" ht="12.75" hidden="false" customHeight="false" outlineLevel="0" collapsed="false">
      <c r="A42" s="12" t="s">
        <v>18</v>
      </c>
      <c r="B42" s="24"/>
      <c r="AJ42" s="14"/>
      <c r="AK42" s="14"/>
      <c r="AL42" s="14"/>
      <c r="AM42" s="14"/>
    </row>
    <row r="43" customFormat="false" ht="12.75" hidden="false" customHeight="false" outlineLevel="0" collapsed="false">
      <c r="A43" s="12" t="s">
        <v>50</v>
      </c>
      <c r="B43" s="13" t="n">
        <v>0</v>
      </c>
      <c r="E43" s="14"/>
      <c r="AJ43" s="14"/>
      <c r="AK43" s="14"/>
      <c r="AL43" s="14"/>
      <c r="AM43" s="14"/>
    </row>
    <row r="44" customFormat="false" ht="12.75" hidden="false" customHeight="false" outlineLevel="0" collapsed="false">
      <c r="A44" s="12" t="s">
        <v>14</v>
      </c>
      <c r="B44" s="13" t="n">
        <v>43007</v>
      </c>
      <c r="C44" s="16"/>
      <c r="E44" s="14"/>
    </row>
    <row r="45" customFormat="false" ht="12.75" hidden="false" customHeight="false" outlineLevel="0" collapsed="false">
      <c r="A45" s="12" t="s">
        <v>51</v>
      </c>
      <c r="B45" s="13" t="n">
        <v>15000</v>
      </c>
      <c r="E45" s="14"/>
    </row>
    <row r="46" customFormat="false" ht="12.75" hidden="false" customHeight="false" outlineLevel="0" collapsed="false">
      <c r="A46" s="12" t="s">
        <v>52</v>
      </c>
      <c r="B46" s="13" t="n">
        <v>1000</v>
      </c>
      <c r="C46" s="16"/>
      <c r="E46" s="14"/>
    </row>
    <row r="47" customFormat="false" ht="12.75" hidden="false" customHeight="false" outlineLevel="0" collapsed="false">
      <c r="A47" s="12" t="s">
        <v>33</v>
      </c>
      <c r="B47" s="13"/>
    </row>
    <row r="48" customFormat="false" ht="12.75" hidden="false" customHeight="false" outlineLevel="0" collapsed="false">
      <c r="A48" s="12" t="s">
        <v>27</v>
      </c>
      <c r="B48" s="13" t="n">
        <v>0</v>
      </c>
      <c r="E48" s="14"/>
    </row>
    <row r="49" customFormat="false" ht="12.75" hidden="false" customHeight="false" outlineLevel="0" collapsed="false">
      <c r="A49" s="12" t="s">
        <v>22</v>
      </c>
      <c r="B49" s="13" t="n">
        <v>0</v>
      </c>
      <c r="C49" s="16" t="s">
        <v>16</v>
      </c>
      <c r="E49" s="14"/>
    </row>
    <row r="50" customFormat="false" ht="12.75" hidden="false" customHeight="false" outlineLevel="0" collapsed="false">
      <c r="A50" s="12" t="s">
        <v>30</v>
      </c>
      <c r="B50" s="13" t="n">
        <v>0</v>
      </c>
      <c r="E50" s="14"/>
    </row>
    <row r="51" customFormat="false" ht="12.75" hidden="false" customHeight="false" outlineLevel="0" collapsed="false">
      <c r="A51" s="12" t="s">
        <v>53</v>
      </c>
      <c r="B51" s="13" t="n">
        <v>0</v>
      </c>
      <c r="E51" s="14"/>
    </row>
    <row r="52" customFormat="false" ht="12.75" hidden="false" customHeight="false" outlineLevel="0" collapsed="false">
      <c r="A52" s="12" t="s">
        <v>54</v>
      </c>
      <c r="B52" s="13" t="n">
        <v>0</v>
      </c>
      <c r="C52" s="16"/>
      <c r="E52" s="14"/>
    </row>
    <row r="53" customFormat="false" ht="12.75" hidden="false" customHeight="false" outlineLevel="0" collapsed="false">
      <c r="A53" s="12" t="s">
        <v>55</v>
      </c>
      <c r="B53" s="13" t="n">
        <v>0</v>
      </c>
      <c r="E53" s="14"/>
    </row>
    <row r="54" customFormat="false" ht="12.75" hidden="false" customHeight="false" outlineLevel="0" collapsed="false">
      <c r="A54" s="12" t="s">
        <v>36</v>
      </c>
      <c r="B54" s="13" t="n">
        <v>1000</v>
      </c>
      <c r="C54" s="16"/>
      <c r="E54" s="14"/>
    </row>
    <row r="55" customFormat="false" ht="12.75" hidden="false" customHeight="false" outlineLevel="0" collapsed="false">
      <c r="A55" s="12" t="s">
        <v>56</v>
      </c>
      <c r="B55" s="13" t="n">
        <v>35000</v>
      </c>
      <c r="C55" s="16"/>
      <c r="E55" s="14"/>
    </row>
    <row r="56" customFormat="false" ht="12.75" hidden="false" customHeight="false" outlineLevel="0" collapsed="false">
      <c r="A56" s="12" t="s">
        <v>57</v>
      </c>
      <c r="B56" s="13" t="n">
        <v>42049</v>
      </c>
      <c r="C56" s="16"/>
      <c r="E56" s="14"/>
    </row>
    <row r="57" customFormat="false" ht="12.75" hidden="false" customHeight="false" outlineLevel="0" collapsed="false">
      <c r="A57" s="12" t="s">
        <v>58</v>
      </c>
      <c r="B57" s="13" t="n">
        <v>1000</v>
      </c>
      <c r="C57" s="16"/>
      <c r="E57" s="14"/>
    </row>
    <row r="58" customFormat="false" ht="13.5" hidden="false" customHeight="false" outlineLevel="0" collapsed="false">
      <c r="A58" s="12" t="s">
        <v>44</v>
      </c>
      <c r="B58" s="13" t="n">
        <v>4730</v>
      </c>
      <c r="C58" s="16"/>
    </row>
    <row r="59" customFormat="false" ht="13.5" hidden="false" customHeight="false" outlineLevel="0" collapsed="false">
      <c r="A59" s="17" t="s">
        <v>45</v>
      </c>
      <c r="B59" s="18" t="n">
        <f aca="false">SUM(B31:B58)</f>
        <v>492636</v>
      </c>
      <c r="C59" s="16"/>
    </row>
    <row r="60" customFormat="false" ht="13.5" hidden="false" customHeight="false" outlineLevel="0" collapsed="false">
      <c r="A60" s="19"/>
      <c r="B60" s="25"/>
    </row>
    <row r="61" customFormat="false" ht="12.75" hidden="false" customHeight="false" outlineLevel="0" collapsed="false">
      <c r="A61" s="49"/>
      <c r="B61" s="49"/>
    </row>
  </sheetData>
  <printOptions headings="false" gridLines="false" gridLinesSet="true" horizontalCentered="false" verticalCentered="false"/>
  <pageMargins left="0.55" right="0.3" top="0.984027777777778" bottom="0.5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2000-09-26T10:56:15Z</dcterms:created>
  <dc:creator>bdillar</dc:creator>
  <dc:description/>
  <dc:language>en-US</dc:language>
  <cp:lastModifiedBy>mmixon</cp:lastModifiedBy>
  <cp:lastPrinted>2000-11-30T21:29:26Z</cp:lastPrinted>
  <dcterms:modified xsi:type="dcterms:W3CDTF">2001-06-06T10:45:35Z</dcterms:modified>
  <cp:revision>0</cp:revision>
  <dc:subject/>
  <dc:title/>
</cp:coreProperties>
</file>