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<sst xmlns="http://schemas.openxmlformats.org/spreadsheetml/2006/main" count="279" uniqueCount="74">
  <si>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</si>
  <si>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</si>
  <si>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</si>
  <si>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</si>
  <si>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</si>
  <si>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</si>
  <si>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</si>
  <si>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</si>
  <si>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</si>
  <si>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</si>
  <si>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</si>
  <si>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</si>
  <si>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</si>
  <si>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</si>
  <si>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</si>
  <si>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</si>
  <si>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</si>
  <si>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</si>
  <si>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</si>
  <si>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</si>
  <si>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</si>
  <si>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</si>
  <si>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</si>
  <si>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</si>
  <si>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</si>
  <si>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</si>
  <si>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</si>
  <si>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</si>
  <si>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</si>
  <si>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</si>
  <si>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</si>
  <si>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</si>
  <si>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</si>
  <si>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</si>
  <si>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</si>
  <si>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</si>
  <si>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</si>
  <si>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</si>
  <si>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</si>
  <si>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</si>
  <si>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</si>
  <si>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</si>
  <si>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</si>
  <si>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</si>
  <si>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</si>
  <si>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</si>
  <si>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</si>
  <si>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</si>
  <si>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</si>
  <si>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</si>
  <si>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</si>
  <si>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</si>
  <si>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</si>
  <si>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</si>
  <si>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</si>
  <si>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</si>
  <si>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</si>
  <si>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</si>
  <si>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</si>
  <si>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</si>
  <si>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</si>
  <si>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</si>
  <si>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</si>
  <si>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</si>
  <si>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</si>
  <si>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</si>
  <si>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</si>
  <si>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</si>
  <si>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</si>
  <si>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</si>
  <si>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</si>
  <si>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</si>
  <si>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CALL</t>
  </si>
  <si>
    <t xml:space="preserve">ANR IMBALANCE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</si>
</sst>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305331"/>
        <c:axId val="19879166"/>
      </c:lineChart>
      <c:catAx>
        <c:axId val="143053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79166"/>
        <c:crossesAt val="0"/>
        <c:auto val="1"/>
        <c:lblAlgn val="ctr"/>
        <c:lblOffset val="100"/>
        <c:noMultiLvlLbl val="0"/>
      </c:catAx>
      <c:valAx>
        <c:axId val="1987916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30533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749838"/>
        <c:axId val="12786723"/>
      </c:lineChart>
      <c:catAx>
        <c:axId val="87498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86723"/>
        <c:crossesAt val="0"/>
        <c:auto val="1"/>
        <c:lblAlgn val="ctr"/>
        <c:lblOffset val="100"/>
        <c:noMultiLvlLbl val="0"/>
      </c:catAx>
      <c:valAx>
        <c:axId val="1278672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983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889511"/>
        <c:axId val="63660004"/>
      </c:lineChart>
      <c:catAx>
        <c:axId val="90889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60004"/>
        <c:crossesAt val="0"/>
        <c:auto val="1"/>
        <c:lblAlgn val="ctr"/>
        <c:lblOffset val="100"/>
        <c:noMultiLvlLbl val="0"/>
      </c:catAx>
      <c:valAx>
        <c:axId val="6366000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88951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174279"/>
        <c:axId val="40631456"/>
      </c:lineChart>
      <c:catAx>
        <c:axId val="20174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631456"/>
        <c:crossesAt val="-40000"/>
        <c:auto val="1"/>
        <c:lblAlgn val="ctr"/>
        <c:lblOffset val="100"/>
        <c:noMultiLvlLbl val="0"/>
      </c:catAx>
      <c:valAx>
        <c:axId val="4063145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1742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133339"/>
        <c:axId val="86881488"/>
      </c:lineChart>
      <c:catAx>
        <c:axId val="1613333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81488"/>
        <c:crossesAt val="0"/>
        <c:auto val="1"/>
        <c:lblAlgn val="ctr"/>
        <c:lblOffset val="100"/>
        <c:noMultiLvlLbl val="0"/>
      </c:catAx>
      <c:valAx>
        <c:axId val="8688148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13333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381509"/>
        <c:axId val="54374301"/>
      </c:lineChart>
      <c:catAx>
        <c:axId val="883815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374301"/>
        <c:crossesAt val="0"/>
        <c:auto val="1"/>
        <c:lblAlgn val="ctr"/>
        <c:lblOffset val="100"/>
        <c:noMultiLvlLbl val="0"/>
      </c:catAx>
      <c:valAx>
        <c:axId val="5437430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3815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469165"/>
        <c:axId val="57415507"/>
      </c:lineChart>
      <c:catAx>
        <c:axId val="2446916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415507"/>
        <c:crossesAt val="0"/>
        <c:auto val="1"/>
        <c:lblAlgn val="ctr"/>
        <c:lblOffset val="100"/>
        <c:noMultiLvlLbl val="0"/>
      </c:catAx>
      <c:valAx>
        <c:axId val="5741550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6916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829737"/>
        <c:axId val="57963248"/>
      </c:lineChart>
      <c:catAx>
        <c:axId val="788297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963248"/>
        <c:crossesAt val="0"/>
        <c:auto val="1"/>
        <c:lblAlgn val="ctr"/>
        <c:lblOffset val="100"/>
        <c:noMultiLvlLbl val="0"/>
      </c:catAx>
      <c:valAx>
        <c:axId val="5796324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82973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153744"/>
        <c:axId val="70942896"/>
      </c:lineChart>
      <c:catAx>
        <c:axId val="40153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942896"/>
        <c:crossesAt val="0"/>
        <c:auto val="1"/>
        <c:lblAlgn val="ctr"/>
        <c:lblOffset val="100"/>
        <c:noMultiLvlLbl val="0"/>
      </c:catAx>
      <c:valAx>
        <c:axId val="7094289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1537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565846"/>
        <c:axId val="5149288"/>
      </c:lineChart>
      <c:catAx>
        <c:axId val="135658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49288"/>
        <c:crossesAt val="-40000"/>
        <c:auto val="1"/>
        <c:lblAlgn val="ctr"/>
        <c:lblOffset val="100"/>
        <c:noMultiLvlLbl val="0"/>
      </c:catAx>
      <c:valAx>
        <c:axId val="514928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56584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325544"/>
        <c:axId val="43861394"/>
      </c:lineChart>
      <c:catAx>
        <c:axId val="583255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861394"/>
        <c:crossesAt val="0"/>
        <c:auto val="1"/>
        <c:lblAlgn val="ctr"/>
        <c:lblOffset val="100"/>
        <c:noMultiLvlLbl val="0"/>
      </c:catAx>
      <c:valAx>
        <c:axId val="4386139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32554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221419"/>
        <c:axId val="50879319"/>
      </c:lineChart>
      <c:catAx>
        <c:axId val="102214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879319"/>
        <c:crossesAt val="0"/>
        <c:auto val="1"/>
        <c:lblAlgn val="ctr"/>
        <c:lblOffset val="100"/>
        <c:noMultiLvlLbl val="0"/>
      </c:catAx>
      <c:valAx>
        <c:axId val="5087931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214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678105"/>
        <c:axId val="16915845"/>
      </c:lineChart>
      <c:catAx>
        <c:axId val="24678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915845"/>
        <c:crossesAt val="0"/>
        <c:auto val="1"/>
        <c:lblAlgn val="ctr"/>
        <c:lblOffset val="100"/>
        <c:noMultiLvlLbl val="0"/>
      </c:catAx>
      <c:valAx>
        <c:axId val="1691584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6781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846108"/>
        <c:axId val="43565136"/>
      </c:lineChart>
      <c:catAx>
        <c:axId val="828461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65136"/>
        <c:crossesAt val="0"/>
        <c:auto val="1"/>
        <c:lblAlgn val="ctr"/>
        <c:lblOffset val="100"/>
        <c:noMultiLvlLbl val="0"/>
      </c:catAx>
      <c:valAx>
        <c:axId val="4356513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84610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415025"/>
        <c:axId val="10626898"/>
      </c:lineChart>
      <c:catAx>
        <c:axId val="334150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626898"/>
        <c:crossesAt val="0"/>
        <c:auto val="1"/>
        <c:lblAlgn val="ctr"/>
        <c:lblOffset val="100"/>
        <c:noMultiLvlLbl val="0"/>
      </c:catAx>
      <c:valAx>
        <c:axId val="1062689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41502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021226"/>
        <c:axId val="24480977"/>
      </c:lineChart>
      <c:catAx>
        <c:axId val="470212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80977"/>
        <c:crossesAt val="0"/>
        <c:auto val="1"/>
        <c:lblAlgn val="ctr"/>
        <c:lblOffset val="100"/>
        <c:noMultiLvlLbl val="0"/>
      </c:catAx>
      <c:valAx>
        <c:axId val="2448097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0212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733588"/>
        <c:axId val="57529153"/>
      </c:lineChart>
      <c:catAx>
        <c:axId val="147335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29153"/>
        <c:crossesAt val="-40000"/>
        <c:auto val="1"/>
        <c:lblAlgn val="ctr"/>
        <c:lblOffset val="100"/>
        <c:noMultiLvlLbl val="0"/>
      </c:catAx>
      <c:valAx>
        <c:axId val="5752915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3358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878740"/>
        <c:axId val="30844748"/>
      </c:lineChart>
      <c:catAx>
        <c:axId val="288787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44748"/>
        <c:crossesAt val="0"/>
        <c:auto val="1"/>
        <c:lblAlgn val="ctr"/>
        <c:lblOffset val="100"/>
        <c:noMultiLvlLbl val="0"/>
      </c:catAx>
      <c:valAx>
        <c:axId val="3084474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87874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256025"/>
        <c:axId val="2140692"/>
      </c:lineChart>
      <c:catAx>
        <c:axId val="202560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40692"/>
        <c:crossesAt val="0"/>
        <c:auto val="1"/>
        <c:lblAlgn val="ctr"/>
        <c:lblOffset val="100"/>
        <c:noMultiLvlLbl val="0"/>
      </c:catAx>
      <c:valAx>
        <c:axId val="21406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25602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173305"/>
        <c:axId val="32300335"/>
      </c:lineChart>
      <c:catAx>
        <c:axId val="8917330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300335"/>
        <c:crossesAt val="0"/>
        <c:auto val="1"/>
        <c:lblAlgn val="ctr"/>
        <c:lblOffset val="100"/>
        <c:noMultiLvlLbl val="0"/>
      </c:catAx>
      <c:valAx>
        <c:axId val="3230033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17330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909055"/>
        <c:axId val="80079770"/>
      </c:lineChart>
      <c:catAx>
        <c:axId val="43909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79770"/>
        <c:crossesAt val="0"/>
        <c:auto val="1"/>
        <c:lblAlgn val="ctr"/>
        <c:lblOffset val="100"/>
        <c:noMultiLvlLbl val="0"/>
      </c:catAx>
      <c:valAx>
        <c:axId val="8007977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90905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4428723"/>
        <c:axId val="11148775"/>
      </c:lineChart>
      <c:catAx>
        <c:axId val="844287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48775"/>
        <c:crossesAt val="0"/>
        <c:auto val="1"/>
        <c:lblAlgn val="ctr"/>
        <c:lblOffset val="100"/>
        <c:noMultiLvlLbl val="0"/>
      </c:catAx>
      <c:valAx>
        <c:axId val="1114877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4287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552211"/>
        <c:axId val="51538954"/>
      </c:lineChart>
      <c:catAx>
        <c:axId val="5955221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38954"/>
        <c:crossesAt val="0"/>
        <c:auto val="1"/>
        <c:lblAlgn val="ctr"/>
        <c:lblOffset val="100"/>
        <c:noMultiLvlLbl val="0"/>
      </c:catAx>
      <c:valAx>
        <c:axId val="5153895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55221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6487794"/>
        <c:axId val="11166949"/>
      </c:lineChart>
      <c:catAx>
        <c:axId val="364877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66949"/>
        <c:crossesAt val="-40000"/>
        <c:auto val="1"/>
        <c:lblAlgn val="ctr"/>
        <c:lblOffset val="100"/>
        <c:noMultiLvlLbl val="0"/>
      </c:catAx>
      <c:valAx>
        <c:axId val="1116694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877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806000</c:v>
                </c:pt>
                <c:pt idx="1">
                  <c:v>698000</c:v>
                </c:pt>
                <c:pt idx="2">
                  <c:v>874000</c:v>
                </c:pt>
                <c:pt idx="3">
                  <c:v>760000</c:v>
                </c:pt>
                <c:pt idx="4">
                  <c:v>610000</c:v>
                </c:pt>
                <c:pt idx="5">
                  <c:v>500000</c:v>
                </c:pt>
                <c:pt idx="6">
                  <c:v>295000</c:v>
                </c:pt>
                <c:pt idx="7">
                  <c:v>348000</c:v>
                </c:pt>
                <c:pt idx="8">
                  <c:v>435000</c:v>
                </c:pt>
                <c:pt idx="9">
                  <c:v>403000</c:v>
                </c:pt>
                <c:pt idx="10">
                  <c:v>361000</c:v>
                </c:pt>
                <c:pt idx="11">
                  <c:v>614000</c:v>
                </c:pt>
                <c:pt idx="12">
                  <c:v>668000</c:v>
                </c:pt>
                <c:pt idx="13">
                  <c:v>590000</c:v>
                </c:pt>
                <c:pt idx="14">
                  <c:v>634000</c:v>
                </c:pt>
                <c:pt idx="15">
                  <c:v>710000</c:v>
                </c:pt>
                <c:pt idx="16">
                  <c:v>747000</c:v>
                </c:pt>
                <c:pt idx="17">
                  <c:v>745000</c:v>
                </c:pt>
                <c:pt idx="18">
                  <c:v>504000</c:v>
                </c:pt>
                <c:pt idx="19">
                  <c:v>312000</c:v>
                </c:pt>
                <c:pt idx="20">
                  <c:v>276000</c:v>
                </c:pt>
                <c:pt idx="21">
                  <c:v>388000</c:v>
                </c:pt>
                <c:pt idx="22">
                  <c:v>423000</c:v>
                </c:pt>
                <c:pt idx="23">
                  <c:v>476000</c:v>
                </c:pt>
                <c:pt idx="24">
                  <c:v>442000</c:v>
                </c:pt>
                <c:pt idx="25">
                  <c:v>311000</c:v>
                </c:pt>
                <c:pt idx="26">
                  <c:v>383000</c:v>
                </c:pt>
                <c:pt idx="27">
                  <c:v>267000</c:v>
                </c:pt>
                <c:pt idx="28">
                  <c:v>292000</c:v>
                </c:pt>
                <c:pt idx="29">
                  <c:v>312000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819107</c:v>
                </c:pt>
                <c:pt idx="1">
                  <c:v>781363</c:v>
                </c:pt>
                <c:pt idx="2">
                  <c:v>893615</c:v>
                </c:pt>
                <c:pt idx="3">
                  <c:v>761806</c:v>
                </c:pt>
                <c:pt idx="4">
                  <c:v>591070</c:v>
                </c:pt>
                <c:pt idx="5">
                  <c:v>590546</c:v>
                </c:pt>
                <c:pt idx="6">
                  <c:v>315134</c:v>
                </c:pt>
                <c:pt idx="7">
                  <c:v>377219</c:v>
                </c:pt>
                <c:pt idx="8">
                  <c:v>566981</c:v>
                </c:pt>
                <c:pt idx="9">
                  <c:v>624348</c:v>
                </c:pt>
                <c:pt idx="10">
                  <c:v>399746</c:v>
                </c:pt>
                <c:pt idx="11">
                  <c:v>605438</c:v>
                </c:pt>
                <c:pt idx="12">
                  <c:v>505682</c:v>
                </c:pt>
                <c:pt idx="13">
                  <c:v>424141</c:v>
                </c:pt>
                <c:pt idx="14">
                  <c:v>593833</c:v>
                </c:pt>
                <c:pt idx="15">
                  <c:v>1004436</c:v>
                </c:pt>
                <c:pt idx="16">
                  <c:v>936301</c:v>
                </c:pt>
                <c:pt idx="17">
                  <c:v>705838</c:v>
                </c:pt>
                <c:pt idx="18">
                  <c:v>424707</c:v>
                </c:pt>
                <c:pt idx="19">
                  <c:v>295672</c:v>
                </c:pt>
                <c:pt idx="20">
                  <c:v>298088</c:v>
                </c:pt>
                <c:pt idx="21">
                  <c:v>301967</c:v>
                </c:pt>
                <c:pt idx="22">
                  <c:v>423776</c:v>
                </c:pt>
                <c:pt idx="23">
                  <c:v>465801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779853"/>
        <c:axId val="71421963"/>
      </c:lineChart>
      <c:catAx>
        <c:axId val="5677985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421963"/>
        <c:crossesAt val="0"/>
        <c:auto val="1"/>
        <c:lblAlgn val="ctr"/>
        <c:lblOffset val="100"/>
        <c:noMultiLvlLbl val="0"/>
      </c:catAx>
      <c:valAx>
        <c:axId val="71421963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779853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2010</c:v>
                </c:pt>
                <c:pt idx="16">
                  <c:v>0</c:v>
                </c:pt>
                <c:pt idx="17">
                  <c:v>0</c:v>
                </c:pt>
                <c:pt idx="18">
                  <c:v>5680</c:v>
                </c:pt>
                <c:pt idx="19">
                  <c:v>4000</c:v>
                </c:pt>
                <c:pt idx="20">
                  <c:v>9084</c:v>
                </c:pt>
                <c:pt idx="21">
                  <c:v>20188</c:v>
                </c:pt>
                <c:pt idx="22">
                  <c:v>6000</c:v>
                </c:pt>
                <c:pt idx="23">
                  <c:v>21356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235588"/>
        <c:axId val="43772735"/>
      </c:lineChart>
      <c:catAx>
        <c:axId val="1723558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72735"/>
        <c:crossesAt val="0"/>
        <c:auto val="1"/>
        <c:lblAlgn val="ctr"/>
        <c:lblOffset val="100"/>
        <c:noMultiLvlLbl val="0"/>
      </c:catAx>
      <c:valAx>
        <c:axId val="43772735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23558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301029</c:v>
                </c:pt>
                <c:pt idx="1">
                  <c:v>299604</c:v>
                </c:pt>
                <c:pt idx="2">
                  <c:v>308524</c:v>
                </c:pt>
                <c:pt idx="3">
                  <c:v>290405</c:v>
                </c:pt>
                <c:pt idx="4">
                  <c:v>302078</c:v>
                </c:pt>
                <c:pt idx="5">
                  <c:v>330799</c:v>
                </c:pt>
                <c:pt idx="6">
                  <c:v>213256</c:v>
                </c:pt>
                <c:pt idx="7">
                  <c:v>213256</c:v>
                </c:pt>
                <c:pt idx="8">
                  <c:v>213256</c:v>
                </c:pt>
                <c:pt idx="9">
                  <c:v>197388</c:v>
                </c:pt>
                <c:pt idx="10">
                  <c:v>210920</c:v>
                </c:pt>
                <c:pt idx="11">
                  <c:v>318268</c:v>
                </c:pt>
                <c:pt idx="12">
                  <c:v>324894</c:v>
                </c:pt>
                <c:pt idx="13">
                  <c:v>327964</c:v>
                </c:pt>
                <c:pt idx="14">
                  <c:v>327744</c:v>
                </c:pt>
                <c:pt idx="15">
                  <c:v>321289</c:v>
                </c:pt>
                <c:pt idx="16">
                  <c:v>265714</c:v>
                </c:pt>
                <c:pt idx="17">
                  <c:v>272547</c:v>
                </c:pt>
                <c:pt idx="18">
                  <c:v>271169</c:v>
                </c:pt>
                <c:pt idx="19">
                  <c:v>273551</c:v>
                </c:pt>
                <c:pt idx="20">
                  <c:v>273481</c:v>
                </c:pt>
                <c:pt idx="21">
                  <c:v>273481</c:v>
                </c:pt>
                <c:pt idx="22">
                  <c:v>273481</c:v>
                </c:pt>
                <c:pt idx="23">
                  <c:v>265556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731653"/>
        <c:axId val="85129249"/>
      </c:lineChart>
      <c:catAx>
        <c:axId val="8673165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129249"/>
        <c:crossesAt val="0"/>
        <c:auto val="1"/>
        <c:lblAlgn val="ctr"/>
        <c:lblOffset val="100"/>
        <c:noMultiLvlLbl val="0"/>
      </c:catAx>
      <c:valAx>
        <c:axId val="85129249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73165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288516.4192</c:v>
                </c:pt>
                <c:pt idx="1">
                  <c:v>288516.4192</c:v>
                </c:pt>
                <c:pt idx="2">
                  <c:v>288516.4192</c:v>
                </c:pt>
                <c:pt idx="3">
                  <c:v>288516.4192</c:v>
                </c:pt>
                <c:pt idx="4">
                  <c:v>288516.4192</c:v>
                </c:pt>
                <c:pt idx="5">
                  <c:v>288516.4192</c:v>
                </c:pt>
                <c:pt idx="6">
                  <c:v>288516.4192</c:v>
                </c:pt>
                <c:pt idx="7">
                  <c:v>288516.4192</c:v>
                </c:pt>
                <c:pt idx="8">
                  <c:v>288516.4192</c:v>
                </c:pt>
                <c:pt idx="9">
                  <c:v>288516.4192</c:v>
                </c:pt>
                <c:pt idx="10">
                  <c:v>288516.4192</c:v>
                </c:pt>
                <c:pt idx="11">
                  <c:v>288516.4192</c:v>
                </c:pt>
                <c:pt idx="12">
                  <c:v>288516.4192</c:v>
                </c:pt>
                <c:pt idx="13">
                  <c:v>288516.4192</c:v>
                </c:pt>
                <c:pt idx="14">
                  <c:v>288516.4192</c:v>
                </c:pt>
                <c:pt idx="15">
                  <c:v>286506.4192</c:v>
                </c:pt>
                <c:pt idx="16">
                  <c:v>286506.4192</c:v>
                </c:pt>
                <c:pt idx="17">
                  <c:v>286506.4192</c:v>
                </c:pt>
                <c:pt idx="18">
                  <c:v>280826.4192</c:v>
                </c:pt>
                <c:pt idx="19">
                  <c:v>276826.4192</c:v>
                </c:pt>
                <c:pt idx="20">
                  <c:v>267742.4192</c:v>
                </c:pt>
                <c:pt idx="21">
                  <c:v>247554.4192</c:v>
                </c:pt>
                <c:pt idx="22">
                  <c:v>241554.4192</c:v>
                </c:pt>
                <c:pt idx="23">
                  <c:v>252500.4192</c:v>
                </c:pt>
                <c:pt idx="24">
                  <c:v>252500.4192</c:v>
                </c:pt>
                <c:pt idx="25">
                  <c:v>252500.4192</c:v>
                </c:pt>
                <c:pt idx="26">
                  <c:v>252500.4192</c:v>
                </c:pt>
                <c:pt idx="27">
                  <c:v>252500.4192</c:v>
                </c:pt>
                <c:pt idx="28">
                  <c:v>252500.4192</c:v>
                </c:pt>
                <c:pt idx="29">
                  <c:v>252500.4192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565963"/>
        <c:axId val="21569023"/>
      </c:lineChart>
      <c:catAx>
        <c:axId val="2056596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69023"/>
        <c:crossesAt val="0"/>
        <c:auto val="1"/>
        <c:lblAlgn val="ctr"/>
        <c:lblOffset val="100"/>
        <c:noMultiLvlLbl val="0"/>
      </c:catAx>
      <c:valAx>
        <c:axId val="21569023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56596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1614969"/>
        <c:axId val="77752133"/>
      </c:lineChart>
      <c:catAx>
        <c:axId val="6161496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752133"/>
        <c:crossesAt val="0"/>
        <c:auto val="1"/>
        <c:lblAlgn val="ctr"/>
        <c:lblOffset val="100"/>
        <c:noMultiLvlLbl val="0"/>
      </c:catAx>
      <c:valAx>
        <c:axId val="77752133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6149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6695381"/>
        <c:axId val="31042469"/>
      </c:lineChart>
      <c:catAx>
        <c:axId val="9669538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42469"/>
        <c:crossesAt val="-40000"/>
        <c:auto val="1"/>
        <c:lblAlgn val="ctr"/>
        <c:lblOffset val="100"/>
        <c:noMultiLvlLbl val="0"/>
      </c:catAx>
      <c:valAx>
        <c:axId val="31042469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6953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609116"/>
        <c:axId val="39270769"/>
      </c:lineChart>
      <c:catAx>
        <c:axId val="186091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270769"/>
        <c:crossesAt val="0"/>
        <c:auto val="1"/>
        <c:lblAlgn val="ctr"/>
        <c:lblOffset val="100"/>
        <c:noMultiLvlLbl val="0"/>
      </c:catAx>
      <c:valAx>
        <c:axId val="3927076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60911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0886215"/>
        <c:axId val="45422096"/>
      </c:lineChart>
      <c:catAx>
        <c:axId val="10886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422096"/>
        <c:crossesAt val="0"/>
        <c:auto val="1"/>
        <c:lblAlgn val="ctr"/>
        <c:lblOffset val="100"/>
        <c:noMultiLvlLbl val="0"/>
      </c:catAx>
      <c:valAx>
        <c:axId val="4542209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8862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23399"/>
        <c:axId val="83758681"/>
      </c:lineChart>
      <c:catAx>
        <c:axId val="5023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758681"/>
        <c:crossesAt val="-40000"/>
        <c:auto val="1"/>
        <c:lblAlgn val="ctr"/>
        <c:lblOffset val="100"/>
        <c:noMultiLvlLbl val="0"/>
      </c:catAx>
      <c:valAx>
        <c:axId val="8375868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2339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255028"/>
        <c:axId val="81006871"/>
      </c:lineChart>
      <c:catAx>
        <c:axId val="382550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006871"/>
        <c:crossesAt val="0"/>
        <c:auto val="1"/>
        <c:lblAlgn val="ctr"/>
        <c:lblOffset val="100"/>
        <c:noMultiLvlLbl val="0"/>
      </c:catAx>
      <c:valAx>
        <c:axId val="8100687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25502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251805"/>
        <c:axId val="5182433"/>
      </c:lineChart>
      <c:catAx>
        <c:axId val="862518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2433"/>
        <c:crossesAt val="0"/>
        <c:auto val="1"/>
        <c:lblAlgn val="ctr"/>
        <c:lblOffset val="100"/>
        <c:noMultiLvlLbl val="0"/>
      </c:catAx>
      <c:valAx>
        <c:axId val="518243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518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678525"/>
        <c:axId val="26165824"/>
      </c:lineChart>
      <c:catAx>
        <c:axId val="9567852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165824"/>
        <c:crossesAt val="0"/>
        <c:auto val="1"/>
        <c:lblAlgn val="ctr"/>
        <c:lblOffset val="100"/>
        <c:noMultiLvlLbl val="0"/>
      </c:catAx>
      <c:valAx>
        <c:axId val="2616582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67852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290000</v>
      </c>
      <c r="H1" s="33"/>
      <c r="I1" s="34" t="s">
        <v>56</v>
      </c>
      <c r="J1" s="35" t="n">
        <v>50000</v>
      </c>
      <c r="O1" s="36" t="s">
        <v>57</v>
      </c>
      <c r="P1" s="37" t="n">
        <f aca="true">TODAY()+2</f>
        <v>45928</v>
      </c>
      <c r="Q1" s="17" t="n">
        <v>230000</v>
      </c>
      <c r="S1" s="36" t="s">
        <v>58</v>
      </c>
      <c r="T1" s="37" t="n">
        <f aca="true">TODAY()+2</f>
        <v>45928</v>
      </c>
      <c r="U1" s="17" t="n">
        <v>37000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250000</v>
      </c>
      <c r="T2" s="37" t="n">
        <f aca="true">TODAY()+3</f>
        <v>45929</v>
      </c>
      <c r="U2" s="17" t="n">
        <v>42000</v>
      </c>
      <c r="W2" s="37" t="n">
        <v>36982</v>
      </c>
      <c r="X2" s="20" t="n">
        <v>0</v>
      </c>
      <c r="Y2" s="20" t="n">
        <v>0</v>
      </c>
      <c r="Z2" s="39" t="n">
        <v>288516.4192</v>
      </c>
      <c r="AA2" s="39"/>
      <c r="AB2" s="20" t="n">
        <v>0</v>
      </c>
      <c r="AC2" s="20" t="n">
        <v>0</v>
      </c>
      <c r="AD2" s="20" t="n">
        <v>0</v>
      </c>
      <c r="AF2" s="37" t="n">
        <v>36982</v>
      </c>
      <c r="AG2" s="17" t="n">
        <f aca="false">690000+116000</f>
        <v>806000</v>
      </c>
      <c r="AH2" s="17" t="n">
        <f aca="false">703233+115874</f>
        <v>819107</v>
      </c>
      <c r="AI2" s="20"/>
      <c r="AJ2" s="40" t="n">
        <f aca="false">+AF2</f>
        <v>36982</v>
      </c>
      <c r="AK2" s="17" t="n">
        <f aca="false">270206+30823</f>
        <v>301029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265000</v>
      </c>
      <c r="T3" s="37" t="n">
        <f aca="true">TODAY()+4</f>
        <v>45930</v>
      </c>
      <c r="U3" s="17" t="n">
        <v>47000</v>
      </c>
      <c r="W3" s="37" t="n">
        <v>36983</v>
      </c>
      <c r="X3" s="20" t="n">
        <v>0</v>
      </c>
      <c r="Y3" s="20" t="n">
        <v>0</v>
      </c>
      <c r="Z3" s="39" t="n">
        <f aca="false">Z2-X3+Y3</f>
        <v>288516.4192</v>
      </c>
      <c r="AA3" s="39"/>
      <c r="AB3" s="20" t="n">
        <v>0</v>
      </c>
      <c r="AC3" s="20" t="n">
        <v>0</v>
      </c>
      <c r="AD3" s="20" t="n">
        <v>0</v>
      </c>
      <c r="AF3" s="37" t="n">
        <v>36983</v>
      </c>
      <c r="AG3" s="17" t="n">
        <f aca="false">600000+98000</f>
        <v>698000</v>
      </c>
      <c r="AH3" s="17" t="n">
        <f aca="false">664075+117288</f>
        <v>781363</v>
      </c>
      <c r="AI3" s="20"/>
      <c r="AJ3" s="40" t="n">
        <f aca="false">+AF3</f>
        <v>36983</v>
      </c>
      <c r="AK3" s="17" t="n">
        <f aca="false">268781+30823</f>
        <v>299604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66</v>
      </c>
      <c r="C4" s="8" t="n">
        <v>41</v>
      </c>
      <c r="D4" s="9" t="n">
        <f aca="false">AVERAGE(B4,C4)</f>
        <v>53.5</v>
      </c>
      <c r="J4" s="18" t="s">
        <v>69</v>
      </c>
      <c r="K4" s="45" t="n">
        <v>0</v>
      </c>
      <c r="L4" s="17" t="n">
        <v>0</v>
      </c>
      <c r="M4" s="46" t="n">
        <f aca="false">+L4-K4</f>
        <v>0</v>
      </c>
      <c r="Q4" s="17"/>
      <c r="R4" s="37" t="s">
        <v>23</v>
      </c>
      <c r="W4" s="37" t="n">
        <v>36984</v>
      </c>
      <c r="X4" s="20" t="n">
        <v>0</v>
      </c>
      <c r="Y4" s="20" t="n">
        <v>0</v>
      </c>
      <c r="Z4" s="39" t="n">
        <f aca="false">Z3-X4+Y4</f>
        <v>288516.4192</v>
      </c>
      <c r="AA4" s="39"/>
      <c r="AB4" s="20" t="n">
        <v>0</v>
      </c>
      <c r="AC4" s="20" t="n">
        <v>0</v>
      </c>
      <c r="AD4" s="20" t="n">
        <v>0</v>
      </c>
      <c r="AF4" s="37" t="n">
        <v>36984</v>
      </c>
      <c r="AG4" s="17" t="n">
        <f aca="false">750000+124000</f>
        <v>874000</v>
      </c>
      <c r="AH4" s="17" t="n">
        <f aca="false">765681+127934</f>
        <v>893615</v>
      </c>
      <c r="AI4" s="20"/>
      <c r="AJ4" s="40" t="n">
        <f aca="false">+AF4</f>
        <v>36984</v>
      </c>
      <c r="AK4" s="17" t="n">
        <f aca="false">278111+30413</f>
        <v>308524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v>0</v>
      </c>
      <c r="L5" s="17" t="n">
        <v>0</v>
      </c>
      <c r="M5" s="48" t="n">
        <f aca="false">+L5-K5</f>
        <v>0</v>
      </c>
      <c r="W5" s="37" t="n">
        <v>36985</v>
      </c>
      <c r="X5" s="20" t="n">
        <v>0</v>
      </c>
      <c r="Y5" s="20" t="n">
        <v>0</v>
      </c>
      <c r="Z5" s="39" t="n">
        <f aca="false">Z4-X5+Y5</f>
        <v>288516.4192</v>
      </c>
      <c r="AA5" s="39"/>
      <c r="AB5" s="20" t="n">
        <v>0</v>
      </c>
      <c r="AC5" s="20" t="n">
        <v>0</v>
      </c>
      <c r="AD5" s="20" t="n">
        <v>0</v>
      </c>
      <c r="AF5" s="37" t="n">
        <v>36985</v>
      </c>
      <c r="AG5" s="17" t="n">
        <f aca="false">650000+110000</f>
        <v>760000</v>
      </c>
      <c r="AH5" s="17" t="n">
        <f aca="false">656525+105281</f>
        <v>761806</v>
      </c>
      <c r="AI5" s="20"/>
      <c r="AJ5" s="40" t="n">
        <f aca="false">+AF5</f>
        <v>36985</v>
      </c>
      <c r="AK5" s="17" t="n">
        <f aca="false">259763+30642</f>
        <v>290405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-325000</v>
      </c>
      <c r="C6" s="17" t="n">
        <v>-322000</v>
      </c>
      <c r="D6" s="18" t="s">
        <v>8</v>
      </c>
      <c r="E6" s="16" t="n">
        <v>-58000</v>
      </c>
      <c r="F6" s="17" t="n">
        <v>-59000</v>
      </c>
      <c r="H6" s="17"/>
      <c r="J6" s="25" t="s">
        <v>71</v>
      </c>
      <c r="K6" s="49" t="n">
        <f aca="false">(+K4-K5)/2</f>
        <v>0</v>
      </c>
      <c r="L6" s="50" t="n">
        <f aca="false">(+L4-L5)/2</f>
        <v>0</v>
      </c>
      <c r="M6" s="51" t="n">
        <f aca="false">+L6-K6</f>
        <v>0</v>
      </c>
      <c r="W6" s="37" t="n">
        <v>36986</v>
      </c>
      <c r="X6" s="20" t="n">
        <v>0</v>
      </c>
      <c r="Y6" s="20" t="n">
        <v>0</v>
      </c>
      <c r="Z6" s="39" t="n">
        <f aca="false">Z5-X6+Y6</f>
        <v>288516.4192</v>
      </c>
      <c r="AA6" s="39"/>
      <c r="AB6" s="20" t="n">
        <v>0</v>
      </c>
      <c r="AC6" s="20" t="n">
        <v>0</v>
      </c>
      <c r="AD6" s="20" t="n">
        <v>0</v>
      </c>
      <c r="AF6" s="37" t="n">
        <v>36986</v>
      </c>
      <c r="AG6" s="17" t="n">
        <f aca="false">525000+85000</f>
        <v>610000</v>
      </c>
      <c r="AH6" s="17" t="n">
        <f aca="false">504491+86579</f>
        <v>591070</v>
      </c>
      <c r="AJ6" s="40" t="n">
        <f aca="false">+AF6</f>
        <v>36986</v>
      </c>
      <c r="AK6" s="17" t="n">
        <f aca="false">271436+30642</f>
        <v>302078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36987</v>
      </c>
      <c r="X7" s="20" t="n">
        <v>0</v>
      </c>
      <c r="Y7" s="20" t="n">
        <v>0</v>
      </c>
      <c r="Z7" s="39" t="n">
        <f aca="false">Z6-X7+Y7</f>
        <v>288516.4192</v>
      </c>
      <c r="AA7" s="39"/>
      <c r="AB7" s="20" t="n">
        <v>0</v>
      </c>
      <c r="AC7" s="20" t="n">
        <v>0</v>
      </c>
      <c r="AD7" s="20" t="n">
        <v>0</v>
      </c>
      <c r="AF7" s="37" t="n">
        <v>36987</v>
      </c>
      <c r="AG7" s="17" t="n">
        <f aca="false">435000+65000</f>
        <v>500000</v>
      </c>
      <c r="AH7" s="52" t="n">
        <f aca="false">503378+87168</f>
        <v>590546</v>
      </c>
      <c r="AJ7" s="40" t="n">
        <f aca="false">+AF7</f>
        <v>36987</v>
      </c>
      <c r="AK7" s="17" t="n">
        <f aca="false">294460+36339</f>
        <v>330799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36988</v>
      </c>
      <c r="X8" s="20" t="n">
        <v>0</v>
      </c>
      <c r="Y8" s="20" t="n">
        <v>0</v>
      </c>
      <c r="Z8" s="39" t="n">
        <f aca="false">Z7-X8+Y8</f>
        <v>288516.4192</v>
      </c>
      <c r="AA8" s="39"/>
      <c r="AB8" s="20" t="n">
        <v>0</v>
      </c>
      <c r="AC8" s="20" t="n">
        <v>0</v>
      </c>
      <c r="AD8" s="20" t="n">
        <v>0</v>
      </c>
      <c r="AF8" s="37" t="n">
        <v>36988</v>
      </c>
      <c r="AG8" s="17" t="n">
        <f aca="false">250000+45000</f>
        <v>295000</v>
      </c>
      <c r="AH8" s="17" t="n">
        <f aca="false">268407+46727</f>
        <v>315134</v>
      </c>
      <c r="AJ8" s="40" t="n">
        <f aca="false">+AF8</f>
        <v>36988</v>
      </c>
      <c r="AK8" s="17" t="n">
        <f aca="false">183724+29532</f>
        <v>213256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-100000</v>
      </c>
      <c r="D9" s="18" t="s">
        <v>14</v>
      </c>
      <c r="E9" s="16" t="n">
        <v>0</v>
      </c>
      <c r="G9" s="17"/>
      <c r="H9" s="17"/>
      <c r="L9" s="17"/>
      <c r="W9" s="37" t="n">
        <v>36989</v>
      </c>
      <c r="X9" s="20" t="n">
        <v>0</v>
      </c>
      <c r="Y9" s="20" t="n">
        <v>0</v>
      </c>
      <c r="Z9" s="39" t="n">
        <f aca="false">Z8-X9+Y9</f>
        <v>288516.4192</v>
      </c>
      <c r="AA9" s="39"/>
      <c r="AB9" s="20" t="n">
        <v>0</v>
      </c>
      <c r="AC9" s="20" t="n">
        <v>0</v>
      </c>
      <c r="AD9" s="20" t="n">
        <v>0</v>
      </c>
      <c r="AF9" s="37" t="n">
        <v>36989</v>
      </c>
      <c r="AG9" s="17" t="n">
        <f aca="false">300000+48000</f>
        <v>348000</v>
      </c>
      <c r="AH9" s="17" t="n">
        <f aca="false">319276+57943</f>
        <v>377219</v>
      </c>
      <c r="AJ9" s="40" t="n">
        <f aca="false">+AF9</f>
        <v>36989</v>
      </c>
      <c r="AK9" s="17" t="n">
        <f aca="false">183724+29532</f>
        <v>213256</v>
      </c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0</v>
      </c>
      <c r="G10" s="17"/>
      <c r="H10" s="17"/>
      <c r="W10" s="37" t="n">
        <v>36990</v>
      </c>
      <c r="X10" s="20" t="n">
        <v>0</v>
      </c>
      <c r="Y10" s="20" t="n">
        <v>0</v>
      </c>
      <c r="Z10" s="39" t="n">
        <f aca="false">Z9-X10+Y10</f>
        <v>288516.4192</v>
      </c>
      <c r="AA10" s="39"/>
      <c r="AB10" s="20" t="n">
        <v>0</v>
      </c>
      <c r="AC10" s="20" t="n">
        <v>0</v>
      </c>
      <c r="AD10" s="20" t="n">
        <v>0</v>
      </c>
      <c r="AF10" s="37" t="n">
        <v>36990</v>
      </c>
      <c r="AG10" s="17" t="n">
        <f aca="false">375000+60000</f>
        <v>435000</v>
      </c>
      <c r="AH10" s="17" t="n">
        <f aca="false">481086+85895</f>
        <v>566981</v>
      </c>
      <c r="AJ10" s="40" t="n">
        <f aca="false">+AF10</f>
        <v>36990</v>
      </c>
      <c r="AK10" s="17" t="n">
        <f aca="false">183724+29532</f>
        <v>213256</v>
      </c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36991</v>
      </c>
      <c r="X11" s="20" t="n">
        <v>0</v>
      </c>
      <c r="Y11" s="20" t="n">
        <v>0</v>
      </c>
      <c r="Z11" s="39" t="n">
        <f aca="false">Z10-X11+Y11</f>
        <v>288516.4192</v>
      </c>
      <c r="AA11" s="39"/>
      <c r="AB11" s="20" t="n">
        <v>0</v>
      </c>
      <c r="AC11" s="20" t="n">
        <v>0</v>
      </c>
      <c r="AD11" s="20" t="n">
        <v>0</v>
      </c>
      <c r="AF11" s="37" t="n">
        <v>36991</v>
      </c>
      <c r="AG11" s="17" t="n">
        <f aca="false">340000+63000</f>
        <v>403000</v>
      </c>
      <c r="AH11" s="17" t="n">
        <f aca="false">527236+97112</f>
        <v>624348</v>
      </c>
      <c r="AJ11" s="40" t="n">
        <f aca="false">+AF11</f>
        <v>36991</v>
      </c>
      <c r="AK11" s="17" t="n">
        <f aca="false">167656+29732</f>
        <v>197388</v>
      </c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-80994-79006</f>
        <v>-160000</v>
      </c>
      <c r="C12" s="20"/>
      <c r="D12" s="19" t="s">
        <v>19</v>
      </c>
      <c r="E12" s="16" t="n">
        <v>-15633</v>
      </c>
      <c r="G12" s="17" t="s">
        <v>23</v>
      </c>
      <c r="H12" s="17"/>
      <c r="R12" s="39"/>
      <c r="W12" s="37" t="n">
        <v>36992</v>
      </c>
      <c r="X12" s="20" t="n">
        <v>0</v>
      </c>
      <c r="Y12" s="20" t="n">
        <v>0</v>
      </c>
      <c r="Z12" s="39" t="n">
        <f aca="false">Z11-X12+Y12</f>
        <v>288516.4192</v>
      </c>
      <c r="AA12" s="39"/>
      <c r="AB12" s="20" t="n">
        <v>0</v>
      </c>
      <c r="AC12" s="20" t="n">
        <v>0</v>
      </c>
      <c r="AD12" s="20" t="n">
        <v>0</v>
      </c>
      <c r="AF12" s="37" t="n">
        <v>36992</v>
      </c>
      <c r="AG12" s="17" t="n">
        <f aca="false">305000+56000</f>
        <v>361000</v>
      </c>
      <c r="AH12" s="17" t="n">
        <f aca="false">340222+59524</f>
        <v>399746</v>
      </c>
      <c r="AJ12" s="40" t="n">
        <f aca="false">+AF12</f>
        <v>36992</v>
      </c>
      <c r="AK12" s="17" t="n">
        <f aca="false">182176+28744</f>
        <v>210920</v>
      </c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-20000</v>
      </c>
      <c r="G13" s="17"/>
      <c r="H13" s="17"/>
      <c r="R13" s="39"/>
      <c r="W13" s="37" t="n">
        <v>36993</v>
      </c>
      <c r="X13" s="20" t="n">
        <v>0</v>
      </c>
      <c r="Y13" s="20" t="n">
        <v>0</v>
      </c>
      <c r="Z13" s="39" t="n">
        <f aca="false">Z12-X13+Y13</f>
        <v>288516.4192</v>
      </c>
      <c r="AA13" s="39"/>
      <c r="AB13" s="20" t="n">
        <v>0</v>
      </c>
      <c r="AC13" s="20" t="n">
        <v>0</v>
      </c>
      <c r="AD13" s="20" t="n">
        <v>0</v>
      </c>
      <c r="AF13" s="37" t="n">
        <v>36993</v>
      </c>
      <c r="AG13" s="17" t="n">
        <f aca="false">520000+94000</f>
        <v>614000</v>
      </c>
      <c r="AH13" s="17" t="n">
        <f aca="false">510963+94475</f>
        <v>605438</v>
      </c>
      <c r="AJ13" s="40" t="n">
        <f aca="false">+AF13</f>
        <v>36993</v>
      </c>
      <c r="AK13" s="17" t="n">
        <f aca="false">289014+29254</f>
        <v>318268</v>
      </c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-113633</v>
      </c>
      <c r="G14" s="17"/>
      <c r="H14" s="17"/>
      <c r="L14" s="17"/>
      <c r="R14" s="39"/>
      <c r="W14" s="37" t="n">
        <v>36994</v>
      </c>
      <c r="X14" s="20" t="n">
        <v>0</v>
      </c>
      <c r="Y14" s="20" t="n">
        <v>0</v>
      </c>
      <c r="Z14" s="39" t="n">
        <f aca="false">Z13-X14+Y14</f>
        <v>288516.4192</v>
      </c>
      <c r="AA14" s="39"/>
      <c r="AB14" s="20" t="n">
        <v>0</v>
      </c>
      <c r="AC14" s="20" t="n">
        <v>0</v>
      </c>
      <c r="AD14" s="20" t="n">
        <v>0</v>
      </c>
      <c r="AF14" s="37" t="n">
        <v>36994</v>
      </c>
      <c r="AG14" s="17" t="n">
        <f aca="false">570000+98000</f>
        <v>668000</v>
      </c>
      <c r="AH14" s="17" t="n">
        <f aca="false">427822+77860</f>
        <v>505682</v>
      </c>
      <c r="AJ14" s="40" t="n">
        <f aca="false">+AF14</f>
        <v>36994</v>
      </c>
      <c r="AK14" s="17" t="n">
        <f aca="false">285191+39703</f>
        <v>324894</v>
      </c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36995</v>
      </c>
      <c r="X15" s="20" t="n">
        <v>0</v>
      </c>
      <c r="Y15" s="20" t="n">
        <v>0</v>
      </c>
      <c r="Z15" s="39" t="n">
        <f aca="false">Z14-X15+Y15</f>
        <v>288516.4192</v>
      </c>
      <c r="AA15" s="39"/>
      <c r="AB15" s="20" t="n">
        <v>0</v>
      </c>
      <c r="AC15" s="20" t="n">
        <v>0</v>
      </c>
      <c r="AD15" s="20" t="n">
        <v>0</v>
      </c>
      <c r="AF15" s="37" t="n">
        <v>36995</v>
      </c>
      <c r="AG15" s="17" t="n">
        <f aca="false">500000+90000</f>
        <v>590000</v>
      </c>
      <c r="AH15" s="17" t="n">
        <f aca="false">361867+62274</f>
        <v>424141</v>
      </c>
      <c r="AJ15" s="40" t="n">
        <f aca="false">+AF15</f>
        <v>36995</v>
      </c>
      <c r="AK15" s="17" t="n">
        <f aca="false">298261+29703</f>
        <v>327964</v>
      </c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39111</v>
      </c>
      <c r="G16" s="17"/>
      <c r="H16" s="17"/>
      <c r="L16" s="17"/>
      <c r="R16" s="39"/>
      <c r="W16" s="37" t="n">
        <v>36996</v>
      </c>
      <c r="X16" s="20" t="n">
        <v>0</v>
      </c>
      <c r="Y16" s="20" t="n">
        <v>0</v>
      </c>
      <c r="Z16" s="39" t="n">
        <f aca="false">Z15-X16+Y16</f>
        <v>288516.4192</v>
      </c>
      <c r="AA16" s="39"/>
      <c r="AB16" s="20" t="n">
        <v>0</v>
      </c>
      <c r="AC16" s="20" t="n">
        <v>0</v>
      </c>
      <c r="AD16" s="20" t="n">
        <v>0</v>
      </c>
      <c r="AF16" s="37" t="n">
        <v>36996</v>
      </c>
      <c r="AG16" s="17" t="n">
        <f aca="false">540000+94000</f>
        <v>634000</v>
      </c>
      <c r="AH16" s="17" t="n">
        <f aca="false">506766+87067</f>
        <v>593833</v>
      </c>
      <c r="AJ16" s="40" t="n">
        <f aca="false">+AF16</f>
        <v>36996</v>
      </c>
      <c r="AK16" s="17" t="n">
        <f aca="false">298041+29703</f>
        <v>327744</v>
      </c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36997</v>
      </c>
      <c r="X17" s="20" t="n">
        <f aca="false">1005*2</f>
        <v>2010</v>
      </c>
      <c r="Y17" s="20" t="n">
        <v>0</v>
      </c>
      <c r="Z17" s="39" t="n">
        <f aca="false">Z16-X17+Y17</f>
        <v>286506.4192</v>
      </c>
      <c r="AA17" s="39"/>
      <c r="AB17" s="20" t="n">
        <v>0</v>
      </c>
      <c r="AC17" s="20" t="n">
        <v>0</v>
      </c>
      <c r="AD17" s="20" t="n">
        <v>0</v>
      </c>
      <c r="AF17" s="37" t="n">
        <v>36997</v>
      </c>
      <c r="AG17" s="17" t="n">
        <f aca="false">600000+110000</f>
        <v>710000</v>
      </c>
      <c r="AH17" s="17" t="n">
        <f aca="false">849945+154491</f>
        <v>1004436</v>
      </c>
      <c r="AJ17" s="40" t="n">
        <f aca="false">+AF17</f>
        <v>36997</v>
      </c>
      <c r="AK17" s="17" t="n">
        <f aca="false">291586+29703</f>
        <v>321289</v>
      </c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0</v>
      </c>
      <c r="D18" s="18" t="s">
        <v>29</v>
      </c>
      <c r="E18" s="16" t="n">
        <v>0</v>
      </c>
      <c r="F18" s="20" t="s">
        <v>23</v>
      </c>
      <c r="G18" s="17"/>
      <c r="H18" s="17"/>
      <c r="L18" s="17"/>
      <c r="R18" s="39"/>
      <c r="W18" s="37" t="n">
        <v>36998</v>
      </c>
      <c r="X18" s="20" t="n">
        <v>0</v>
      </c>
      <c r="Y18" s="20" t="n">
        <v>0</v>
      </c>
      <c r="Z18" s="39" t="n">
        <f aca="false">Z17-X18+Y18</f>
        <v>286506.4192</v>
      </c>
      <c r="AA18" s="39"/>
      <c r="AB18" s="20" t="n">
        <v>0</v>
      </c>
      <c r="AC18" s="20" t="n">
        <v>0</v>
      </c>
      <c r="AD18" s="20" t="n">
        <v>0</v>
      </c>
      <c r="AF18" s="37" t="n">
        <v>36998</v>
      </c>
      <c r="AG18" s="17" t="n">
        <f aca="false">630000+117000</f>
        <v>747000</v>
      </c>
      <c r="AH18" s="17" t="n">
        <f aca="false">803766+132535</f>
        <v>936301</v>
      </c>
      <c r="AJ18" s="40" t="n">
        <f aca="false">+AF18</f>
        <v>36998</v>
      </c>
      <c r="AK18" s="17" t="n">
        <f aca="false">236011+29703</f>
        <v>265714</v>
      </c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0</v>
      </c>
      <c r="D19" s="18" t="s">
        <v>31</v>
      </c>
      <c r="E19" s="16" t="n">
        <v>27905</v>
      </c>
      <c r="G19" s="17"/>
      <c r="H19" s="17"/>
      <c r="L19" s="17"/>
      <c r="R19" s="39"/>
      <c r="W19" s="37" t="n">
        <v>36999</v>
      </c>
      <c r="X19" s="20" t="n">
        <v>0</v>
      </c>
      <c r="Y19" s="20" t="n">
        <v>0</v>
      </c>
      <c r="Z19" s="39" t="n">
        <f aca="false">Z18-X19+Y19</f>
        <v>286506.4192</v>
      </c>
      <c r="AA19" s="39"/>
      <c r="AB19" s="20" t="n">
        <v>0</v>
      </c>
      <c r="AC19" s="20" t="n">
        <v>0</v>
      </c>
      <c r="AD19" s="20" t="n">
        <v>0</v>
      </c>
      <c r="AF19" s="37" t="n">
        <v>36999</v>
      </c>
      <c r="AG19" s="17" t="n">
        <f aca="false">630000+115000</f>
        <v>745000</v>
      </c>
      <c r="AH19" s="17" t="n">
        <f aca="false">604222+101616</f>
        <v>705838</v>
      </c>
      <c r="AJ19" s="40" t="n">
        <f aca="false">+AF19</f>
        <v>36999</v>
      </c>
      <c r="AK19" s="17" t="n">
        <f aca="false">243044+29503</f>
        <v>272547</v>
      </c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37000</v>
      </c>
      <c r="X20" s="20" t="n">
        <f aca="false">2840*2</f>
        <v>5680</v>
      </c>
      <c r="Y20" s="20" t="n">
        <v>0</v>
      </c>
      <c r="Z20" s="39" t="n">
        <f aca="false">Z19-X20+Y20</f>
        <v>280826.4192</v>
      </c>
      <c r="AA20" s="39"/>
      <c r="AB20" s="20" t="n">
        <v>0</v>
      </c>
      <c r="AC20" s="20" t="n">
        <v>0</v>
      </c>
      <c r="AD20" s="20" t="n">
        <v>0</v>
      </c>
      <c r="AF20" s="37" t="n">
        <v>37000</v>
      </c>
      <c r="AG20" s="17" t="n">
        <f aca="false">430000+74000</f>
        <v>504000</v>
      </c>
      <c r="AH20" s="17" t="n">
        <f aca="false">366721+57986</f>
        <v>424707</v>
      </c>
      <c r="AJ20" s="40" t="n">
        <f aca="false">+AF20</f>
        <v>37000</v>
      </c>
      <c r="AK20" s="17" t="n">
        <f aca="false">241966+29203</f>
        <v>271169</v>
      </c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5000</v>
      </c>
      <c r="G21" s="17"/>
      <c r="H21" s="17"/>
      <c r="R21" s="39"/>
      <c r="W21" s="37" t="n">
        <v>37001</v>
      </c>
      <c r="X21" s="20" t="n">
        <f aca="false">2000*2</f>
        <v>4000</v>
      </c>
      <c r="Y21" s="20" t="n">
        <v>0</v>
      </c>
      <c r="Z21" s="39" t="n">
        <f aca="false">Z20-X21+Y21</f>
        <v>276826.4192</v>
      </c>
      <c r="AA21" s="39"/>
      <c r="AB21" s="20" t="n">
        <v>0</v>
      </c>
      <c r="AC21" s="20" t="n">
        <v>0</v>
      </c>
      <c r="AD21" s="20" t="n">
        <v>0</v>
      </c>
      <c r="AF21" s="37" t="n">
        <v>37001</v>
      </c>
      <c r="AG21" s="17" t="n">
        <f aca="false">270000+42000</f>
        <v>312000</v>
      </c>
      <c r="AH21" s="17" t="n">
        <f aca="false">253698+41974</f>
        <v>295672</v>
      </c>
      <c r="AJ21" s="40" t="n">
        <f aca="false">+AF21</f>
        <v>37001</v>
      </c>
      <c r="AK21" s="17" t="n">
        <f aca="false">240603+32948</f>
        <v>273551</v>
      </c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0</v>
      </c>
      <c r="D22" s="18" t="s">
        <v>36</v>
      </c>
      <c r="E22" s="16" t="n">
        <v>7000</v>
      </c>
      <c r="G22" s="17"/>
      <c r="H22" s="17"/>
      <c r="R22" s="39"/>
      <c r="W22" s="37" t="n">
        <v>37002</v>
      </c>
      <c r="X22" s="20" t="n">
        <f aca="false">4542*2</f>
        <v>9084</v>
      </c>
      <c r="Y22" s="20" t="n">
        <v>0</v>
      </c>
      <c r="Z22" s="39" t="n">
        <f aca="false">Z21-X22+Y22</f>
        <v>267742.4192</v>
      </c>
      <c r="AA22" s="39"/>
      <c r="AB22" s="20" t="n">
        <v>0</v>
      </c>
      <c r="AC22" s="20" t="n">
        <v>0</v>
      </c>
      <c r="AD22" s="20" t="n">
        <v>0</v>
      </c>
      <c r="AF22" s="37" t="n">
        <v>37002</v>
      </c>
      <c r="AG22" s="17" t="n">
        <f aca="false">240000+36000</f>
        <v>276000</v>
      </c>
      <c r="AH22" s="17" t="n">
        <f aca="false">255864+42224</f>
        <v>298088</v>
      </c>
      <c r="AJ22" s="40" t="n">
        <f aca="false">+AF22</f>
        <v>37002</v>
      </c>
      <c r="AK22" s="17" t="n">
        <f aca="false">240603+32878</f>
        <v>273481</v>
      </c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37003</v>
      </c>
      <c r="X23" s="20" t="n">
        <f aca="false">10094*2</f>
        <v>20188</v>
      </c>
      <c r="Y23" s="20" t="n">
        <v>0</v>
      </c>
      <c r="Z23" s="39" t="n">
        <f aca="false">Z22-X23+Y23</f>
        <v>247554.4192</v>
      </c>
      <c r="AA23" s="39"/>
      <c r="AB23" s="20" t="n">
        <v>0</v>
      </c>
      <c r="AC23" s="20" t="n">
        <v>0</v>
      </c>
      <c r="AD23" s="20" t="n">
        <v>0</v>
      </c>
      <c r="AF23" s="37" t="n">
        <v>37003</v>
      </c>
      <c r="AG23" s="17" t="n">
        <f aca="false">330000+58000</f>
        <v>388000</v>
      </c>
      <c r="AH23" s="17" t="n">
        <f aca="false">249190+52777</f>
        <v>301967</v>
      </c>
      <c r="AJ23" s="40" t="n">
        <f aca="false">+AF23</f>
        <v>37003</v>
      </c>
      <c r="AK23" s="17" t="n">
        <f aca="false">240603+32878</f>
        <v>273481</v>
      </c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37004</v>
      </c>
      <c r="X24" s="20" t="n">
        <f aca="false">3000*2</f>
        <v>6000</v>
      </c>
      <c r="Y24" s="20" t="n">
        <v>0</v>
      </c>
      <c r="Z24" s="39" t="n">
        <f aca="false">Z23-X24+Y24</f>
        <v>241554.4192</v>
      </c>
      <c r="AA24" s="39"/>
      <c r="AB24" s="20" t="n">
        <v>0</v>
      </c>
      <c r="AC24" s="20" t="n">
        <v>0</v>
      </c>
      <c r="AD24" s="20" t="n">
        <v>0</v>
      </c>
      <c r="AF24" s="37" t="n">
        <v>37004</v>
      </c>
      <c r="AG24" s="17" t="n">
        <f aca="false">360000+63000</f>
        <v>423000</v>
      </c>
      <c r="AH24" s="17" t="n">
        <f aca="false">356754+67022</f>
        <v>423776</v>
      </c>
      <c r="AJ24" s="40" t="n">
        <f aca="false">+AF24</f>
        <v>37004</v>
      </c>
      <c r="AK24" s="17" t="n">
        <f aca="false">240603+32878</f>
        <v>273481</v>
      </c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0</v>
      </c>
      <c r="G25" s="17"/>
      <c r="H25" s="17"/>
      <c r="R25" s="39"/>
      <c r="W25" s="37" t="n">
        <v>37005</v>
      </c>
      <c r="X25" s="20" t="n">
        <f aca="false">10678*2</f>
        <v>21356</v>
      </c>
      <c r="Y25" s="20" t="n">
        <f aca="false">16151*2</f>
        <v>32302</v>
      </c>
      <c r="Z25" s="39" t="n">
        <f aca="false">Z24-X25+Y25</f>
        <v>252500.4192</v>
      </c>
      <c r="AA25" s="39"/>
      <c r="AB25" s="20" t="n">
        <v>0</v>
      </c>
      <c r="AC25" s="20" t="n">
        <v>0</v>
      </c>
      <c r="AD25" s="20" t="n">
        <v>0</v>
      </c>
      <c r="AF25" s="37" t="n">
        <v>37005</v>
      </c>
      <c r="AG25" s="17" t="n">
        <f aca="false">400000+76000</f>
        <v>476000</v>
      </c>
      <c r="AH25" s="17" t="n">
        <f aca="false">397882+67919</f>
        <v>465801</v>
      </c>
      <c r="AJ25" s="40" t="n">
        <f aca="false">+AF25</f>
        <v>37005</v>
      </c>
      <c r="AK25" s="17" t="n">
        <f aca="false">237043+28513</f>
        <v>265556</v>
      </c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37006</v>
      </c>
      <c r="X26" s="20" t="n">
        <v>0</v>
      </c>
      <c r="Y26" s="20" t="n">
        <v>0</v>
      </c>
      <c r="Z26" s="39" t="n">
        <f aca="false">Z25-X26+Y26</f>
        <v>252500.4192</v>
      </c>
      <c r="AA26" s="39"/>
      <c r="AB26" s="20" t="n">
        <v>0</v>
      </c>
      <c r="AC26" s="20" t="n">
        <v>0</v>
      </c>
      <c r="AD26" s="20" t="n">
        <v>0</v>
      </c>
      <c r="AF26" s="37" t="n">
        <v>37006</v>
      </c>
      <c r="AG26" s="17" t="n">
        <f aca="false">370000+72000</f>
        <v>442000</v>
      </c>
      <c r="AH26" s="17"/>
      <c r="AJ26" s="40" t="n">
        <f aca="false">+AF26</f>
        <v>37006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-53673</v>
      </c>
      <c r="C27" s="20"/>
      <c r="D27" s="18" t="s">
        <v>42</v>
      </c>
      <c r="E27" s="16" t="n">
        <v>20000</v>
      </c>
      <c r="G27" s="17"/>
      <c r="H27" s="17"/>
      <c r="R27" s="39"/>
      <c r="W27" s="37" t="n">
        <v>37007</v>
      </c>
      <c r="X27" s="20" t="n">
        <v>0</v>
      </c>
      <c r="Y27" s="20" t="n">
        <v>0</v>
      </c>
      <c r="Z27" s="39" t="n">
        <f aca="false">Z26-X27+Y27</f>
        <v>252500.4192</v>
      </c>
      <c r="AA27" s="39"/>
      <c r="AB27" s="20" t="n">
        <v>0</v>
      </c>
      <c r="AC27" s="20" t="n">
        <v>0</v>
      </c>
      <c r="AD27" s="20" t="n">
        <v>0</v>
      </c>
      <c r="AF27" s="37" t="n">
        <v>37007</v>
      </c>
      <c r="AG27" s="17" t="n">
        <f aca="false">265000+46000</f>
        <v>311000</v>
      </c>
      <c r="AH27" s="17"/>
      <c r="AJ27" s="40" t="n">
        <f aca="false">+AF27</f>
        <v>37007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-678673</v>
      </c>
      <c r="C28" s="20" t="n">
        <f aca="false">SUM(B28,B57)</f>
        <v>0</v>
      </c>
      <c r="D28" s="18" t="s">
        <v>43</v>
      </c>
      <c r="E28" s="16" t="n">
        <v>4617</v>
      </c>
      <c r="G28" s="17"/>
      <c r="H28" s="17"/>
      <c r="R28" s="39"/>
      <c r="W28" s="37" t="n">
        <v>37008</v>
      </c>
      <c r="X28" s="20" t="n">
        <v>0</v>
      </c>
      <c r="Y28" s="20" t="n">
        <v>0</v>
      </c>
      <c r="Z28" s="39" t="n">
        <f aca="false">Z27-X28+Y28</f>
        <v>252500.4192</v>
      </c>
      <c r="AA28" s="39"/>
      <c r="AB28" s="20" t="n">
        <v>0</v>
      </c>
      <c r="AC28" s="20" t="n">
        <v>0</v>
      </c>
      <c r="AD28" s="20" t="n">
        <v>0</v>
      </c>
      <c r="AF28" s="37" t="n">
        <v>37008</v>
      </c>
      <c r="AG28" s="17" t="n">
        <f aca="false">325000+58000</f>
        <v>383000</v>
      </c>
      <c r="AH28" s="17"/>
      <c r="AJ28" s="40" t="n">
        <f aca="false">+AF28</f>
        <v>37008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113633</v>
      </c>
      <c r="G29" s="17"/>
      <c r="H29" s="17"/>
      <c r="R29" s="39"/>
      <c r="W29" s="37" t="n">
        <v>37009</v>
      </c>
      <c r="X29" s="20" t="n">
        <v>0</v>
      </c>
      <c r="Y29" s="20" t="n">
        <v>0</v>
      </c>
      <c r="Z29" s="39" t="n">
        <f aca="false">Z28-X29+Y29</f>
        <v>252500.4192</v>
      </c>
      <c r="AA29" s="39"/>
      <c r="AB29" s="20" t="n">
        <v>0</v>
      </c>
      <c r="AC29" s="20" t="n">
        <v>0</v>
      </c>
      <c r="AD29" s="20" t="n">
        <v>0</v>
      </c>
      <c r="AF29" s="37" t="n">
        <v>37009</v>
      </c>
      <c r="AG29" s="17" t="n">
        <f aca="false">230000+37000</f>
        <v>267000</v>
      </c>
      <c r="AH29" s="17"/>
      <c r="AJ29" s="40" t="n">
        <f aca="false">+AF29</f>
        <v>37009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187907</v>
      </c>
      <c r="C30" s="20"/>
      <c r="D30" s="25"/>
      <c r="E30" s="26"/>
      <c r="F30" s="20"/>
      <c r="G30" s="17"/>
      <c r="H30" s="17"/>
      <c r="W30" s="37" t="n">
        <v>37010</v>
      </c>
      <c r="X30" s="20" t="n">
        <v>0</v>
      </c>
      <c r="Y30" s="20" t="n">
        <v>0</v>
      </c>
      <c r="Z30" s="39" t="n">
        <f aca="false">Z29-X30+Y30</f>
        <v>252500.4192</v>
      </c>
      <c r="AA30" s="39"/>
      <c r="AB30" s="20" t="n">
        <v>0</v>
      </c>
      <c r="AC30" s="20" t="n">
        <v>0</v>
      </c>
      <c r="AD30" s="20" t="n">
        <v>0</v>
      </c>
      <c r="AF30" s="37" t="n">
        <v>37010</v>
      </c>
      <c r="AG30" s="17" t="n">
        <f aca="false">250000+42000</f>
        <v>292000</v>
      </c>
      <c r="AH30" s="17"/>
      <c r="AJ30" s="40" t="n">
        <f aca="false">+AF30</f>
        <v>37010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37011</v>
      </c>
      <c r="X31" s="20" t="n">
        <v>0</v>
      </c>
      <c r="Y31" s="20" t="n">
        <v>0</v>
      </c>
      <c r="Z31" s="39" t="n">
        <f aca="false">Z30-X31+Y31</f>
        <v>252500.4192</v>
      </c>
      <c r="AA31" s="39"/>
      <c r="AB31" s="20" t="n">
        <v>0</v>
      </c>
      <c r="AC31" s="20" t="n">
        <v>0</v>
      </c>
      <c r="AD31" s="20" t="n">
        <v>0</v>
      </c>
      <c r="AF31" s="37" t="n">
        <v>37011</v>
      </c>
      <c r="AG31" s="17" t="n">
        <f aca="false">265000+47000</f>
        <v>312000</v>
      </c>
      <c r="AH31" s="53"/>
      <c r="AJ31" s="40" t="n">
        <f aca="false">+AF31</f>
        <v>37011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/>
      <c r="X32" s="20"/>
      <c r="Y32" s="20"/>
      <c r="Z32" s="39"/>
      <c r="AA32" s="39"/>
      <c r="AB32" s="20"/>
      <c r="AC32" s="20"/>
      <c r="AD32" s="20"/>
      <c r="AF32" s="37"/>
      <c r="AG32" s="17"/>
      <c r="AH32" s="17"/>
      <c r="AJ32" s="40"/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225760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0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50000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79006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10000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32</v>
      </c>
      <c r="B53" s="16" t="n">
        <v>0</v>
      </c>
      <c r="E53" s="17"/>
    </row>
    <row r="54" customFormat="false" ht="12.75" hidden="false" customHeight="false" outlineLevel="0" collapsed="false">
      <c r="A54" s="18" t="s">
        <v>30</v>
      </c>
      <c r="B54" s="16" t="n">
        <v>0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678673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2001-04-26T10:42:35Z</dcterms:modified>
  <cp:revision>0</cp:revision>
  <dc:subject/>
  <dc:title/>
</cp:coreProperties>
</file>