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<sst xmlns="http://schemas.openxmlformats.org/spreadsheetml/2006/main" count="279" uniqueCount="76">
  <si>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</si>
  <si>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</si>
  <si>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</si>
  <si>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</si>
  <si>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</si>
  <si>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</si>
  <si>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</si>
  <si>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</si>
  <si>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</si>
  <si>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</si>
  <si>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</si>
  <si>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</si>
  <si>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</si>
  <si>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</si>
  <si>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</si>
  <si>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</si>
  <si>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</si>
  <si>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</si>
  <si>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</si>
  <si>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</si>
  <si>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</si>
  <si>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</si>
  <si>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</si>
  <si>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</si>
  <si>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</si>
  <si>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</si>
  <si>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</si>
  <si>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</si>
  <si>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</si>
  <si>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</si>
  <si>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</si>
  <si>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</si>
  <si>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</si>
  <si>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</si>
  <si>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</si>
  <si>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</si>
  <si>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</si>
  <si>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</si>
  <si>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</si>
  <si>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</si>
  <si>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</si>
  <si>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</si>
  <si>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</si>
  <si>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</si>
  <si>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</si>
  <si>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</si>
  <si>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</si>
  <si>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</si>
  <si>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</si>
  <si>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</si>
  <si>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</si>
  <si>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</si>
  <si>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</si>
  <si>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</si>
  <si>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</si>
  <si>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</si>
  <si>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</si>
  <si>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</si>
  <si>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</si>
  <si>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</si>
  <si>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</si>
  <si>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</si>
  <si>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</si>
  <si>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</si>
  <si>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</si>
  <si>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</si>
  <si>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</si>
  <si>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</si>
  <si>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</si>
  <si>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</si>
  <si>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</si>
  <si>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</si>
  <si>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(REFILL)</t>
  </si>
  <si>
    <t xml:space="preserve">ANR IMBALANCE</t>
  </si>
  <si>
    <t xml:space="preserve">     NGPL AM (DSS REFILL)</t>
  </si>
  <si>
    <t xml:space="preserve">     NGPL GS (DSS REFILL)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</si>
</sst>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1139842"/>
        <c:axId val="98855455"/>
      </c:lineChart>
      <c:catAx>
        <c:axId val="7113984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855455"/>
        <c:crossesAt val="0"/>
        <c:auto val="1"/>
        <c:lblAlgn val="ctr"/>
        <c:lblOffset val="100"/>
        <c:noMultiLvlLbl val="0"/>
      </c:catAx>
      <c:valAx>
        <c:axId val="9885545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13984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984180"/>
        <c:axId val="63008939"/>
      </c:lineChart>
      <c:catAx>
        <c:axId val="929841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08939"/>
        <c:crossesAt val="0"/>
        <c:auto val="1"/>
        <c:lblAlgn val="ctr"/>
        <c:lblOffset val="100"/>
        <c:noMultiLvlLbl val="0"/>
      </c:catAx>
      <c:valAx>
        <c:axId val="6300893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8418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660073"/>
        <c:axId val="46551391"/>
      </c:lineChart>
      <c:catAx>
        <c:axId val="6266007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551391"/>
        <c:crossesAt val="0"/>
        <c:auto val="1"/>
        <c:lblAlgn val="ctr"/>
        <c:lblOffset val="100"/>
        <c:noMultiLvlLbl val="0"/>
      </c:catAx>
      <c:valAx>
        <c:axId val="4655139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66007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544774"/>
        <c:axId val="70395317"/>
      </c:lineChart>
      <c:catAx>
        <c:axId val="975447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395317"/>
        <c:crossesAt val="-40000"/>
        <c:auto val="1"/>
        <c:lblAlgn val="ctr"/>
        <c:lblOffset val="100"/>
        <c:noMultiLvlLbl val="0"/>
      </c:catAx>
      <c:valAx>
        <c:axId val="7039531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54477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473015"/>
        <c:axId val="53008335"/>
      </c:lineChart>
      <c:catAx>
        <c:axId val="6047301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008335"/>
        <c:crossesAt val="0"/>
        <c:auto val="1"/>
        <c:lblAlgn val="ctr"/>
        <c:lblOffset val="100"/>
        <c:noMultiLvlLbl val="0"/>
      </c:catAx>
      <c:valAx>
        <c:axId val="5300833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47301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058141"/>
        <c:axId val="2457685"/>
      </c:lineChart>
      <c:catAx>
        <c:axId val="470581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57685"/>
        <c:crossesAt val="0"/>
        <c:auto val="1"/>
        <c:lblAlgn val="ctr"/>
        <c:lblOffset val="100"/>
        <c:noMultiLvlLbl val="0"/>
      </c:catAx>
      <c:valAx>
        <c:axId val="245768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05814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666995"/>
        <c:axId val="73955794"/>
      </c:lineChart>
      <c:catAx>
        <c:axId val="3966699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955794"/>
        <c:crossesAt val="0"/>
        <c:auto val="1"/>
        <c:lblAlgn val="ctr"/>
        <c:lblOffset val="100"/>
        <c:noMultiLvlLbl val="0"/>
      </c:catAx>
      <c:valAx>
        <c:axId val="7395579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66699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8972551"/>
        <c:axId val="34419119"/>
      </c:lineChart>
      <c:catAx>
        <c:axId val="589725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419119"/>
        <c:crossesAt val="0"/>
        <c:auto val="1"/>
        <c:lblAlgn val="ctr"/>
        <c:lblOffset val="100"/>
        <c:noMultiLvlLbl val="0"/>
      </c:catAx>
      <c:valAx>
        <c:axId val="3441911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97255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9228587"/>
        <c:axId val="82229898"/>
      </c:lineChart>
      <c:catAx>
        <c:axId val="192285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229898"/>
        <c:crossesAt val="0"/>
        <c:auto val="1"/>
        <c:lblAlgn val="ctr"/>
        <c:lblOffset val="100"/>
        <c:noMultiLvlLbl val="0"/>
      </c:catAx>
      <c:valAx>
        <c:axId val="8222989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22858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778931"/>
        <c:axId val="89851268"/>
      </c:lineChart>
      <c:catAx>
        <c:axId val="797789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851268"/>
        <c:crossesAt val="-40000"/>
        <c:auto val="1"/>
        <c:lblAlgn val="ctr"/>
        <c:lblOffset val="100"/>
        <c:noMultiLvlLbl val="0"/>
      </c:catAx>
      <c:valAx>
        <c:axId val="8985126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77893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495794"/>
        <c:axId val="77773246"/>
      </c:lineChart>
      <c:catAx>
        <c:axId val="6749579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773246"/>
        <c:crossesAt val="0"/>
        <c:auto val="1"/>
        <c:lblAlgn val="ctr"/>
        <c:lblOffset val="100"/>
        <c:noMultiLvlLbl val="0"/>
      </c:catAx>
      <c:valAx>
        <c:axId val="7777324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49579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685529"/>
        <c:axId val="11020667"/>
      </c:lineChart>
      <c:catAx>
        <c:axId val="586855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020667"/>
        <c:crossesAt val="0"/>
        <c:auto val="1"/>
        <c:lblAlgn val="ctr"/>
        <c:lblOffset val="100"/>
        <c:noMultiLvlLbl val="0"/>
      </c:catAx>
      <c:valAx>
        <c:axId val="1102066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6855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508405"/>
        <c:axId val="7682039"/>
      </c:lineChart>
      <c:catAx>
        <c:axId val="115084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2039"/>
        <c:crossesAt val="0"/>
        <c:auto val="1"/>
        <c:lblAlgn val="ctr"/>
        <c:lblOffset val="100"/>
        <c:noMultiLvlLbl val="0"/>
      </c:catAx>
      <c:valAx>
        <c:axId val="76820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50840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145600"/>
        <c:axId val="47355100"/>
      </c:lineChart>
      <c:catAx>
        <c:axId val="751456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55100"/>
        <c:crossesAt val="0"/>
        <c:auto val="1"/>
        <c:lblAlgn val="ctr"/>
        <c:lblOffset val="100"/>
        <c:noMultiLvlLbl val="0"/>
      </c:catAx>
      <c:valAx>
        <c:axId val="4735510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14560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058403"/>
        <c:axId val="83428336"/>
      </c:lineChart>
      <c:catAx>
        <c:axId val="630584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428336"/>
        <c:crossesAt val="0"/>
        <c:auto val="1"/>
        <c:lblAlgn val="ctr"/>
        <c:lblOffset val="100"/>
        <c:noMultiLvlLbl val="0"/>
      </c:catAx>
      <c:valAx>
        <c:axId val="8342833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5840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0758835"/>
        <c:axId val="27228974"/>
      </c:lineChart>
      <c:catAx>
        <c:axId val="307588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228974"/>
        <c:crossesAt val="0"/>
        <c:auto val="1"/>
        <c:lblAlgn val="ctr"/>
        <c:lblOffset val="100"/>
        <c:noMultiLvlLbl val="0"/>
      </c:catAx>
      <c:valAx>
        <c:axId val="2722897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75883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995251"/>
        <c:axId val="43713888"/>
      </c:lineChart>
      <c:catAx>
        <c:axId val="429952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13888"/>
        <c:crossesAt val="-40000"/>
        <c:auto val="1"/>
        <c:lblAlgn val="ctr"/>
        <c:lblOffset val="100"/>
        <c:noMultiLvlLbl val="0"/>
      </c:catAx>
      <c:valAx>
        <c:axId val="4371388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99525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9981140"/>
        <c:axId val="34124722"/>
      </c:lineChart>
      <c:catAx>
        <c:axId val="999811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124722"/>
        <c:crossesAt val="0"/>
        <c:auto val="1"/>
        <c:lblAlgn val="ctr"/>
        <c:lblOffset val="100"/>
        <c:noMultiLvlLbl val="0"/>
      </c:catAx>
      <c:valAx>
        <c:axId val="3412472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98114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1138068"/>
        <c:axId val="59699184"/>
      </c:lineChart>
      <c:catAx>
        <c:axId val="611380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699184"/>
        <c:crossesAt val="0"/>
        <c:auto val="1"/>
        <c:lblAlgn val="ctr"/>
        <c:lblOffset val="100"/>
        <c:noMultiLvlLbl val="0"/>
      </c:catAx>
      <c:valAx>
        <c:axId val="596991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13806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919499"/>
        <c:axId val="6711914"/>
      </c:lineChart>
      <c:catAx>
        <c:axId val="1391949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11914"/>
        <c:crossesAt val="0"/>
        <c:auto val="1"/>
        <c:lblAlgn val="ctr"/>
        <c:lblOffset val="100"/>
        <c:noMultiLvlLbl val="0"/>
      </c:catAx>
      <c:valAx>
        <c:axId val="671191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91949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654659"/>
        <c:axId val="10230089"/>
      </c:lineChart>
      <c:catAx>
        <c:axId val="236546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30089"/>
        <c:crossesAt val="0"/>
        <c:auto val="1"/>
        <c:lblAlgn val="ctr"/>
        <c:lblOffset val="100"/>
        <c:noMultiLvlLbl val="0"/>
      </c:catAx>
      <c:valAx>
        <c:axId val="1023008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65465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7388794"/>
        <c:axId val="35453287"/>
      </c:lineChart>
      <c:catAx>
        <c:axId val="173887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453287"/>
        <c:crossesAt val="0"/>
        <c:auto val="1"/>
        <c:lblAlgn val="ctr"/>
        <c:lblOffset val="100"/>
        <c:noMultiLvlLbl val="0"/>
      </c:catAx>
      <c:valAx>
        <c:axId val="3545328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3887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588243"/>
        <c:axId val="49135762"/>
      </c:lineChart>
      <c:catAx>
        <c:axId val="6458824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135762"/>
        <c:crossesAt val="0"/>
        <c:auto val="1"/>
        <c:lblAlgn val="ctr"/>
        <c:lblOffset val="100"/>
        <c:noMultiLvlLbl val="0"/>
      </c:catAx>
      <c:valAx>
        <c:axId val="4913576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58824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682091"/>
        <c:axId val="98878852"/>
      </c:lineChart>
      <c:catAx>
        <c:axId val="826820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878852"/>
        <c:crossesAt val="-40000"/>
        <c:auto val="1"/>
        <c:lblAlgn val="ctr"/>
        <c:lblOffset val="100"/>
        <c:noMultiLvlLbl val="0"/>
      </c:catAx>
      <c:valAx>
        <c:axId val="9887885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68209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295000</c:v>
                </c:pt>
                <c:pt idx="11">
                  <c:v>284000</c:v>
                </c:pt>
                <c:pt idx="12">
                  <c:v>290000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275447"/>
        <c:axId val="35811696"/>
      </c:lineChart>
      <c:catAx>
        <c:axId val="5327544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811696"/>
        <c:crossesAt val="0"/>
        <c:auto val="1"/>
        <c:lblAlgn val="ctr"/>
        <c:lblOffset val="100"/>
        <c:noMultiLvlLbl val="0"/>
      </c:catAx>
      <c:valAx>
        <c:axId val="35811696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275447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66800</c:v>
                </c:pt>
                <c:pt idx="1">
                  <c:v>74000</c:v>
                </c:pt>
                <c:pt idx="2">
                  <c:v>22200</c:v>
                </c:pt>
                <c:pt idx="3">
                  <c:v>17000</c:v>
                </c:pt>
                <c:pt idx="4">
                  <c:v>11400</c:v>
                </c:pt>
                <c:pt idx="5">
                  <c:v>24800</c:v>
                </c:pt>
                <c:pt idx="6">
                  <c:v>23640</c:v>
                </c:pt>
                <c:pt idx="7">
                  <c:v>0</c:v>
                </c:pt>
                <c:pt idx="8">
                  <c:v>41600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715077"/>
        <c:axId val="53060091"/>
      </c:lineChart>
      <c:catAx>
        <c:axId val="8071507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060091"/>
        <c:crossesAt val="0"/>
        <c:auto val="1"/>
        <c:lblAlgn val="ctr"/>
        <c:lblOffset val="100"/>
        <c:noMultiLvlLbl val="0"/>
      </c:catAx>
      <c:valAx>
        <c:axId val="53060091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71507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086850"/>
        <c:axId val="72485450"/>
      </c:lineChart>
      <c:catAx>
        <c:axId val="2008685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485450"/>
        <c:crossesAt val="0"/>
        <c:auto val="1"/>
        <c:lblAlgn val="ctr"/>
        <c:lblOffset val="100"/>
        <c:noMultiLvlLbl val="0"/>
      </c:catAx>
      <c:valAx>
        <c:axId val="72485450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8685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59917303067"/>
          <c:y val="0.93189964157706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203500.4192</c:v>
                </c:pt>
                <c:pt idx="2">
                  <c:v>216300.4192</c:v>
                </c:pt>
                <c:pt idx="3">
                  <c:v>222944.4192</c:v>
                </c:pt>
                <c:pt idx="4">
                  <c:v>235188.4192</c:v>
                </c:pt>
                <c:pt idx="5">
                  <c:v>230388.4192</c:v>
                </c:pt>
                <c:pt idx="6">
                  <c:v>206748.4192</c:v>
                </c:pt>
                <c:pt idx="7">
                  <c:v>227948.4192</c:v>
                </c:pt>
                <c:pt idx="8">
                  <c:v>186348.4192</c:v>
                </c:pt>
                <c:pt idx="9">
                  <c:v>186348.4192</c:v>
                </c:pt>
                <c:pt idx="10">
                  <c:v>186348.4192</c:v>
                </c:pt>
                <c:pt idx="11">
                  <c:v>186348.4192</c:v>
                </c:pt>
                <c:pt idx="12">
                  <c:v>186348.4192</c:v>
                </c:pt>
                <c:pt idx="13">
                  <c:v>186348.4192</c:v>
                </c:pt>
                <c:pt idx="14">
                  <c:v>186348.4192</c:v>
                </c:pt>
                <c:pt idx="15">
                  <c:v>186348.4192</c:v>
                </c:pt>
                <c:pt idx="16">
                  <c:v>186348.4192</c:v>
                </c:pt>
                <c:pt idx="17">
                  <c:v>186348.4192</c:v>
                </c:pt>
                <c:pt idx="18">
                  <c:v>186348.4192</c:v>
                </c:pt>
                <c:pt idx="19">
                  <c:v>186348.4192</c:v>
                </c:pt>
                <c:pt idx="20">
                  <c:v>186348.4192</c:v>
                </c:pt>
                <c:pt idx="21">
                  <c:v>186348.4192</c:v>
                </c:pt>
                <c:pt idx="22">
                  <c:v>186348.4192</c:v>
                </c:pt>
                <c:pt idx="23">
                  <c:v>186348.4192</c:v>
                </c:pt>
                <c:pt idx="24">
                  <c:v>186348.4192</c:v>
                </c:pt>
                <c:pt idx="25">
                  <c:v>186348.4192</c:v>
                </c:pt>
                <c:pt idx="26">
                  <c:v>186348.4192</c:v>
                </c:pt>
                <c:pt idx="27">
                  <c:v>186348.4192</c:v>
                </c:pt>
                <c:pt idx="28">
                  <c:v>186348.4192</c:v>
                </c:pt>
                <c:pt idx="29">
                  <c:v>186348.4192</c:v>
                </c:pt>
                <c:pt idx="30">
                  <c:v>186348.4192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1840231"/>
        <c:axId val="74042059"/>
      </c:lineChart>
      <c:catAx>
        <c:axId val="8184023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042059"/>
        <c:crossesAt val="0"/>
        <c:auto val="1"/>
        <c:lblAlgn val="ctr"/>
        <c:lblOffset val="100"/>
        <c:noMultiLvlLbl val="0"/>
      </c:catAx>
      <c:valAx>
        <c:axId val="74042059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84023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084693"/>
        <c:axId val="66120835"/>
      </c:lineChart>
      <c:catAx>
        <c:axId val="3108469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120835"/>
        <c:crossesAt val="0"/>
        <c:auto val="1"/>
        <c:lblAlgn val="ctr"/>
        <c:lblOffset val="100"/>
        <c:noMultiLvlLbl val="0"/>
      </c:catAx>
      <c:valAx>
        <c:axId val="66120835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08469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040968"/>
        <c:axId val="77262701"/>
      </c:lineChart>
      <c:catAx>
        <c:axId val="7604096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62701"/>
        <c:crossesAt val="-40000"/>
        <c:auto val="1"/>
        <c:lblAlgn val="ctr"/>
        <c:lblOffset val="100"/>
        <c:noMultiLvlLbl val="0"/>
      </c:catAx>
      <c:valAx>
        <c:axId val="77262701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04096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821111"/>
        <c:axId val="45781505"/>
      </c:lineChart>
      <c:catAx>
        <c:axId val="248211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81505"/>
        <c:crossesAt val="0"/>
        <c:auto val="1"/>
        <c:lblAlgn val="ctr"/>
        <c:lblOffset val="100"/>
        <c:noMultiLvlLbl val="0"/>
      </c:catAx>
      <c:valAx>
        <c:axId val="4578150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82111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5275196"/>
        <c:axId val="82444819"/>
      </c:lineChart>
      <c:catAx>
        <c:axId val="352751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444819"/>
        <c:crossesAt val="0"/>
        <c:auto val="1"/>
        <c:lblAlgn val="ctr"/>
        <c:lblOffset val="100"/>
        <c:noMultiLvlLbl val="0"/>
      </c:catAx>
      <c:valAx>
        <c:axId val="8244481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27519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2901741"/>
        <c:axId val="94410160"/>
      </c:lineChart>
      <c:catAx>
        <c:axId val="229017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410160"/>
        <c:crossesAt val="-40000"/>
        <c:auto val="1"/>
        <c:lblAlgn val="ctr"/>
        <c:lblOffset val="100"/>
        <c:noMultiLvlLbl val="0"/>
      </c:catAx>
      <c:valAx>
        <c:axId val="9441016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90174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737435"/>
        <c:axId val="30528791"/>
      </c:lineChart>
      <c:catAx>
        <c:axId val="2673743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28791"/>
        <c:crossesAt val="0"/>
        <c:auto val="1"/>
        <c:lblAlgn val="ctr"/>
        <c:lblOffset val="100"/>
        <c:noMultiLvlLbl val="0"/>
      </c:catAx>
      <c:valAx>
        <c:axId val="3052879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73743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91232"/>
        <c:axId val="607188"/>
      </c:lineChart>
      <c:catAx>
        <c:axId val="2691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7188"/>
        <c:crossesAt val="0"/>
        <c:auto val="1"/>
        <c:lblAlgn val="ctr"/>
        <c:lblOffset val="100"/>
        <c:noMultiLvlLbl val="0"/>
      </c:catAx>
      <c:valAx>
        <c:axId val="6071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9123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909068"/>
        <c:axId val="24171674"/>
      </c:lineChart>
      <c:catAx>
        <c:axId val="269090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171674"/>
        <c:crossesAt val="0"/>
        <c:auto val="1"/>
        <c:lblAlgn val="ctr"/>
        <c:lblOffset val="100"/>
        <c:noMultiLvlLbl val="0"/>
      </c:catAx>
      <c:valAx>
        <c:axId val="2417167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90906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6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240000</v>
      </c>
      <c r="H1" s="33"/>
      <c r="I1" s="34" t="s">
        <v>56</v>
      </c>
      <c r="J1" s="35" t="n">
        <v>38000</v>
      </c>
      <c r="O1" s="36" t="s">
        <v>57</v>
      </c>
      <c r="P1" s="37" t="n">
        <f aca="true">TODAY()+2</f>
        <v>45928</v>
      </c>
      <c r="Q1" s="17" t="n">
        <v>255000</v>
      </c>
      <c r="S1" s="36" t="s">
        <v>58</v>
      </c>
      <c r="T1" s="37" t="n">
        <f aca="true">TODAY()+2</f>
        <v>45928</v>
      </c>
      <c r="U1" s="17" t="n">
        <v>40000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245000</v>
      </c>
      <c r="T2" s="37" t="n">
        <f aca="true">TODAY()+3</f>
        <v>45929</v>
      </c>
      <c r="U2" s="17" t="n">
        <v>39000</v>
      </c>
      <c r="W2" s="37" t="n">
        <v>37012</v>
      </c>
      <c r="X2" s="20" t="n">
        <f aca="false">33400*2</f>
        <v>66800</v>
      </c>
      <c r="Y2" s="20" t="n">
        <f aca="false">18258*2</f>
        <v>36516</v>
      </c>
      <c r="Z2" s="39" t="n">
        <v>252500.4192</v>
      </c>
      <c r="AA2" s="39"/>
      <c r="AB2" s="20" t="n">
        <v>0</v>
      </c>
      <c r="AC2" s="20" t="n">
        <v>0</v>
      </c>
      <c r="AD2" s="20" t="n">
        <v>0</v>
      </c>
      <c r="AF2" s="37" t="n">
        <v>37012</v>
      </c>
      <c r="AG2" s="17" t="n">
        <v>250000</v>
      </c>
      <c r="AH2" s="17" t="n">
        <f aca="false">228194+36760</f>
        <v>264954</v>
      </c>
      <c r="AI2" s="20"/>
      <c r="AJ2" s="40" t="n">
        <f aca="false">+AF2</f>
        <v>37012</v>
      </c>
      <c r="AK2" s="17" t="n">
        <f aca="false">179124+20557</f>
        <v>199681</v>
      </c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250000</v>
      </c>
      <c r="T3" s="37" t="n">
        <f aca="true">TODAY()+4</f>
        <v>45930</v>
      </c>
      <c r="U3" s="17" t="n">
        <v>40000</v>
      </c>
      <c r="W3" s="37" t="n">
        <v>37013</v>
      </c>
      <c r="X3" s="20" t="n">
        <f aca="false">37000*2</f>
        <v>74000</v>
      </c>
      <c r="Y3" s="20" t="n">
        <f aca="false">12500*2</f>
        <v>25000</v>
      </c>
      <c r="Z3" s="39" t="n">
        <f aca="false">Z2-X3+Y3</f>
        <v>203500.4192</v>
      </c>
      <c r="AA3" s="39"/>
      <c r="AB3" s="20" t="n">
        <v>0</v>
      </c>
      <c r="AC3" s="20" t="n">
        <v>0</v>
      </c>
      <c r="AD3" s="20" t="n">
        <v>0</v>
      </c>
      <c r="AF3" s="37" t="n">
        <v>37013</v>
      </c>
      <c r="AG3" s="17" t="n">
        <v>250000</v>
      </c>
      <c r="AH3" s="17" t="n">
        <f aca="false">236301+37666</f>
        <v>273967</v>
      </c>
      <c r="AI3" s="20"/>
      <c r="AJ3" s="40" t="n">
        <f aca="false">+AF3</f>
        <v>37013</v>
      </c>
      <c r="AK3" s="17" t="n">
        <f aca="false">173899+20591</f>
        <v>194490</v>
      </c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82</v>
      </c>
      <c r="C4" s="8" t="n">
        <v>54</v>
      </c>
      <c r="D4" s="9" t="n">
        <f aca="false">AVERAGE(B4,C4)</f>
        <v>68</v>
      </c>
      <c r="J4" s="18" t="s">
        <v>69</v>
      </c>
      <c r="K4" s="45" t="n">
        <v>0</v>
      </c>
      <c r="L4" s="17" t="n">
        <f aca="false">20800*2</f>
        <v>41600</v>
      </c>
      <c r="M4" s="46" t="n">
        <f aca="false">+L4-K4</f>
        <v>41600</v>
      </c>
      <c r="Q4" s="17"/>
      <c r="R4" s="37" t="s">
        <v>23</v>
      </c>
      <c r="W4" s="37" t="n">
        <v>37014</v>
      </c>
      <c r="X4" s="20" t="n">
        <f aca="false">11100*2</f>
        <v>22200</v>
      </c>
      <c r="Y4" s="20" t="n">
        <f aca="false">17500*2</f>
        <v>35000</v>
      </c>
      <c r="Z4" s="39" t="n">
        <f aca="false">Z3-X4+Y4</f>
        <v>216300.4192</v>
      </c>
      <c r="AA4" s="39"/>
      <c r="AB4" s="20" t="n">
        <v>0</v>
      </c>
      <c r="AC4" s="20" t="n">
        <v>0</v>
      </c>
      <c r="AD4" s="20" t="n">
        <v>0</v>
      </c>
      <c r="AF4" s="37" t="n">
        <v>37014</v>
      </c>
      <c r="AG4" s="17" t="n">
        <f aca="false">230000+38000</f>
        <v>268000</v>
      </c>
      <c r="AH4" s="17" t="n">
        <f aca="false">240298+38499</f>
        <v>278797</v>
      </c>
      <c r="AI4" s="20"/>
      <c r="AJ4" s="40" t="n">
        <f aca="false">+AF4</f>
        <v>37014</v>
      </c>
      <c r="AK4" s="17" t="n">
        <f aca="false">173899+20591</f>
        <v>194490</v>
      </c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f aca="false">10600*2</f>
        <v>21200</v>
      </c>
      <c r="L5" s="17" t="n">
        <v>0</v>
      </c>
      <c r="M5" s="48" t="n">
        <f aca="false">+L5-K5</f>
        <v>-21200</v>
      </c>
      <c r="W5" s="37" t="n">
        <v>37015</v>
      </c>
      <c r="X5" s="20" t="n">
        <f aca="false">8500*2</f>
        <v>17000</v>
      </c>
      <c r="Y5" s="20" t="n">
        <f aca="false">11822*2</f>
        <v>23644</v>
      </c>
      <c r="Z5" s="39" t="n">
        <f aca="false">Z4-X5+Y5</f>
        <v>222944.4192</v>
      </c>
      <c r="AA5" s="39"/>
      <c r="AB5" s="20" t="n">
        <v>0</v>
      </c>
      <c r="AC5" s="20" t="n">
        <v>0</v>
      </c>
      <c r="AD5" s="20" t="n">
        <v>0</v>
      </c>
      <c r="AF5" s="37" t="n">
        <v>37015</v>
      </c>
      <c r="AG5" s="17" t="n">
        <f aca="false">220000+44000</f>
        <v>264000</v>
      </c>
      <c r="AH5" s="17" t="n">
        <f aca="false">262301+53869</f>
        <v>316170</v>
      </c>
      <c r="AI5" s="20"/>
      <c r="AJ5" s="40" t="n">
        <f aca="false">+AF5</f>
        <v>37015</v>
      </c>
      <c r="AK5" s="17" t="n">
        <f aca="false">177444+20591</f>
        <v>198035</v>
      </c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-240000</v>
      </c>
      <c r="C6" s="17" t="n">
        <v>-240000</v>
      </c>
      <c r="D6" s="18" t="s">
        <v>8</v>
      </c>
      <c r="E6" s="16" t="n">
        <v>-38000</v>
      </c>
      <c r="F6" s="17" t="n">
        <v>-39000</v>
      </c>
      <c r="H6" s="17"/>
      <c r="J6" s="25" t="s">
        <v>71</v>
      </c>
      <c r="K6" s="49" t="n">
        <f aca="false">(+K4-K5)/2</f>
        <v>-10600</v>
      </c>
      <c r="L6" s="50" t="n">
        <f aca="false">(+L4-L5)/2</f>
        <v>20800</v>
      </c>
      <c r="M6" s="51" t="n">
        <f aca="false">+L6-K6</f>
        <v>31400</v>
      </c>
      <c r="W6" s="37" t="n">
        <v>37016</v>
      </c>
      <c r="X6" s="20" t="n">
        <f aca="false">5700*2</f>
        <v>11400</v>
      </c>
      <c r="Y6" s="20" t="n">
        <f aca="false">11822*2</f>
        <v>23644</v>
      </c>
      <c r="Z6" s="39" t="n">
        <f aca="false">Z5-X6+Y6</f>
        <v>235188.4192</v>
      </c>
      <c r="AA6" s="39"/>
      <c r="AB6" s="20" t="n">
        <v>0</v>
      </c>
      <c r="AC6" s="20" t="n">
        <v>0</v>
      </c>
      <c r="AD6" s="20" t="n">
        <v>0</v>
      </c>
      <c r="AF6" s="37" t="n">
        <v>37016</v>
      </c>
      <c r="AG6" s="17" t="n">
        <f aca="false">220000+42000</f>
        <v>262000</v>
      </c>
      <c r="AH6" s="17" t="n">
        <f aca="false">249943+54025</f>
        <v>303968</v>
      </c>
      <c r="AJ6" s="40" t="n">
        <f aca="false">+AF6</f>
        <v>37016</v>
      </c>
      <c r="AK6" s="17" t="n">
        <f aca="false">180844+20591</f>
        <v>201435</v>
      </c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37017</v>
      </c>
      <c r="X7" s="20" t="n">
        <f aca="false">12400*2</f>
        <v>24800</v>
      </c>
      <c r="Y7" s="20" t="n">
        <f aca="false">10000*2</f>
        <v>20000</v>
      </c>
      <c r="Z7" s="39" t="n">
        <f aca="false">Z6-X7+Y7</f>
        <v>230388.4192</v>
      </c>
      <c r="AA7" s="39"/>
      <c r="AB7" s="20" t="n">
        <v>0</v>
      </c>
      <c r="AC7" s="20" t="n">
        <v>0</v>
      </c>
      <c r="AD7" s="20" t="n">
        <v>0</v>
      </c>
      <c r="AF7" s="37" t="n">
        <v>37017</v>
      </c>
      <c r="AG7" s="17" t="n">
        <f aca="false">220000+42000</f>
        <v>262000</v>
      </c>
      <c r="AH7" s="52" t="n">
        <f aca="false">232606+42751</f>
        <v>275357</v>
      </c>
      <c r="AJ7" s="40" t="n">
        <f aca="false">+AF7</f>
        <v>37017</v>
      </c>
      <c r="AK7" s="17" t="n">
        <f aca="false">180844+20591</f>
        <v>201435</v>
      </c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37018</v>
      </c>
      <c r="X8" s="20" t="n">
        <f aca="false">11820*2</f>
        <v>23640</v>
      </c>
      <c r="Y8" s="20" t="n">
        <v>0</v>
      </c>
      <c r="Z8" s="39" t="n">
        <f aca="false">Z7-X8+Y8</f>
        <v>206748.4192</v>
      </c>
      <c r="AA8" s="39"/>
      <c r="AB8" s="20" t="n">
        <v>0</v>
      </c>
      <c r="AC8" s="20" t="n">
        <v>0</v>
      </c>
      <c r="AD8" s="20" t="n">
        <v>0</v>
      </c>
      <c r="AF8" s="37" t="n">
        <v>37018</v>
      </c>
      <c r="AG8" s="17" t="n">
        <f aca="false">240000+42000</f>
        <v>282000</v>
      </c>
      <c r="AH8" s="17" t="n">
        <f aca="false">260414+48999</f>
        <v>309413</v>
      </c>
      <c r="AJ8" s="40" t="n">
        <f aca="false">+AF8</f>
        <v>37018</v>
      </c>
      <c r="AK8" s="17" t="n">
        <f aca="false">180844+20591</f>
        <v>201435</v>
      </c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v>-50000</v>
      </c>
      <c r="D9" s="18" t="s">
        <v>14</v>
      </c>
      <c r="E9" s="16" t="n">
        <v>0</v>
      </c>
      <c r="G9" s="17"/>
      <c r="H9" s="17"/>
      <c r="L9" s="17"/>
      <c r="W9" s="37" t="n">
        <v>37019</v>
      </c>
      <c r="X9" s="20" t="n">
        <v>0</v>
      </c>
      <c r="Y9" s="20" t="n">
        <f aca="false">10600*2</f>
        <v>21200</v>
      </c>
      <c r="Z9" s="39" t="n">
        <f aca="false">Z8-X9+Y9</f>
        <v>227948.4192</v>
      </c>
      <c r="AA9" s="39"/>
      <c r="AB9" s="20" t="n">
        <v>0</v>
      </c>
      <c r="AC9" s="20" t="n">
        <v>0</v>
      </c>
      <c r="AD9" s="20" t="n">
        <v>0</v>
      </c>
      <c r="AF9" s="37" t="n">
        <v>37019</v>
      </c>
      <c r="AG9" s="17" t="n">
        <f aca="false">240000+43700</f>
        <v>283700</v>
      </c>
      <c r="AH9" s="17"/>
      <c r="AJ9" s="40" t="n">
        <f aca="false">+AF9</f>
        <v>37019</v>
      </c>
      <c r="AK9" s="17"/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-8340</v>
      </c>
      <c r="G10" s="17"/>
      <c r="H10" s="17"/>
      <c r="W10" s="37" t="n">
        <v>37020</v>
      </c>
      <c r="X10" s="20" t="n">
        <f aca="false">20800*2</f>
        <v>41600</v>
      </c>
      <c r="Y10" s="20" t="n">
        <v>0</v>
      </c>
      <c r="Z10" s="39" t="n">
        <f aca="false">Z9-X10+Y10</f>
        <v>186348.4192</v>
      </c>
      <c r="AA10" s="39"/>
      <c r="AB10" s="20" t="n">
        <v>0</v>
      </c>
      <c r="AC10" s="20" t="n">
        <v>0</v>
      </c>
      <c r="AD10" s="20" t="n">
        <v>0</v>
      </c>
      <c r="AF10" s="37" t="n">
        <v>37020</v>
      </c>
      <c r="AG10" s="17" t="n">
        <f aca="false">240000+38000</f>
        <v>278000</v>
      </c>
      <c r="AH10" s="17"/>
      <c r="AJ10" s="40" t="n">
        <f aca="false">+AF10</f>
        <v>37020</v>
      </c>
      <c r="AK10" s="17"/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37021</v>
      </c>
      <c r="X11" s="20" t="n">
        <v>0</v>
      </c>
      <c r="Y11" s="20" t="n">
        <v>0</v>
      </c>
      <c r="Z11" s="39" t="n">
        <f aca="false">Z10-X11+Y11</f>
        <v>186348.4192</v>
      </c>
      <c r="AA11" s="39"/>
      <c r="AB11" s="20" t="n">
        <v>0</v>
      </c>
      <c r="AC11" s="20" t="n">
        <v>0</v>
      </c>
      <c r="AD11" s="20" t="n">
        <v>0</v>
      </c>
      <c r="AF11" s="37" t="n">
        <v>37021</v>
      </c>
      <c r="AG11" s="17" t="n">
        <f aca="false">240000+38000</f>
        <v>278000</v>
      </c>
      <c r="AH11" s="17"/>
      <c r="AJ11" s="40" t="n">
        <f aca="false">+AF11</f>
        <v>37021</v>
      </c>
      <c r="AK11" s="17"/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-103082-54918+8000</f>
        <v>-150000</v>
      </c>
      <c r="C12" s="20"/>
      <c r="D12" s="19" t="s">
        <v>19</v>
      </c>
      <c r="E12" s="16" t="n">
        <v>0</v>
      </c>
      <c r="G12" s="17" t="s">
        <v>23</v>
      </c>
      <c r="H12" s="17"/>
      <c r="R12" s="39"/>
      <c r="W12" s="37" t="n">
        <v>37022</v>
      </c>
      <c r="X12" s="20" t="n">
        <v>0</v>
      </c>
      <c r="Y12" s="20" t="n">
        <v>0</v>
      </c>
      <c r="Z12" s="39" t="n">
        <f aca="false">Z11-X12+Y12</f>
        <v>186348.4192</v>
      </c>
      <c r="AA12" s="39"/>
      <c r="AB12" s="20" t="n">
        <v>0</v>
      </c>
      <c r="AC12" s="20" t="n">
        <v>0</v>
      </c>
      <c r="AD12" s="20" t="n">
        <v>0</v>
      </c>
      <c r="AF12" s="37" t="n">
        <v>37022</v>
      </c>
      <c r="AG12" s="17" t="n">
        <f aca="false">255000+40000</f>
        <v>295000</v>
      </c>
      <c r="AH12" s="17"/>
      <c r="AJ12" s="40" t="n">
        <f aca="false">+AF12</f>
        <v>37022</v>
      </c>
      <c r="AK12" s="17"/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v>-14254</v>
      </c>
      <c r="G13" s="17"/>
      <c r="H13" s="17"/>
      <c r="R13" s="39"/>
      <c r="W13" s="37" t="n">
        <v>37023</v>
      </c>
      <c r="X13" s="20" t="n">
        <v>0</v>
      </c>
      <c r="Y13" s="20" t="n">
        <v>0</v>
      </c>
      <c r="Z13" s="39" t="n">
        <f aca="false">Z12-X13+Y13</f>
        <v>186348.4192</v>
      </c>
      <c r="AA13" s="39"/>
      <c r="AB13" s="20" t="n">
        <v>0</v>
      </c>
      <c r="AC13" s="20" t="n">
        <v>0</v>
      </c>
      <c r="AD13" s="20" t="n">
        <v>0</v>
      </c>
      <c r="AF13" s="37" t="n">
        <v>37023</v>
      </c>
      <c r="AG13" s="17" t="n">
        <f aca="false">245000+39000</f>
        <v>284000</v>
      </c>
      <c r="AH13" s="17"/>
      <c r="AJ13" s="40" t="n">
        <f aca="false">+AF13</f>
        <v>37023</v>
      </c>
      <c r="AK13" s="17"/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0</v>
      </c>
      <c r="C14" s="20"/>
      <c r="D14" s="22" t="s">
        <v>24</v>
      </c>
      <c r="E14" s="23" t="n">
        <f aca="false">SUM(E6:E13)</f>
        <v>-80594</v>
      </c>
      <c r="G14" s="17"/>
      <c r="H14" s="17"/>
      <c r="L14" s="17"/>
      <c r="R14" s="39"/>
      <c r="W14" s="37" t="n">
        <v>37024</v>
      </c>
      <c r="X14" s="20" t="n">
        <v>0</v>
      </c>
      <c r="Y14" s="20" t="n">
        <v>0</v>
      </c>
      <c r="Z14" s="39" t="n">
        <f aca="false">Z13-X14+Y14</f>
        <v>186348.4192</v>
      </c>
      <c r="AA14" s="39"/>
      <c r="AB14" s="20" t="n">
        <v>0</v>
      </c>
      <c r="AC14" s="20" t="n">
        <v>0</v>
      </c>
      <c r="AD14" s="20" t="n">
        <v>0</v>
      </c>
      <c r="AF14" s="37" t="n">
        <v>37024</v>
      </c>
      <c r="AG14" s="17" t="n">
        <f aca="false">250000+40000</f>
        <v>290000</v>
      </c>
      <c r="AH14" s="17"/>
      <c r="AJ14" s="40" t="n">
        <f aca="false">+AF14</f>
        <v>37024</v>
      </c>
      <c r="AK14" s="17"/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37025</v>
      </c>
      <c r="X15" s="20" t="n">
        <v>0</v>
      </c>
      <c r="Y15" s="20" t="n">
        <v>0</v>
      </c>
      <c r="Z15" s="39" t="n">
        <f aca="false">Z14-X15+Y15</f>
        <v>186348.4192</v>
      </c>
      <c r="AA15" s="39"/>
      <c r="AB15" s="20" t="n">
        <v>0</v>
      </c>
      <c r="AC15" s="20" t="n">
        <v>0</v>
      </c>
      <c r="AD15" s="20" t="n">
        <v>0</v>
      </c>
      <c r="AF15" s="37" t="n">
        <v>37025</v>
      </c>
      <c r="AG15" s="17"/>
      <c r="AH15" s="17"/>
      <c r="AJ15" s="40" t="n">
        <f aca="false">+AF15</f>
        <v>37025</v>
      </c>
      <c r="AK15" s="17"/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22875</v>
      </c>
      <c r="G16" s="17"/>
      <c r="H16" s="17"/>
      <c r="L16" s="17"/>
      <c r="R16" s="39"/>
      <c r="W16" s="37" t="n">
        <v>37026</v>
      </c>
      <c r="X16" s="20" t="n">
        <v>0</v>
      </c>
      <c r="Y16" s="20" t="n">
        <v>0</v>
      </c>
      <c r="Z16" s="39" t="n">
        <f aca="false">Z15-X16+Y16</f>
        <v>186348.4192</v>
      </c>
      <c r="AA16" s="39"/>
      <c r="AB16" s="20" t="n">
        <v>0</v>
      </c>
      <c r="AC16" s="20" t="n">
        <v>0</v>
      </c>
      <c r="AD16" s="20" t="n">
        <v>0</v>
      </c>
      <c r="AF16" s="37" t="n">
        <v>37026</v>
      </c>
      <c r="AG16" s="17"/>
      <c r="AH16" s="17"/>
      <c r="AJ16" s="40" t="n">
        <f aca="false">+AF16</f>
        <v>37026</v>
      </c>
      <c r="AK16" s="17"/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37027</v>
      </c>
      <c r="X17" s="20" t="n">
        <v>0</v>
      </c>
      <c r="Y17" s="20" t="n">
        <v>0</v>
      </c>
      <c r="Z17" s="39" t="n">
        <f aca="false">Z16-X17+Y17</f>
        <v>186348.4192</v>
      </c>
      <c r="AA17" s="39"/>
      <c r="AB17" s="20" t="n">
        <v>0</v>
      </c>
      <c r="AC17" s="20" t="n">
        <v>0</v>
      </c>
      <c r="AD17" s="20" t="n">
        <v>0</v>
      </c>
      <c r="AF17" s="37" t="n">
        <v>37027</v>
      </c>
      <c r="AG17" s="17"/>
      <c r="AH17" s="17"/>
      <c r="AJ17" s="40" t="n">
        <f aca="false">+AF17</f>
        <v>37027</v>
      </c>
      <c r="AK17" s="17"/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0</v>
      </c>
      <c r="D18" s="18" t="s">
        <v>29</v>
      </c>
      <c r="E18" s="16" t="n">
        <v>7603</v>
      </c>
      <c r="F18" s="20" t="s">
        <v>23</v>
      </c>
      <c r="G18" s="17"/>
      <c r="H18" s="17"/>
      <c r="L18" s="17"/>
      <c r="R18" s="39"/>
      <c r="W18" s="37" t="n">
        <v>37028</v>
      </c>
      <c r="X18" s="20" t="n">
        <v>0</v>
      </c>
      <c r="Y18" s="20" t="n">
        <v>0</v>
      </c>
      <c r="Z18" s="39" t="n">
        <f aca="false">Z17-X18+Y18</f>
        <v>186348.4192</v>
      </c>
      <c r="AA18" s="39"/>
      <c r="AB18" s="20" t="n">
        <v>0</v>
      </c>
      <c r="AC18" s="20" t="n">
        <v>0</v>
      </c>
      <c r="AD18" s="20" t="n">
        <v>0</v>
      </c>
      <c r="AF18" s="37" t="n">
        <v>37028</v>
      </c>
      <c r="AG18" s="17"/>
      <c r="AH18" s="17"/>
      <c r="AJ18" s="40" t="n">
        <f aca="false">+AF18</f>
        <v>37028</v>
      </c>
      <c r="AK18" s="17"/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-70000</v>
      </c>
      <c r="D19" s="18" t="s">
        <v>31</v>
      </c>
      <c r="E19" s="16" t="n">
        <v>20831</v>
      </c>
      <c r="G19" s="17"/>
      <c r="H19" s="17"/>
      <c r="L19" s="17"/>
      <c r="R19" s="39"/>
      <c r="W19" s="37" t="n">
        <v>37029</v>
      </c>
      <c r="X19" s="20" t="n">
        <v>0</v>
      </c>
      <c r="Y19" s="20" t="n">
        <v>0</v>
      </c>
      <c r="Z19" s="39" t="n">
        <f aca="false">Z18-X19+Y19</f>
        <v>186348.4192</v>
      </c>
      <c r="AA19" s="39"/>
      <c r="AB19" s="20" t="n">
        <v>0</v>
      </c>
      <c r="AC19" s="20" t="n">
        <v>0</v>
      </c>
      <c r="AD19" s="20" t="n">
        <v>0</v>
      </c>
      <c r="AF19" s="37" t="n">
        <v>37029</v>
      </c>
      <c r="AG19" s="17"/>
      <c r="AH19" s="17"/>
      <c r="AJ19" s="40" t="n">
        <f aca="false">+AF19</f>
        <v>37029</v>
      </c>
      <c r="AK19" s="17"/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37030</v>
      </c>
      <c r="X20" s="20" t="n">
        <v>0</v>
      </c>
      <c r="Y20" s="20" t="n">
        <v>0</v>
      </c>
      <c r="Z20" s="39" t="n">
        <f aca="false">Z19-X20+Y20</f>
        <v>186348.4192</v>
      </c>
      <c r="AA20" s="39"/>
      <c r="AB20" s="20" t="n">
        <v>0</v>
      </c>
      <c r="AC20" s="20" t="n">
        <v>0</v>
      </c>
      <c r="AD20" s="20" t="n">
        <v>0</v>
      </c>
      <c r="AF20" s="37" t="n">
        <v>37030</v>
      </c>
      <c r="AG20" s="17"/>
      <c r="AH20" s="17"/>
      <c r="AJ20" s="40" t="n">
        <f aca="false">+AF20</f>
        <v>37030</v>
      </c>
      <c r="AK20" s="17"/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4340</v>
      </c>
      <c r="G21" s="17"/>
      <c r="H21" s="17"/>
      <c r="R21" s="39"/>
      <c r="W21" s="37" t="n">
        <v>37031</v>
      </c>
      <c r="X21" s="20" t="n">
        <v>0</v>
      </c>
      <c r="Y21" s="20" t="n">
        <v>0</v>
      </c>
      <c r="Z21" s="39" t="n">
        <f aca="false">Z20-X21+Y21</f>
        <v>186348.4192</v>
      </c>
      <c r="AA21" s="39"/>
      <c r="AB21" s="20" t="n">
        <v>0</v>
      </c>
      <c r="AC21" s="20" t="n">
        <v>0</v>
      </c>
      <c r="AD21" s="20" t="n">
        <v>0</v>
      </c>
      <c r="AF21" s="37" t="n">
        <v>37031</v>
      </c>
      <c r="AG21" s="17"/>
      <c r="AH21" s="17"/>
      <c r="AJ21" s="40" t="n">
        <f aca="false">+AF21</f>
        <v>37031</v>
      </c>
      <c r="AK21" s="17"/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-29198</v>
      </c>
      <c r="D22" s="18" t="s">
        <v>36</v>
      </c>
      <c r="E22" s="16" t="n">
        <v>6945</v>
      </c>
      <c r="G22" s="17"/>
      <c r="H22" s="17"/>
      <c r="R22" s="39"/>
      <c r="W22" s="37" t="n">
        <v>37032</v>
      </c>
      <c r="X22" s="20" t="n">
        <v>0</v>
      </c>
      <c r="Y22" s="20" t="n">
        <v>0</v>
      </c>
      <c r="Z22" s="39" t="n">
        <f aca="false">Z21-X22+Y22</f>
        <v>186348.4192</v>
      </c>
      <c r="AA22" s="39"/>
      <c r="AB22" s="20" t="n">
        <v>0</v>
      </c>
      <c r="AC22" s="20" t="n">
        <v>0</v>
      </c>
      <c r="AD22" s="20" t="n">
        <v>0</v>
      </c>
      <c r="AF22" s="37" t="n">
        <v>37032</v>
      </c>
      <c r="AG22" s="17"/>
      <c r="AH22" s="17"/>
      <c r="AJ22" s="40" t="n">
        <f aca="false">+AF22</f>
        <v>37032</v>
      </c>
      <c r="AK22" s="17"/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37033</v>
      </c>
      <c r="X23" s="20" t="n">
        <v>0</v>
      </c>
      <c r="Y23" s="20" t="n">
        <v>0</v>
      </c>
      <c r="Z23" s="39" t="n">
        <f aca="false">Z22-X23+Y23</f>
        <v>186348.4192</v>
      </c>
      <c r="AA23" s="39"/>
      <c r="AB23" s="20" t="n">
        <v>0</v>
      </c>
      <c r="AC23" s="20" t="n">
        <v>0</v>
      </c>
      <c r="AD23" s="20" t="n">
        <v>0</v>
      </c>
      <c r="AF23" s="37" t="n">
        <v>37033</v>
      </c>
      <c r="AG23" s="17"/>
      <c r="AH23" s="17"/>
      <c r="AJ23" s="40" t="n">
        <f aca="false">+AF23</f>
        <v>37033</v>
      </c>
      <c r="AK23" s="17"/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37034</v>
      </c>
      <c r="X24" s="20" t="n">
        <v>0</v>
      </c>
      <c r="Y24" s="20" t="n">
        <v>0</v>
      </c>
      <c r="Z24" s="39" t="n">
        <f aca="false">Z23-X24+Y24</f>
        <v>186348.4192</v>
      </c>
      <c r="AA24" s="39"/>
      <c r="AB24" s="20" t="n">
        <v>0</v>
      </c>
      <c r="AC24" s="20" t="n">
        <v>0</v>
      </c>
      <c r="AD24" s="20" t="n">
        <v>0</v>
      </c>
      <c r="AF24" s="37" t="n">
        <v>37034</v>
      </c>
      <c r="AG24" s="17"/>
      <c r="AH24" s="17"/>
      <c r="AJ24" s="40" t="n">
        <f aca="false">+AF24</f>
        <v>37034</v>
      </c>
      <c r="AK24" s="17"/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8000</v>
      </c>
      <c r="G25" s="17"/>
      <c r="H25" s="17"/>
      <c r="R25" s="39"/>
      <c r="W25" s="37" t="n">
        <v>37035</v>
      </c>
      <c r="X25" s="20" t="n">
        <v>0</v>
      </c>
      <c r="Y25" s="20" t="n">
        <v>0</v>
      </c>
      <c r="Z25" s="39" t="n">
        <f aca="false">Z24-X25+Y25</f>
        <v>186348.4192</v>
      </c>
      <c r="AA25" s="39"/>
      <c r="AB25" s="20" t="n">
        <v>0</v>
      </c>
      <c r="AC25" s="20" t="n">
        <v>0</v>
      </c>
      <c r="AD25" s="20" t="n">
        <v>0</v>
      </c>
      <c r="AF25" s="37" t="n">
        <v>37035</v>
      </c>
      <c r="AG25" s="17"/>
      <c r="AH25" s="17"/>
      <c r="AJ25" s="40" t="n">
        <f aca="false">+AF25</f>
        <v>37035</v>
      </c>
      <c r="AK25" s="17"/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37036</v>
      </c>
      <c r="X26" s="20" t="n">
        <v>0</v>
      </c>
      <c r="Y26" s="20" t="n">
        <v>0</v>
      </c>
      <c r="Z26" s="39" t="n">
        <f aca="false">Z25-X26+Y26</f>
        <v>186348.4192</v>
      </c>
      <c r="AA26" s="39"/>
      <c r="AB26" s="20" t="n">
        <v>0</v>
      </c>
      <c r="AC26" s="20" t="n">
        <v>0</v>
      </c>
      <c r="AD26" s="20" t="n">
        <v>0</v>
      </c>
      <c r="AF26" s="37" t="n">
        <v>37036</v>
      </c>
      <c r="AG26" s="17"/>
      <c r="AH26" s="17"/>
      <c r="AJ26" s="40" t="n">
        <f aca="false">+AF26</f>
        <v>37036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v>-6984</v>
      </c>
      <c r="C27" s="20"/>
      <c r="D27" s="18" t="s">
        <v>42</v>
      </c>
      <c r="E27" s="16" t="n">
        <v>0</v>
      </c>
      <c r="G27" s="17"/>
      <c r="H27" s="17"/>
      <c r="R27" s="39"/>
      <c r="W27" s="37" t="n">
        <v>37037</v>
      </c>
      <c r="X27" s="20" t="n">
        <v>0</v>
      </c>
      <c r="Y27" s="20" t="n">
        <v>0</v>
      </c>
      <c r="Z27" s="39" t="n">
        <f aca="false">Z26-X27+Y27</f>
        <v>186348.4192</v>
      </c>
      <c r="AA27" s="39"/>
      <c r="AB27" s="20" t="n">
        <v>0</v>
      </c>
      <c r="AC27" s="20" t="n">
        <v>0</v>
      </c>
      <c r="AD27" s="20" t="n">
        <v>0</v>
      </c>
      <c r="AF27" s="37" t="n">
        <v>37037</v>
      </c>
      <c r="AG27" s="17"/>
      <c r="AH27" s="17"/>
      <c r="AJ27" s="40" t="n">
        <f aca="false">+AF27</f>
        <v>37037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-586182</v>
      </c>
      <c r="C28" s="20" t="n">
        <f aca="false">SUM(B28,B57)</f>
        <v>0</v>
      </c>
      <c r="D28" s="18" t="s">
        <v>43</v>
      </c>
      <c r="E28" s="16" t="n">
        <v>0</v>
      </c>
      <c r="G28" s="17"/>
      <c r="H28" s="17"/>
      <c r="R28" s="39"/>
      <c r="W28" s="37" t="n">
        <v>37038</v>
      </c>
      <c r="X28" s="20" t="n">
        <v>0</v>
      </c>
      <c r="Y28" s="20" t="n">
        <v>0</v>
      </c>
      <c r="Z28" s="39" t="n">
        <f aca="false">Z27-X28+Y28</f>
        <v>186348.4192</v>
      </c>
      <c r="AA28" s="39"/>
      <c r="AB28" s="20" t="n">
        <v>0</v>
      </c>
      <c r="AC28" s="20" t="n">
        <v>0</v>
      </c>
      <c r="AD28" s="20" t="n">
        <v>0</v>
      </c>
      <c r="AF28" s="37" t="n">
        <v>37038</v>
      </c>
      <c r="AG28" s="17"/>
      <c r="AH28" s="17"/>
      <c r="AJ28" s="40" t="n">
        <f aca="false">+AF28</f>
        <v>37038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80594</v>
      </c>
      <c r="G29" s="17"/>
      <c r="H29" s="17"/>
      <c r="R29" s="39"/>
      <c r="W29" s="37" t="n">
        <v>37039</v>
      </c>
      <c r="X29" s="20" t="n">
        <v>0</v>
      </c>
      <c r="Y29" s="20" t="n">
        <v>0</v>
      </c>
      <c r="Z29" s="39" t="n">
        <f aca="false">Z28-X29+Y29</f>
        <v>186348.4192</v>
      </c>
      <c r="AA29" s="39"/>
      <c r="AB29" s="20" t="n">
        <v>0</v>
      </c>
      <c r="AC29" s="20" t="n">
        <v>0</v>
      </c>
      <c r="AD29" s="20" t="n">
        <v>0</v>
      </c>
      <c r="AF29" s="37" t="n">
        <v>37039</v>
      </c>
      <c r="AG29" s="17"/>
      <c r="AH29" s="17"/>
      <c r="AJ29" s="40" t="n">
        <f aca="false">+AF29</f>
        <v>37039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103081</v>
      </c>
      <c r="C30" s="20"/>
      <c r="D30" s="25"/>
      <c r="E30" s="26"/>
      <c r="F30" s="20"/>
      <c r="G30" s="17"/>
      <c r="H30" s="17"/>
      <c r="W30" s="37" t="n">
        <v>37040</v>
      </c>
      <c r="X30" s="20" t="n">
        <v>0</v>
      </c>
      <c r="Y30" s="20" t="n">
        <v>0</v>
      </c>
      <c r="Z30" s="39" t="n">
        <f aca="false">Z29-X30+Y30</f>
        <v>186348.4192</v>
      </c>
      <c r="AA30" s="39"/>
      <c r="AB30" s="20" t="n">
        <v>0</v>
      </c>
      <c r="AC30" s="20" t="n">
        <v>0</v>
      </c>
      <c r="AD30" s="20" t="n">
        <v>0</v>
      </c>
      <c r="AF30" s="37" t="n">
        <v>37040</v>
      </c>
      <c r="AG30" s="17"/>
      <c r="AH30" s="17"/>
      <c r="AJ30" s="40" t="n">
        <f aca="false">+AF30</f>
        <v>37040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37041</v>
      </c>
      <c r="X31" s="20" t="n">
        <v>0</v>
      </c>
      <c r="Y31" s="20" t="n">
        <v>0</v>
      </c>
      <c r="Z31" s="39" t="n">
        <f aca="false">Z30-X31+Y31</f>
        <v>186348.4192</v>
      </c>
      <c r="AA31" s="39"/>
      <c r="AB31" s="20" t="n">
        <v>0</v>
      </c>
      <c r="AC31" s="20" t="n">
        <v>0</v>
      </c>
      <c r="AD31" s="20" t="n">
        <v>0</v>
      </c>
      <c r="AF31" s="37" t="n">
        <v>37041</v>
      </c>
      <c r="AG31" s="17"/>
      <c r="AH31" s="53"/>
      <c r="AJ31" s="40" t="n">
        <f aca="false">+AF31</f>
        <v>37041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 t="n">
        <v>37042</v>
      </c>
      <c r="X32" s="20" t="n">
        <v>0</v>
      </c>
      <c r="Y32" s="20" t="n">
        <v>0</v>
      </c>
      <c r="Z32" s="39" t="n">
        <f aca="false">Z31-X32+Y32</f>
        <v>186348.4192</v>
      </c>
      <c r="AA32" s="39"/>
      <c r="AB32" s="20" t="n">
        <v>0</v>
      </c>
      <c r="AC32" s="20" t="n">
        <v>0</v>
      </c>
      <c r="AD32" s="20" t="n">
        <v>0</v>
      </c>
      <c r="AF32" s="37" t="n">
        <v>37042</v>
      </c>
      <c r="AG32" s="17"/>
      <c r="AH32" s="17"/>
      <c r="AJ32" s="40" t="n">
        <f aca="false">+AF32</f>
        <v>37042</v>
      </c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174809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29198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20838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v>54918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0</v>
      </c>
      <c r="E50" s="17"/>
    </row>
    <row r="51" customFormat="false" ht="12.75" hidden="false" customHeight="false" outlineLevel="0" collapsed="false">
      <c r="A51" s="18" t="s">
        <v>54</v>
      </c>
      <c r="B51" s="16" t="n">
        <v>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74</v>
      </c>
      <c r="B53" s="16" t="n">
        <v>35000</v>
      </c>
      <c r="E53" s="17"/>
    </row>
    <row r="54" customFormat="false" ht="12.75" hidden="false" customHeight="false" outlineLevel="0" collapsed="false">
      <c r="A54" s="18" t="s">
        <v>75</v>
      </c>
      <c r="B54" s="16" t="n">
        <v>42338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586182</v>
      </c>
      <c r="C57" s="20"/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2001-05-09T10:39:58Z</dcterms:modified>
  <cp:revision>0</cp:revision>
  <dc:subject/>
  <dc:title/>
</cp:coreProperties>
</file>