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1 (2)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<sst xmlns="http://schemas.openxmlformats.org/spreadsheetml/2006/main" count="180" uniqueCount="35">
  <si>
    <t xml:space="preserve">Tax Summary</t>
  </si>
  <si>
    <t xml:space="preserve">Darron 1st of Month</t>
  </si>
  <si>
    <t xml:space="preserve">Salary Per Year</t>
  </si>
  <si>
    <t xml:space="preserve">Darron 15th of Month</t>
  </si>
  <si>
    <t xml:space="preserve">Gross</t>
  </si>
  <si>
    <t xml:space="preserve">Federal Witholding Tax</t>
  </si>
  <si>
    <t xml:space="preserve">Flex Dollars</t>
  </si>
  <si>
    <t xml:space="preserve">FICA</t>
  </si>
  <si>
    <t xml:space="preserve">Medical Insurance</t>
  </si>
  <si>
    <t xml:space="preserve">Medicare</t>
  </si>
  <si>
    <t xml:space="preserve">Dental Insurance</t>
  </si>
  <si>
    <t xml:space="preserve">Long Term Disability</t>
  </si>
  <si>
    <t xml:space="preserve">Life Insurance</t>
  </si>
  <si>
    <t xml:space="preserve">Life Insurance-Children</t>
  </si>
  <si>
    <t xml:space="preserve">Accidental D &amp; D</t>
  </si>
  <si>
    <t xml:space="preserve">401(k)</t>
  </si>
  <si>
    <t xml:space="preserve">Vision</t>
  </si>
  <si>
    <t xml:space="preserve">Body Shop</t>
  </si>
  <si>
    <t xml:space="preserve">SS Gross</t>
  </si>
  <si>
    <t xml:space="preserve">United Way</t>
  </si>
  <si>
    <t xml:space="preserve">Med Gross</t>
  </si>
  <si>
    <t xml:space="preserve">Fed Gross</t>
  </si>
  <si>
    <t xml:space="preserve">Deducts</t>
  </si>
  <si>
    <t xml:space="preserve">Net Pay</t>
  </si>
  <si>
    <t xml:space="preserve">Kristi 1st of Month</t>
  </si>
  <si>
    <t xml:space="preserve">Kristi 15th of Month</t>
  </si>
  <si>
    <t xml:space="preserve">TRS</t>
  </si>
  <si>
    <t xml:space="preserve">TRS Insurance</t>
  </si>
  <si>
    <t xml:space="preserve">Teachers Union</t>
  </si>
  <si>
    <t xml:space="preserve">Buck</t>
  </si>
  <si>
    <t xml:space="preserve">Total Gross</t>
  </si>
  <si>
    <t xml:space="preserve">Total Net</t>
  </si>
  <si>
    <t xml:space="preserve">Percent</t>
  </si>
  <si>
    <t xml:space="preserve">D</t>
  </si>
  <si>
    <t xml:space="preserve">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</si>
</sst>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.00_);[RED]\(#,##0.00\)"/>
    <numFmt numFmtId="166" formatCode="0.000%"/>
    <numFmt numFmtId="167" formatCode="0.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9.7"/>
    <col collapsed="false" customWidth="true" hidden="false" outlineLevel="0" max="3" min="3" style="1" width="19.99"/>
    <col collapsed="false" customWidth="true" hidden="false" outlineLevel="0" max="4" min="4" style="1" width="8.7"/>
    <col collapsed="false" customWidth="true" hidden="false" outlineLevel="0" max="5" min="5" style="1" width="3.14"/>
    <col collapsed="false" customWidth="true" hidden="false" outlineLevel="0" max="6" min="6" style="1" width="21.99"/>
    <col collapsed="false" customWidth="true" hidden="false" outlineLevel="0" max="7" min="7" style="1" width="9.7"/>
    <col collapsed="false" customWidth="true" hidden="false" outlineLevel="0" max="8" min="8" style="1" width="19.99"/>
    <col collapsed="false" customWidth="true" hidden="false" outlineLevel="0" max="9" min="9" style="1" width="8.7"/>
    <col collapsed="false" customWidth="true" hidden="false" outlineLevel="0" max="10" min="10" style="1" width="1.99"/>
    <col collapsed="false" customWidth="false" hidden="false" outlineLevel="0" max="257" min="11" style="1" width="8.85"/>
  </cols>
  <sheetData>
    <row r="1" customFormat="false" ht="12.75" hidden="false" customHeight="false" outlineLevel="0" collapsed="false">
      <c r="K1" s="0"/>
      <c r="L1" s="0"/>
      <c r="M1" s="2" t="s">
        <v>0</v>
      </c>
    </row>
    <row r="2" customFormat="false" ht="12.75" hidden="false" customHeight="false" outlineLevel="0" collapsed="false">
      <c r="A2" s="3" t="s">
        <v>1</v>
      </c>
      <c r="B2" s="1" t="n">
        <v>74000</v>
      </c>
      <c r="C2" s="1" t="s">
        <v>2</v>
      </c>
      <c r="F2" s="3" t="s">
        <v>3</v>
      </c>
      <c r="G2" s="1" t="n">
        <f aca="false">+B2</f>
        <v>74000</v>
      </c>
      <c r="H2" s="1" t="s">
        <v>2</v>
      </c>
      <c r="K2" s="0"/>
      <c r="L2" s="0"/>
      <c r="M2" s="1" t="n">
        <f aca="false">B13+G13</f>
        <v>5097.02</v>
      </c>
    </row>
    <row r="3" customFormat="false" ht="12.75" hidden="false" customHeight="false" outlineLevel="0" collapsed="false">
      <c r="A3" s="1" t="s">
        <v>4</v>
      </c>
      <c r="B3" s="1" t="n">
        <f aca="false">ROUND(B2/12/2,2)</f>
        <v>3083.33</v>
      </c>
      <c r="C3" s="1" t="s">
        <v>5</v>
      </c>
      <c r="D3" s="1" t="n">
        <f aca="false">ROUND(-B13*0.131579,2)</f>
        <v>-335.33</v>
      </c>
      <c r="F3" s="1" t="s">
        <v>4</v>
      </c>
      <c r="G3" s="1" t="n">
        <f aca="false">ROUND(G2/12/2,2)</f>
        <v>3083.33</v>
      </c>
      <c r="H3" s="1" t="s">
        <v>5</v>
      </c>
      <c r="I3" s="1" t="n">
        <f aca="false">ROUND(-G13*0.131579,2)</f>
        <v>-335.33</v>
      </c>
      <c r="K3" s="0"/>
      <c r="L3" s="0"/>
      <c r="M3" s="1" t="n">
        <f aca="false">(D3+I3)*-1</f>
        <v>670.66</v>
      </c>
      <c r="N3" s="4" t="n">
        <f aca="false">+M3/M2</f>
        <v>0.131578844108911</v>
      </c>
    </row>
    <row r="4" customFormat="false" ht="12.75" hidden="false" customHeight="false" outlineLevel="0" collapsed="false">
      <c r="A4" s="1" t="s">
        <v>6</v>
      </c>
      <c r="B4" s="1" t="n">
        <f aca="false">ROUND(440.66/2,2)</f>
        <v>220.33</v>
      </c>
      <c r="C4" s="1" t="s">
        <v>7</v>
      </c>
      <c r="D4" s="1" t="n">
        <f aca="false">ROUND(-B10*0.062311,2)</f>
        <v>-187.62</v>
      </c>
      <c r="F4" s="1" t="s">
        <v>6</v>
      </c>
      <c r="G4" s="1" t="n">
        <f aca="false">ROUND(440.66/2,2)</f>
        <v>220.33</v>
      </c>
      <c r="H4" s="1" t="s">
        <v>7</v>
      </c>
      <c r="I4" s="1" t="n">
        <f aca="false">ROUND(-G10*0.062311,2)</f>
        <v>-187.62</v>
      </c>
    </row>
    <row r="5" customFormat="false" ht="12.75" hidden="false" customHeight="false" outlineLevel="0" collapsed="false">
      <c r="A5" s="1" t="s">
        <v>8</v>
      </c>
      <c r="B5" s="1" t="n">
        <f aca="false">ROUND(-453.4/2,2)</f>
        <v>-226.7</v>
      </c>
      <c r="C5" s="1" t="s">
        <v>9</v>
      </c>
      <c r="D5" s="1" t="n">
        <f aca="false">ROUND(-B11*0.014573,2)</f>
        <v>-43.88</v>
      </c>
      <c r="F5" s="1" t="s">
        <v>8</v>
      </c>
      <c r="G5" s="1" t="n">
        <f aca="false">ROUND(-453.4/2,2)</f>
        <v>-226.7</v>
      </c>
      <c r="H5" s="1" t="s">
        <v>9</v>
      </c>
      <c r="I5" s="1" t="n">
        <f aca="false">ROUND(-G11*0.014573,2)</f>
        <v>-43.88</v>
      </c>
    </row>
    <row r="6" customFormat="false" ht="12.75" hidden="false" customHeight="false" outlineLevel="0" collapsed="false">
      <c r="A6" s="1" t="s">
        <v>10</v>
      </c>
      <c r="B6" s="1" t="n">
        <f aca="false">ROUND(-72.08/2,2)</f>
        <v>-36.04</v>
      </c>
      <c r="C6" s="1" t="s">
        <v>11</v>
      </c>
      <c r="D6" s="1" t="n">
        <f aca="false">ROUND(-13.88/2,2)</f>
        <v>-6.94</v>
      </c>
      <c r="F6" s="1" t="s">
        <v>10</v>
      </c>
      <c r="G6" s="1" t="n">
        <f aca="false">ROUND(-72.08/2,2)</f>
        <v>-36.04</v>
      </c>
      <c r="H6" s="1" t="s">
        <v>11</v>
      </c>
      <c r="I6" s="1" t="n">
        <f aca="false">ROUND(-13.88/2,2)</f>
        <v>-6.94</v>
      </c>
    </row>
    <row r="7" customFormat="false" ht="12.75" hidden="false" customHeight="false" outlineLevel="0" collapsed="false">
      <c r="A7" s="1" t="s">
        <v>12</v>
      </c>
      <c r="B7" s="1" t="n">
        <f aca="false">ROUND(-29.76/2,2)</f>
        <v>-14.88</v>
      </c>
      <c r="C7" s="1" t="s">
        <v>13</v>
      </c>
      <c r="D7" s="1" t="n">
        <f aca="false">ROUND(-0.83/2,2)+0.01</f>
        <v>-0.41</v>
      </c>
      <c r="F7" s="1" t="s">
        <v>12</v>
      </c>
      <c r="G7" s="1" t="n">
        <f aca="false">ROUND(-29.76/2,2)</f>
        <v>-14.88</v>
      </c>
      <c r="H7" s="1" t="s">
        <v>13</v>
      </c>
      <c r="I7" s="1" t="n">
        <f aca="false">-0.83/2</f>
        <v>-0.415</v>
      </c>
    </row>
    <row r="8" customFormat="false" ht="12.75" hidden="false" customHeight="false" outlineLevel="0" collapsed="false">
      <c r="A8" s="1" t="s">
        <v>14</v>
      </c>
      <c r="B8" s="1" t="n">
        <f aca="false">ROUND(-16.32/2,2)</f>
        <v>-8.16</v>
      </c>
      <c r="C8" s="1" t="s">
        <v>15</v>
      </c>
      <c r="D8" s="1" t="n">
        <f aca="false">B12</f>
        <v>-462.5</v>
      </c>
      <c r="F8" s="1" t="s">
        <v>14</v>
      </c>
      <c r="G8" s="1" t="n">
        <f aca="false">ROUND(-16.32/2,2)</f>
        <v>-8.16</v>
      </c>
      <c r="H8" s="1" t="s">
        <v>15</v>
      </c>
      <c r="I8" s="1" t="n">
        <f aca="false">G12</f>
        <v>-462.5</v>
      </c>
    </row>
    <row r="9" customFormat="false" ht="12.75" hidden="false" customHeight="false" outlineLevel="0" collapsed="false">
      <c r="A9" s="1" t="s">
        <v>16</v>
      </c>
      <c r="B9" s="1" t="n">
        <f aca="false">ROUND(-13.74/2,2)</f>
        <v>-6.87</v>
      </c>
      <c r="C9" s="1" t="s">
        <v>17</v>
      </c>
      <c r="D9" s="1" t="n">
        <f aca="false">ROUND(-35/2,2)</f>
        <v>-17.5</v>
      </c>
      <c r="F9" s="1" t="s">
        <v>16</v>
      </c>
      <c r="G9" s="1" t="n">
        <f aca="false">ROUND(-13.74/2,2)</f>
        <v>-6.87</v>
      </c>
      <c r="H9" s="1" t="s">
        <v>17</v>
      </c>
      <c r="I9" s="1" t="n">
        <f aca="false">ROUND(-35/2,2)</f>
        <v>-17.5</v>
      </c>
    </row>
    <row r="10" customFormat="false" ht="12.75" hidden="false" customHeight="false" outlineLevel="0" collapsed="false">
      <c r="A10" s="1" t="s">
        <v>18</v>
      </c>
      <c r="B10" s="1" t="n">
        <f aca="false">SUM(B3:B9)</f>
        <v>3011.01</v>
      </c>
      <c r="C10" s="1" t="s">
        <v>19</v>
      </c>
      <c r="D10" s="1" t="n">
        <f aca="false">ROUND(-10/2,2)</f>
        <v>-5</v>
      </c>
      <c r="F10" s="1" t="s">
        <v>18</v>
      </c>
      <c r="G10" s="1" t="n">
        <f aca="false">SUM(G3:G9)</f>
        <v>3011.01</v>
      </c>
      <c r="H10" s="1" t="s">
        <v>19</v>
      </c>
      <c r="I10" s="1" t="n">
        <f aca="false">ROUND(-10/2,2)</f>
        <v>-5</v>
      </c>
    </row>
    <row r="11" customFormat="false" ht="12.75" hidden="false" customHeight="false" outlineLevel="0" collapsed="false">
      <c r="A11" s="1" t="s">
        <v>20</v>
      </c>
      <c r="B11" s="1" t="n">
        <f aca="false">B10</f>
        <v>3011.01</v>
      </c>
      <c r="F11" s="1" t="s">
        <v>20</v>
      </c>
      <c r="G11" s="1" t="n">
        <f aca="false">G10</f>
        <v>3011.01</v>
      </c>
    </row>
    <row r="12" customFormat="false" ht="12.75" hidden="false" customHeight="false" outlineLevel="0" collapsed="false">
      <c r="A12" s="1" t="s">
        <v>15</v>
      </c>
      <c r="B12" s="1" t="n">
        <f aca="false">ROUND((-B3*0.15*2)/2,1)</f>
        <v>-462.5</v>
      </c>
      <c r="F12" s="1" t="s">
        <v>15</v>
      </c>
      <c r="G12" s="1" t="n">
        <f aca="false">ROUND((-G3*0.15*2)/2,1)</f>
        <v>-462.5</v>
      </c>
    </row>
    <row r="13" customFormat="false" ht="12.75" hidden="false" customHeight="false" outlineLevel="0" collapsed="false">
      <c r="A13" s="1" t="s">
        <v>21</v>
      </c>
      <c r="B13" s="1" t="n">
        <f aca="false">SUM(B11:B12)</f>
        <v>2548.51</v>
      </c>
      <c r="C13" s="1" t="s">
        <v>22</v>
      </c>
      <c r="D13" s="1" t="n">
        <f aca="false">SUM(D3:D10)+SUM(B4:B9)</f>
        <v>-1131.5</v>
      </c>
      <c r="F13" s="1" t="s">
        <v>21</v>
      </c>
      <c r="G13" s="1" t="n">
        <f aca="false">SUM(G11:G12)</f>
        <v>2548.51</v>
      </c>
      <c r="H13" s="1" t="s">
        <v>22</v>
      </c>
      <c r="I13" s="1" t="n">
        <f aca="false">SUM(I3:I10)+SUM(G4:G9)</f>
        <v>-1131.505</v>
      </c>
    </row>
    <row r="15" customFormat="false" ht="13.5" hidden="false" customHeight="false" outlineLevel="0" collapsed="false">
      <c r="C15" s="1" t="s">
        <v>23</v>
      </c>
      <c r="D15" s="5" t="n">
        <f aca="false">B3+D13</f>
        <v>1951.83</v>
      </c>
      <c r="H15" s="1" t="s">
        <v>23</v>
      </c>
      <c r="I15" s="5" t="n">
        <f aca="false">G3+I13</f>
        <v>1951.825</v>
      </c>
      <c r="K15" s="1" t="n">
        <f aca="false">D15+I15</f>
        <v>3903.655</v>
      </c>
      <c r="L15" s="6" t="n">
        <f aca="false">K15/M2</f>
        <v>0.765870057406092</v>
      </c>
    </row>
    <row r="16" customFormat="false" ht="13.5" hidden="false" customHeight="false" outlineLevel="0" collapsed="false">
      <c r="M16" s="2" t="s">
        <v>0</v>
      </c>
    </row>
    <row r="17" customFormat="false" ht="12.75" hidden="false" customHeight="false" outlineLevel="0" collapsed="false">
      <c r="A17" s="3" t="s">
        <v>24</v>
      </c>
      <c r="B17" s="1" t="n">
        <v>42412</v>
      </c>
      <c r="C17" s="1" t="s">
        <v>2</v>
      </c>
      <c r="F17" s="3" t="s">
        <v>25</v>
      </c>
      <c r="G17" s="1" t="n">
        <f aca="false">B17</f>
        <v>42412</v>
      </c>
      <c r="H17" s="1" t="s">
        <v>2</v>
      </c>
      <c r="K17" s="0"/>
      <c r="L17" s="0"/>
      <c r="M17" s="1" t="n">
        <f aca="false">B22+G22</f>
        <v>3534.33333333333</v>
      </c>
    </row>
    <row r="18" customFormat="false" ht="12.75" hidden="false" customHeight="false" outlineLevel="0" collapsed="false">
      <c r="A18" s="1" t="s">
        <v>4</v>
      </c>
      <c r="B18" s="1" t="n">
        <f aca="false">B17/12/2</f>
        <v>1767.16666666667</v>
      </c>
      <c r="C18" s="1" t="s">
        <v>5</v>
      </c>
      <c r="D18" s="1" t="n">
        <f aca="false">-B22*0.107262</f>
        <v>-189.549831</v>
      </c>
      <c r="F18" s="1" t="s">
        <v>4</v>
      </c>
      <c r="G18" s="1" t="n">
        <f aca="false">G17/12/2</f>
        <v>1767.16666666667</v>
      </c>
      <c r="H18" s="1" t="s">
        <v>5</v>
      </c>
      <c r="I18" s="1" t="n">
        <f aca="false">-G22*0.107262</f>
        <v>-189.549831</v>
      </c>
      <c r="K18" s="0"/>
      <c r="L18" s="0"/>
      <c r="M18" s="1" t="n">
        <f aca="false">(D18+I18)*-1</f>
        <v>379.099662</v>
      </c>
      <c r="N18" s="4" t="n">
        <f aca="false">+M18/M17</f>
        <v>0.107262</v>
      </c>
    </row>
    <row r="19" customFormat="false" ht="12.75" hidden="false" customHeight="false" outlineLevel="0" collapsed="false">
      <c r="A19" s="1" t="s">
        <v>18</v>
      </c>
      <c r="B19" s="1" t="n">
        <f aca="false">SUM(B18)</f>
        <v>1767.16666666667</v>
      </c>
      <c r="C19" s="1" t="s">
        <v>7</v>
      </c>
      <c r="D19" s="1" t="n">
        <f aca="false">-B20*0.0145</f>
        <v>-25.6239166666667</v>
      </c>
      <c r="F19" s="1" t="s">
        <v>18</v>
      </c>
      <c r="G19" s="1" t="n">
        <f aca="false">SUM(G18)</f>
        <v>1767.16666666667</v>
      </c>
      <c r="H19" s="1" t="s">
        <v>7</v>
      </c>
      <c r="I19" s="1" t="n">
        <f aca="false">-G20*0.0145</f>
        <v>-25.6239166666667</v>
      </c>
    </row>
    <row r="20" customFormat="false" ht="12.75" hidden="false" customHeight="false" outlineLevel="0" collapsed="false">
      <c r="A20" s="1" t="s">
        <v>20</v>
      </c>
      <c r="B20" s="1" t="n">
        <f aca="false">B19</f>
        <v>1767.16666666667</v>
      </c>
      <c r="C20" s="1" t="s">
        <v>26</v>
      </c>
      <c r="D20" s="1" t="n">
        <f aca="false">-B19*0.064003</f>
        <v>-113.103968166667</v>
      </c>
      <c r="F20" s="1" t="s">
        <v>20</v>
      </c>
      <c r="G20" s="1" t="n">
        <f aca="false">G19</f>
        <v>1767.16666666667</v>
      </c>
      <c r="H20" s="1" t="s">
        <v>26</v>
      </c>
      <c r="I20" s="1" t="n">
        <f aca="false">-G19*0.064003</f>
        <v>-113.103968166667</v>
      </c>
    </row>
    <row r="21" customFormat="false" ht="12.75" hidden="false" customHeight="false" outlineLevel="0" collapsed="false">
      <c r="A21" s="1" t="s">
        <v>15</v>
      </c>
      <c r="B21" s="1" t="n">
        <v>0</v>
      </c>
      <c r="C21" s="1" t="s">
        <v>27</v>
      </c>
      <c r="D21" s="1" t="n">
        <f aca="false">-B19*0.002502</f>
        <v>-4.421451</v>
      </c>
      <c r="F21" s="1" t="s">
        <v>15</v>
      </c>
      <c r="G21" s="1" t="n">
        <v>0</v>
      </c>
      <c r="H21" s="1" t="s">
        <v>27</v>
      </c>
      <c r="I21" s="1" t="n">
        <f aca="false">-G19*0.002502</f>
        <v>-4.421451</v>
      </c>
    </row>
    <row r="22" customFormat="false" ht="12.75" hidden="false" customHeight="false" outlineLevel="0" collapsed="false">
      <c r="A22" s="1" t="s">
        <v>21</v>
      </c>
      <c r="B22" s="1" t="n">
        <f aca="false">SUM(B20:B21)</f>
        <v>1767.16666666667</v>
      </c>
      <c r="C22" s="1" t="s">
        <v>28</v>
      </c>
      <c r="D22" s="1" t="n">
        <v>0</v>
      </c>
      <c r="F22" s="1" t="s">
        <v>21</v>
      </c>
      <c r="G22" s="1" t="n">
        <f aca="false">SUM(G20:G21)</f>
        <v>1767.16666666667</v>
      </c>
      <c r="H22" s="1" t="s">
        <v>28</v>
      </c>
      <c r="I22" s="1" t="n">
        <v>0</v>
      </c>
    </row>
    <row r="23" customFormat="false" ht="12.75" hidden="false" customHeight="false" outlineLevel="0" collapsed="false">
      <c r="C23" s="1" t="s">
        <v>12</v>
      </c>
      <c r="D23" s="1" t="n">
        <v>-0.88</v>
      </c>
      <c r="H23" s="1" t="s">
        <v>12</v>
      </c>
      <c r="I23" s="1" t="n">
        <v>-0.88</v>
      </c>
    </row>
    <row r="24" customFormat="false" ht="12.75" hidden="false" customHeight="false" outlineLevel="0" collapsed="false">
      <c r="C24" s="1" t="s">
        <v>29</v>
      </c>
      <c r="D24" s="1" t="n">
        <v>-0.5</v>
      </c>
      <c r="H24" s="1" t="s">
        <v>29</v>
      </c>
      <c r="I24" s="1" t="n">
        <v>-0.5</v>
      </c>
    </row>
    <row r="26" customFormat="false" ht="12.75" hidden="false" customHeight="false" outlineLevel="0" collapsed="false">
      <c r="C26" s="1" t="s">
        <v>22</v>
      </c>
      <c r="D26" s="1" t="n">
        <f aca="false">SUM(D18:D25)</f>
        <v>-334.079166833333</v>
      </c>
      <c r="H26" s="1" t="s">
        <v>22</v>
      </c>
      <c r="I26" s="1" t="n">
        <f aca="false">SUM(I18:I25)</f>
        <v>-334.079166833333</v>
      </c>
    </row>
    <row r="27" customFormat="false" ht="12.75" hidden="false" customHeight="false" outlineLevel="0" collapsed="false">
      <c r="M27" s="2" t="s">
        <v>0</v>
      </c>
    </row>
    <row r="28" customFormat="false" ht="13.5" hidden="false" customHeight="false" outlineLevel="0" collapsed="false">
      <c r="B28" s="1" t="n">
        <f aca="false">+B3+B18</f>
        <v>4850.49666666667</v>
      </c>
      <c r="C28" s="1" t="s">
        <v>23</v>
      </c>
      <c r="D28" s="5" t="n">
        <f aca="false">B18+D26</f>
        <v>1433.08749983333</v>
      </c>
      <c r="H28" s="1" t="s">
        <v>23</v>
      </c>
      <c r="I28" s="5" t="n">
        <f aca="false">G18+I26</f>
        <v>1433.08749983333</v>
      </c>
      <c r="K28" s="1" t="n">
        <f aca="false">D28+I28</f>
        <v>2866.17499966667</v>
      </c>
      <c r="L28" s="6" t="n">
        <f aca="false">K28/M17</f>
        <v>0.810952088937093</v>
      </c>
      <c r="M28" s="1" t="n">
        <f aca="false">M2+M17</f>
        <v>8631.35333333333</v>
      </c>
    </row>
    <row r="29" customFormat="false" ht="13.5" hidden="false" customHeight="false" outlineLevel="0" collapsed="false">
      <c r="M29" s="1" t="n">
        <f aca="false">M3+M18</f>
        <v>1049.759662</v>
      </c>
      <c r="N29" s="4" t="n">
        <f aca="false">+M29/M28</f>
        <v>0.121621676399916</v>
      </c>
    </row>
    <row r="30" customFormat="false" ht="12.75" hidden="false" customHeight="false" outlineLevel="0" collapsed="false">
      <c r="I30" s="7" t="s">
        <v>30</v>
      </c>
      <c r="K30" s="1" t="n">
        <f aca="false">M2+M17</f>
        <v>8631.35333333333</v>
      </c>
    </row>
    <row r="31" customFormat="false" ht="12.75" hidden="false" customHeight="false" outlineLevel="0" collapsed="false">
      <c r="I31" s="7" t="s">
        <v>31</v>
      </c>
      <c r="K31" s="1" t="n">
        <f aca="false">K15+K28</f>
        <v>6769.82999966667</v>
      </c>
    </row>
    <row r="32" customFormat="false" ht="12.75" hidden="false" customHeight="false" outlineLevel="0" collapsed="false">
      <c r="I32" s="7" t="s">
        <v>32</v>
      </c>
      <c r="K32" s="6" t="n">
        <f aca="false">K31/K30</f>
        <v>0.784330074117384</v>
      </c>
    </row>
    <row r="36" customFormat="false" ht="12.75" hidden="false" customHeight="false" outlineLevel="0" collapsed="false">
      <c r="D36" s="8" t="n">
        <f aca="false">D15+D28</f>
        <v>3384.91749983333</v>
      </c>
      <c r="I36" s="8" t="n">
        <f aca="false">I15+I28</f>
        <v>3384.91249983333</v>
      </c>
    </row>
    <row r="39" customFormat="false" ht="12.75" hidden="false" customHeight="false" outlineLevel="0" collapsed="false">
      <c r="A39" s="7" t="s">
        <v>33</v>
      </c>
      <c r="B39" s="1" t="n">
        <f aca="false">+B3/B28</f>
        <v>0.635673047914681</v>
      </c>
      <c r="C39" s="7" t="s">
        <v>33</v>
      </c>
      <c r="D39" s="1" t="n">
        <f aca="false">+D15/D36</f>
        <v>0.576625575097799</v>
      </c>
      <c r="H39" s="7" t="s">
        <v>33</v>
      </c>
      <c r="I39" s="1" t="n">
        <f aca="false">+I15/I36</f>
        <v>0.576624949713206</v>
      </c>
      <c r="K39" s="1" t="n">
        <f aca="false">+K15/K31</f>
        <v>0.576625262405734</v>
      </c>
    </row>
    <row r="40" customFormat="false" ht="12.75" hidden="false" customHeight="false" outlineLevel="0" collapsed="false">
      <c r="A40" s="7" t="s">
        <v>34</v>
      </c>
      <c r="B40" s="1" t="n">
        <f aca="false">+B18/B28</f>
        <v>0.364326952085319</v>
      </c>
      <c r="C40" s="7" t="s">
        <v>34</v>
      </c>
      <c r="D40" s="1" t="n">
        <f aca="false">+D28/D36</f>
        <v>0.423374424902201</v>
      </c>
      <c r="H40" s="7" t="s">
        <v>34</v>
      </c>
      <c r="I40" s="1" t="n">
        <f aca="false">+I28/I36</f>
        <v>0.423375050286793</v>
      </c>
      <c r="K40" s="1" t="n">
        <f aca="false">+K28/K31</f>
        <v>0.423374737594266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I6" activeCellId="0" sqref="I6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9.7"/>
    <col collapsed="false" customWidth="true" hidden="false" outlineLevel="0" max="3" min="3" style="1" width="19.99"/>
    <col collapsed="false" customWidth="true" hidden="false" outlineLevel="0" max="4" min="4" style="1" width="8.7"/>
    <col collapsed="false" customWidth="true" hidden="false" outlineLevel="0" max="5" min="5" style="1" width="3.14"/>
    <col collapsed="false" customWidth="true" hidden="false" outlineLevel="0" max="6" min="6" style="1" width="21.99"/>
    <col collapsed="false" customWidth="true" hidden="false" outlineLevel="0" max="7" min="7" style="1" width="9.7"/>
    <col collapsed="false" customWidth="true" hidden="false" outlineLevel="0" max="8" min="8" style="1" width="19.99"/>
    <col collapsed="false" customWidth="true" hidden="false" outlineLevel="0" max="9" min="9" style="1" width="8.7"/>
    <col collapsed="false" customWidth="true" hidden="false" outlineLevel="0" max="10" min="10" style="1" width="1.99"/>
    <col collapsed="false" customWidth="false" hidden="false" outlineLevel="0" max="257" min="11" style="1" width="8.85"/>
  </cols>
  <sheetData>
    <row r="1" customFormat="false" ht="12.75" hidden="false" customHeight="false" outlineLevel="0" collapsed="false">
      <c r="K1" s="0"/>
      <c r="L1" s="0"/>
      <c r="M1" s="2" t="s">
        <v>0</v>
      </c>
    </row>
    <row r="2" customFormat="false" ht="12.75" hidden="false" customHeight="false" outlineLevel="0" collapsed="false">
      <c r="A2" s="3" t="s">
        <v>1</v>
      </c>
      <c r="B2" s="1" t="n">
        <v>82000</v>
      </c>
      <c r="C2" s="1" t="s">
        <v>2</v>
      </c>
      <c r="F2" s="3" t="s">
        <v>3</v>
      </c>
      <c r="G2" s="1" t="n">
        <f aca="false">+B2</f>
        <v>82000</v>
      </c>
      <c r="H2" s="1" t="s">
        <v>2</v>
      </c>
      <c r="K2" s="0"/>
      <c r="L2" s="0"/>
      <c r="M2" s="1" t="n">
        <f aca="false">B13+G13</f>
        <v>5663.7</v>
      </c>
    </row>
    <row r="3" customFormat="false" ht="12.75" hidden="false" customHeight="false" outlineLevel="0" collapsed="false">
      <c r="A3" s="1" t="s">
        <v>4</v>
      </c>
      <c r="B3" s="1" t="n">
        <f aca="false">ROUND(B2/12/2,2)</f>
        <v>3416.67</v>
      </c>
      <c r="C3" s="1" t="s">
        <v>5</v>
      </c>
      <c r="D3" s="1" t="n">
        <f aca="false">ROUND(-B13*0.144626,2)</f>
        <v>-409.56</v>
      </c>
      <c r="F3" s="1" t="s">
        <v>4</v>
      </c>
      <c r="G3" s="1" t="n">
        <f aca="false">ROUND(G2/12/2,2)</f>
        <v>3416.67</v>
      </c>
      <c r="H3" s="1" t="s">
        <v>5</v>
      </c>
      <c r="I3" s="1" t="n">
        <f aca="false">ROUND(-G13*0.144626,2)</f>
        <v>-409.56</v>
      </c>
      <c r="K3" s="0"/>
      <c r="L3" s="0"/>
      <c r="M3" s="1" t="n">
        <f aca="false">(D3+I3)*-1</f>
        <v>819.12</v>
      </c>
      <c r="N3" s="4" t="n">
        <f aca="false">+M3/M2</f>
        <v>0.144626304359341</v>
      </c>
    </row>
    <row r="4" customFormat="false" ht="12.75" hidden="false" customHeight="false" outlineLevel="0" collapsed="false">
      <c r="A4" s="1" t="s">
        <v>6</v>
      </c>
      <c r="B4" s="1" t="n">
        <f aca="false">ROUND(440.66/2,2)</f>
        <v>220.33</v>
      </c>
      <c r="C4" s="1" t="s">
        <v>7</v>
      </c>
      <c r="D4" s="1" t="n">
        <f aca="false">ROUND(-B10*0.062278,2)</f>
        <v>-208.28</v>
      </c>
      <c r="F4" s="1" t="s">
        <v>6</v>
      </c>
      <c r="G4" s="1" t="n">
        <f aca="false">ROUND(440.66/2,2)</f>
        <v>220.33</v>
      </c>
      <c r="H4" s="1" t="s">
        <v>7</v>
      </c>
      <c r="I4" s="1" t="n">
        <f aca="false">ROUND(-G10*0.062278,2)</f>
        <v>-208.28</v>
      </c>
    </row>
    <row r="5" customFormat="false" ht="12.75" hidden="false" customHeight="false" outlineLevel="0" collapsed="false">
      <c r="A5" s="1" t="s">
        <v>8</v>
      </c>
      <c r="B5" s="1" t="n">
        <f aca="false">ROUND(-453.4/2,2)</f>
        <v>-226.7</v>
      </c>
      <c r="C5" s="1" t="s">
        <v>9</v>
      </c>
      <c r="D5" s="1" t="n">
        <f aca="false">ROUND(-B11*0.014565,2)</f>
        <v>-48.71</v>
      </c>
      <c r="F5" s="1" t="s">
        <v>8</v>
      </c>
      <c r="G5" s="1" t="n">
        <f aca="false">ROUND(-453.4/2,2)</f>
        <v>-226.7</v>
      </c>
      <c r="H5" s="1" t="s">
        <v>9</v>
      </c>
      <c r="I5" s="1" t="n">
        <f aca="false">ROUND(-G11*0.014565,2)</f>
        <v>-48.71</v>
      </c>
    </row>
    <row r="6" customFormat="false" ht="12.75" hidden="false" customHeight="false" outlineLevel="0" collapsed="false">
      <c r="A6" s="1" t="s">
        <v>10</v>
      </c>
      <c r="B6" s="1" t="n">
        <f aca="false">ROUND(-72.08/2,2)</f>
        <v>-36.04</v>
      </c>
      <c r="C6" s="1" t="s">
        <v>11</v>
      </c>
      <c r="D6" s="1" t="n">
        <f aca="false">ROUND(-16.04/2,2)</f>
        <v>-8.02</v>
      </c>
      <c r="F6" s="1" t="s">
        <v>10</v>
      </c>
      <c r="G6" s="1" t="n">
        <f aca="false">ROUND(-72.08/2,2)</f>
        <v>-36.04</v>
      </c>
      <c r="H6" s="1" t="s">
        <v>11</v>
      </c>
      <c r="I6" s="1" t="n">
        <f aca="false">ROUND(-16.04/2,2)</f>
        <v>-8.02</v>
      </c>
    </row>
    <row r="7" customFormat="false" ht="12.75" hidden="false" customHeight="false" outlineLevel="0" collapsed="false">
      <c r="A7" s="1" t="s">
        <v>12</v>
      </c>
      <c r="B7" s="1" t="n">
        <f aca="false">ROUND(-29.76/2,2)</f>
        <v>-14.88</v>
      </c>
      <c r="C7" s="1" t="s">
        <v>13</v>
      </c>
      <c r="D7" s="1" t="n">
        <f aca="false">ROUND(-0.84/2,2)</f>
        <v>-0.42</v>
      </c>
      <c r="F7" s="1" t="s">
        <v>12</v>
      </c>
      <c r="G7" s="1" t="n">
        <f aca="false">ROUND(-29.76/2,2)</f>
        <v>-14.88</v>
      </c>
      <c r="H7" s="1" t="s">
        <v>13</v>
      </c>
      <c r="I7" s="1" t="n">
        <f aca="false">ROUND(-0.84/2,2)</f>
        <v>-0.42</v>
      </c>
    </row>
    <row r="8" customFormat="false" ht="12.75" hidden="false" customHeight="false" outlineLevel="0" collapsed="false">
      <c r="A8" s="1" t="s">
        <v>14</v>
      </c>
      <c r="B8" s="1" t="n">
        <f aca="false">ROUND(-16.32/2,2)</f>
        <v>-8.16</v>
      </c>
      <c r="C8" s="1" t="s">
        <v>15</v>
      </c>
      <c r="D8" s="1" t="n">
        <f aca="false">B12</f>
        <v>-512.5</v>
      </c>
      <c r="F8" s="1" t="s">
        <v>14</v>
      </c>
      <c r="G8" s="1" t="n">
        <f aca="false">ROUND(-16.32/2,2)</f>
        <v>-8.16</v>
      </c>
      <c r="H8" s="1" t="s">
        <v>15</v>
      </c>
      <c r="I8" s="1" t="n">
        <f aca="false">G12</f>
        <v>-512.5</v>
      </c>
    </row>
    <row r="9" customFormat="false" ht="12.75" hidden="false" customHeight="false" outlineLevel="0" collapsed="false">
      <c r="A9" s="1" t="s">
        <v>16</v>
      </c>
      <c r="B9" s="1" t="n">
        <f aca="false">ROUND(-13.74/2,2)</f>
        <v>-6.87</v>
      </c>
      <c r="C9" s="1" t="s">
        <v>17</v>
      </c>
      <c r="D9" s="1" t="n">
        <f aca="false">ROUND(-35/2,2)</f>
        <v>-17.5</v>
      </c>
      <c r="F9" s="1" t="s">
        <v>16</v>
      </c>
      <c r="G9" s="1" t="n">
        <f aca="false">ROUND(-13.74/2,2)</f>
        <v>-6.87</v>
      </c>
      <c r="H9" s="1" t="s">
        <v>17</v>
      </c>
      <c r="I9" s="1" t="n">
        <f aca="false">ROUND(-35/2,2)</f>
        <v>-17.5</v>
      </c>
    </row>
    <row r="10" customFormat="false" ht="12.75" hidden="false" customHeight="false" outlineLevel="0" collapsed="false">
      <c r="A10" s="1" t="s">
        <v>18</v>
      </c>
      <c r="B10" s="1" t="n">
        <f aca="false">SUM(B3:B9)</f>
        <v>3344.35</v>
      </c>
      <c r="C10" s="1" t="s">
        <v>19</v>
      </c>
      <c r="D10" s="1" t="n">
        <f aca="false">ROUND(-10/2,2)</f>
        <v>-5</v>
      </c>
      <c r="F10" s="1" t="s">
        <v>18</v>
      </c>
      <c r="G10" s="1" t="n">
        <f aca="false">SUM(G3:G9)</f>
        <v>3344.35</v>
      </c>
      <c r="H10" s="1" t="s">
        <v>19</v>
      </c>
      <c r="I10" s="1" t="n">
        <f aca="false">ROUND(-10/2,2)</f>
        <v>-5</v>
      </c>
    </row>
    <row r="11" customFormat="false" ht="12.75" hidden="false" customHeight="false" outlineLevel="0" collapsed="false">
      <c r="A11" s="1" t="s">
        <v>20</v>
      </c>
      <c r="B11" s="1" t="n">
        <f aca="false">B10</f>
        <v>3344.35</v>
      </c>
      <c r="F11" s="1" t="s">
        <v>20</v>
      </c>
      <c r="G11" s="1" t="n">
        <f aca="false">G10</f>
        <v>3344.35</v>
      </c>
    </row>
    <row r="12" customFormat="false" ht="12.75" hidden="false" customHeight="false" outlineLevel="0" collapsed="false">
      <c r="A12" s="1" t="s">
        <v>15</v>
      </c>
      <c r="B12" s="1" t="n">
        <f aca="false">ROUND((-B3*0.15*2)/2,1)</f>
        <v>-512.5</v>
      </c>
      <c r="F12" s="1" t="s">
        <v>15</v>
      </c>
      <c r="G12" s="1" t="n">
        <f aca="false">ROUND((-G3*0.15*2)/2,1)</f>
        <v>-512.5</v>
      </c>
    </row>
    <row r="13" customFormat="false" ht="12.75" hidden="false" customHeight="false" outlineLevel="0" collapsed="false">
      <c r="A13" s="1" t="s">
        <v>21</v>
      </c>
      <c r="B13" s="1" t="n">
        <f aca="false">SUM(B11:B12)</f>
        <v>2831.85</v>
      </c>
      <c r="C13" s="1" t="s">
        <v>22</v>
      </c>
      <c r="D13" s="1" t="n">
        <f aca="false">SUM(D3:D10)+SUM(B4:B9)</f>
        <v>-1282.31</v>
      </c>
      <c r="F13" s="1" t="s">
        <v>21</v>
      </c>
      <c r="G13" s="1" t="n">
        <f aca="false">SUM(G11:G12)</f>
        <v>2831.85</v>
      </c>
      <c r="H13" s="1" t="s">
        <v>22</v>
      </c>
      <c r="I13" s="1" t="n">
        <f aca="false">SUM(I3:I10)+SUM(G4:G9)</f>
        <v>-1282.31</v>
      </c>
    </row>
    <row r="15" customFormat="false" ht="13.5" hidden="false" customHeight="false" outlineLevel="0" collapsed="false">
      <c r="C15" s="1" t="s">
        <v>23</v>
      </c>
      <c r="D15" s="5" t="n">
        <f aca="false">B3+D13</f>
        <v>2134.36</v>
      </c>
      <c r="H15" s="1" t="s">
        <v>23</v>
      </c>
      <c r="I15" s="5" t="n">
        <f aca="false">G3+I13</f>
        <v>2134.36</v>
      </c>
      <c r="K15" s="1" t="n">
        <f aca="false">D15+I15</f>
        <v>4268.72</v>
      </c>
      <c r="L15" s="6" t="n">
        <f aca="false">K15/M2</f>
        <v>0.753698112541272</v>
      </c>
    </row>
    <row r="16" customFormat="false" ht="13.5" hidden="false" customHeight="false" outlineLevel="0" collapsed="false">
      <c r="M16" s="2" t="s">
        <v>0</v>
      </c>
    </row>
    <row r="17" customFormat="false" ht="12.75" hidden="false" customHeight="false" outlineLevel="0" collapsed="false">
      <c r="A17" s="3" t="s">
        <v>24</v>
      </c>
      <c r="B17" s="1" t="n">
        <v>59000</v>
      </c>
      <c r="C17" s="1" t="s">
        <v>2</v>
      </c>
      <c r="F17" s="3" t="s">
        <v>25</v>
      </c>
      <c r="G17" s="1" t="n">
        <f aca="false">B17</f>
        <v>59000</v>
      </c>
      <c r="H17" s="1" t="s">
        <v>2</v>
      </c>
      <c r="K17" s="0"/>
      <c r="L17" s="0"/>
      <c r="M17" s="1" t="n">
        <f aca="false">B22+G22</f>
        <v>4916.66666666667</v>
      </c>
    </row>
    <row r="18" customFormat="false" ht="12.75" hidden="false" customHeight="false" outlineLevel="0" collapsed="false">
      <c r="A18" s="1" t="s">
        <v>4</v>
      </c>
      <c r="B18" s="1" t="n">
        <f aca="false">B17/12/2</f>
        <v>2458.33333333333</v>
      </c>
      <c r="C18" s="1" t="s">
        <v>5</v>
      </c>
      <c r="D18" s="1" t="n">
        <f aca="false">ROUND(-B22*0.13,2)</f>
        <v>-319.58</v>
      </c>
      <c r="F18" s="1" t="s">
        <v>4</v>
      </c>
      <c r="G18" s="1" t="n">
        <f aca="false">G17/12/2</f>
        <v>2458.33333333333</v>
      </c>
      <c r="H18" s="1" t="s">
        <v>5</v>
      </c>
      <c r="I18" s="1" t="n">
        <f aca="false">ROUND(-G22*0.13,2)</f>
        <v>-319.58</v>
      </c>
      <c r="K18" s="0"/>
      <c r="L18" s="0"/>
      <c r="M18" s="1" t="n">
        <f aca="false">(D18+I18)*-1</f>
        <v>639.16</v>
      </c>
      <c r="N18" s="4" t="n">
        <f aca="false">+M18/M17</f>
        <v>0.129998644067797</v>
      </c>
    </row>
    <row r="19" customFormat="false" ht="12.75" hidden="false" customHeight="false" outlineLevel="0" collapsed="false">
      <c r="A19" s="1" t="s">
        <v>18</v>
      </c>
      <c r="B19" s="1" t="n">
        <f aca="false">SUM(B18)</f>
        <v>2458.33333333333</v>
      </c>
      <c r="C19" s="1" t="s">
        <v>7</v>
      </c>
      <c r="D19" s="1" t="n">
        <f aca="false">-B20*0.0145</f>
        <v>-35.6458333333333</v>
      </c>
      <c r="F19" s="1" t="s">
        <v>18</v>
      </c>
      <c r="G19" s="1" t="n">
        <f aca="false">SUM(G18)</f>
        <v>2458.33333333333</v>
      </c>
      <c r="H19" s="1" t="s">
        <v>7</v>
      </c>
      <c r="I19" s="1" t="n">
        <f aca="false">-G20*0.0145</f>
        <v>-35.6458333333333</v>
      </c>
    </row>
    <row r="20" customFormat="false" ht="12.75" hidden="false" customHeight="false" outlineLevel="0" collapsed="false">
      <c r="A20" s="1" t="s">
        <v>20</v>
      </c>
      <c r="B20" s="1" t="n">
        <f aca="false">B19</f>
        <v>2458.33333333333</v>
      </c>
      <c r="C20" s="1" t="s">
        <v>26</v>
      </c>
      <c r="D20" s="1" t="n">
        <f aca="false">-B19*0.064003</f>
        <v>-157.340708333333</v>
      </c>
      <c r="F20" s="1" t="s">
        <v>20</v>
      </c>
      <c r="G20" s="1" t="n">
        <f aca="false">G19</f>
        <v>2458.33333333333</v>
      </c>
      <c r="H20" s="1" t="s">
        <v>26</v>
      </c>
      <c r="I20" s="1" t="n">
        <f aca="false">-G19*0.064003</f>
        <v>-157.340708333333</v>
      </c>
    </row>
    <row r="21" customFormat="false" ht="12.75" hidden="false" customHeight="false" outlineLevel="0" collapsed="false">
      <c r="A21" s="1" t="s">
        <v>15</v>
      </c>
      <c r="B21" s="1" t="n">
        <v>0</v>
      </c>
      <c r="C21" s="1" t="s">
        <v>27</v>
      </c>
      <c r="D21" s="1" t="n">
        <f aca="false">-B19*0.002502</f>
        <v>-6.15075</v>
      </c>
      <c r="F21" s="1" t="s">
        <v>15</v>
      </c>
      <c r="G21" s="1" t="n">
        <v>0</v>
      </c>
      <c r="H21" s="1" t="s">
        <v>27</v>
      </c>
      <c r="I21" s="1" t="n">
        <f aca="false">-G19*0.002502</f>
        <v>-6.15075</v>
      </c>
    </row>
    <row r="22" customFormat="false" ht="12.75" hidden="false" customHeight="false" outlineLevel="0" collapsed="false">
      <c r="A22" s="1" t="s">
        <v>21</v>
      </c>
      <c r="B22" s="1" t="n">
        <f aca="false">SUM(B20:B21)</f>
        <v>2458.33333333333</v>
      </c>
      <c r="C22" s="1" t="s">
        <v>28</v>
      </c>
      <c r="D22" s="1" t="n">
        <v>0</v>
      </c>
      <c r="F22" s="1" t="s">
        <v>21</v>
      </c>
      <c r="G22" s="1" t="n">
        <f aca="false">SUM(G20:G21)</f>
        <v>2458.33333333333</v>
      </c>
      <c r="H22" s="1" t="s">
        <v>28</v>
      </c>
      <c r="I22" s="1" t="n">
        <v>0</v>
      </c>
    </row>
    <row r="23" customFormat="false" ht="12.75" hidden="false" customHeight="false" outlineLevel="0" collapsed="false">
      <c r="C23" s="1" t="s">
        <v>12</v>
      </c>
      <c r="D23" s="1" t="n">
        <v>-0.88</v>
      </c>
      <c r="H23" s="1" t="s">
        <v>12</v>
      </c>
      <c r="I23" s="1" t="n">
        <v>-0.88</v>
      </c>
    </row>
    <row r="24" customFormat="false" ht="12.75" hidden="false" customHeight="false" outlineLevel="0" collapsed="false">
      <c r="C24" s="1" t="s">
        <v>29</v>
      </c>
      <c r="D24" s="1" t="n">
        <v>-0.5</v>
      </c>
      <c r="H24" s="1" t="s">
        <v>29</v>
      </c>
      <c r="I24" s="1" t="n">
        <v>-0.5</v>
      </c>
    </row>
    <row r="26" customFormat="false" ht="12.75" hidden="false" customHeight="false" outlineLevel="0" collapsed="false">
      <c r="C26" s="1" t="s">
        <v>22</v>
      </c>
      <c r="D26" s="1" t="n">
        <f aca="false">SUM(D18:D25)</f>
        <v>-520.097291666667</v>
      </c>
      <c r="H26" s="1" t="s">
        <v>22</v>
      </c>
      <c r="I26" s="1" t="n">
        <f aca="false">SUM(I18:I25)</f>
        <v>-520.097291666667</v>
      </c>
    </row>
    <row r="27" customFormat="false" ht="12.75" hidden="false" customHeight="false" outlineLevel="0" collapsed="false">
      <c r="M27" s="2" t="s">
        <v>0</v>
      </c>
    </row>
    <row r="28" customFormat="false" ht="13.5" hidden="false" customHeight="false" outlineLevel="0" collapsed="false">
      <c r="B28" s="1" t="n">
        <f aca="false">+B3+B18</f>
        <v>5875.00333333333</v>
      </c>
      <c r="C28" s="1" t="s">
        <v>23</v>
      </c>
      <c r="D28" s="5" t="n">
        <f aca="false">B18+D26</f>
        <v>1938.23604166667</v>
      </c>
      <c r="H28" s="1" t="s">
        <v>23</v>
      </c>
      <c r="I28" s="5" t="n">
        <f aca="false">G18+I26</f>
        <v>1938.23604166667</v>
      </c>
      <c r="K28" s="1" t="n">
        <f aca="false">D28+I28</f>
        <v>3876.47208333333</v>
      </c>
      <c r="L28" s="6" t="n">
        <f aca="false">K28/M17</f>
        <v>0.788435</v>
      </c>
      <c r="M28" s="1" t="n">
        <f aca="false">M2+M17</f>
        <v>10580.3666666667</v>
      </c>
    </row>
    <row r="29" customFormat="false" ht="13.5" hidden="false" customHeight="false" outlineLevel="0" collapsed="false">
      <c r="M29" s="1" t="n">
        <f aca="false">M3+M18</f>
        <v>1458.28</v>
      </c>
      <c r="N29" s="4" t="n">
        <f aca="false">+M29/M28</f>
        <v>0.137828871715221</v>
      </c>
    </row>
    <row r="30" customFormat="false" ht="12.75" hidden="false" customHeight="false" outlineLevel="0" collapsed="false">
      <c r="I30" s="7" t="s">
        <v>30</v>
      </c>
      <c r="K30" s="1" t="n">
        <f aca="false">M2+M17</f>
        <v>10580.3666666667</v>
      </c>
    </row>
    <row r="31" customFormat="false" ht="12.75" hidden="false" customHeight="false" outlineLevel="0" collapsed="false">
      <c r="I31" s="7" t="s">
        <v>31</v>
      </c>
      <c r="K31" s="1" t="n">
        <f aca="false">K15+K28</f>
        <v>8145.19208333333</v>
      </c>
    </row>
    <row r="32" customFormat="false" ht="12.75" hidden="false" customHeight="false" outlineLevel="0" collapsed="false">
      <c r="I32" s="7" t="s">
        <v>32</v>
      </c>
      <c r="K32" s="6" t="n">
        <f aca="false">K31/K30</f>
        <v>0.769840246557303</v>
      </c>
    </row>
    <row r="36" customFormat="false" ht="12.75" hidden="false" customHeight="false" outlineLevel="0" collapsed="false">
      <c r="D36" s="8" t="n">
        <f aca="false">D15+D28</f>
        <v>4072.59604166667</v>
      </c>
      <c r="I36" s="8" t="n">
        <f aca="false">I15+I28</f>
        <v>4072.59604166667</v>
      </c>
    </row>
    <row r="39" customFormat="false" ht="12.75" hidden="false" customHeight="false" outlineLevel="0" collapsed="false">
      <c r="A39" s="7" t="s">
        <v>33</v>
      </c>
      <c r="B39" s="1" t="n">
        <f aca="false">+B3/B28</f>
        <v>0.581560521100414</v>
      </c>
      <c r="C39" s="7" t="s">
        <v>33</v>
      </c>
      <c r="D39" s="1" t="n">
        <f aca="false">+D15/D36</f>
        <v>0.524078493954077</v>
      </c>
      <c r="H39" s="7" t="s">
        <v>33</v>
      </c>
      <c r="I39" s="1" t="n">
        <f aca="false">+I15/I36</f>
        <v>0.524078493954077</v>
      </c>
      <c r="K39" s="1" t="n">
        <f aca="false">+K15/K31</f>
        <v>0.524078493954077</v>
      </c>
    </row>
    <row r="40" customFormat="false" ht="12.75" hidden="false" customHeight="false" outlineLevel="0" collapsed="false">
      <c r="A40" s="7" t="s">
        <v>34</v>
      </c>
      <c r="B40" s="1" t="n">
        <f aca="false">+B18/B28</f>
        <v>0.418439478899586</v>
      </c>
      <c r="C40" s="7" t="s">
        <v>34</v>
      </c>
      <c r="D40" s="1" t="n">
        <f aca="false">+D28/D36</f>
        <v>0.475921506045924</v>
      </c>
      <c r="H40" s="7" t="s">
        <v>34</v>
      </c>
      <c r="I40" s="1" t="n">
        <f aca="false">+I28/I36</f>
        <v>0.475921506045924</v>
      </c>
      <c r="K40" s="1" t="n">
        <f aca="false">+K28/K31</f>
        <v>0.475921506045924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Darron Giron</cp:lastModifiedBy>
  <dcterms:modified xsi:type="dcterms:W3CDTF">2001-08-15T15:59:00Z</dcterms:modified>
  <cp:revision>0</cp:revision>
  <dc:subject/>
  <dc:title/>
</cp:coreProperties>
</file>