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<sst xmlns="http://schemas.openxmlformats.org/spreadsheetml/2006/main" count="142" uniqueCount="110">
  <si>
    <t xml:space="preserve">Upgrade/Options Allowance</t>
  </si>
  <si>
    <t xml:space="preserve">Points</t>
  </si>
  <si>
    <t xml:space="preserve">Cost</t>
  </si>
  <si>
    <t xml:space="preserve">Summary Information</t>
  </si>
  <si>
    <t xml:space="preserve">Prepaid Items</t>
  </si>
  <si>
    <t xml:space="preserve">Ceramic Tile in Kitchen &amp; Breakfast</t>
  </si>
  <si>
    <t xml:space="preserve">Sales Price</t>
  </si>
  <si>
    <t xml:space="preserve">Insurance (Months)</t>
  </si>
  <si>
    <t xml:space="preserve">*</t>
  </si>
  <si>
    <t xml:space="preserve">Upgrade Carpet Pad I</t>
  </si>
  <si>
    <t xml:space="preserve">5% Down Payment</t>
  </si>
  <si>
    <t xml:space="preserve">Taxes (Months)</t>
  </si>
  <si>
    <t xml:space="preserve">Surround Sound Pre-Wire</t>
  </si>
  <si>
    <t xml:space="preserve">Extra Down</t>
  </si>
  <si>
    <t xml:space="preserve">Interest (Days)</t>
  </si>
  <si>
    <t xml:space="preserve">Wallpaper in Kitchen &amp; Breakfast</t>
  </si>
  <si>
    <t xml:space="preserve">Loan Amount</t>
  </si>
  <si>
    <t xml:space="preserve">PMI (Months)</t>
  </si>
  <si>
    <t xml:space="preserve">Breezeway for Garage</t>
  </si>
  <si>
    <t xml:space="preserve">Interest Rate</t>
  </si>
  <si>
    <t xml:space="preserve">HOA (Months)</t>
  </si>
  <si>
    <t xml:space="preserve">Marble Tub Surround/Shower Walls</t>
  </si>
  <si>
    <t xml:space="preserve">PMI Rate</t>
  </si>
  <si>
    <t xml:space="preserve">Accounting Adjustment</t>
  </si>
  <si>
    <t xml:space="preserve">Two Piece Molding in Entry</t>
  </si>
  <si>
    <t xml:space="preserve">Term (Years)</t>
  </si>
  <si>
    <t xml:space="preserve">Ovation Plumbing Fixtures in MB</t>
  </si>
  <si>
    <t xml:space="preserve">Upgrade A Carpet</t>
  </si>
  <si>
    <t xml:space="preserve">Taxes</t>
  </si>
  <si>
    <t xml:space="preserve">Closing Costs</t>
  </si>
  <si>
    <t xml:space="preserve">Two Piece Molding&amp;Chair Rail-Dining</t>
  </si>
  <si>
    <t xml:space="preserve">Rate Before Homestead</t>
  </si>
  <si>
    <t xml:space="preserve">Survey</t>
  </si>
  <si>
    <t xml:space="preserve">Rate After Homestead</t>
  </si>
  <si>
    <t xml:space="preserve">Loan Origination</t>
  </si>
  <si>
    <t xml:space="preserve">Tax Before Homestead</t>
  </si>
  <si>
    <t xml:space="preserve">Attorney's Fee</t>
  </si>
  <si>
    <t xml:space="preserve">Tax After Homestead</t>
  </si>
  <si>
    <t xml:space="preserve">Lender Inspection Fee</t>
  </si>
  <si>
    <t xml:space="preserve">Upgrade/Options</t>
  </si>
  <si>
    <t xml:space="preserve">Underwriting Fee</t>
  </si>
  <si>
    <t xml:space="preserve">Allowance</t>
  </si>
  <si>
    <t xml:space="preserve">Mud Tax</t>
  </si>
  <si>
    <t xml:space="preserve">Flood Stamp</t>
  </si>
  <si>
    <t xml:space="preserve">State/County</t>
  </si>
  <si>
    <t xml:space="preserve">Lender Tax Prep Fee</t>
  </si>
  <si>
    <t xml:space="preserve">Cy-Fair ISD</t>
  </si>
  <si>
    <t xml:space="preserve">Owner's Title Policy</t>
  </si>
  <si>
    <t xml:space="preserve">HOA Fee - $300/Year</t>
  </si>
  <si>
    <t xml:space="preserve">Title Insurance</t>
  </si>
  <si>
    <t xml:space="preserve">Escrow Fee</t>
  </si>
  <si>
    <t xml:space="preserve">Recording Fees</t>
  </si>
  <si>
    <t xml:space="preserve">Monthly Payment</t>
  </si>
  <si>
    <t xml:space="preserve">Tax Certificates</t>
  </si>
  <si>
    <t xml:space="preserve">Principal &amp; Interest</t>
  </si>
  <si>
    <t xml:space="preserve">Messenger Fees</t>
  </si>
  <si>
    <t xml:space="preserve">Maintenance Transfer Fee</t>
  </si>
  <si>
    <t xml:space="preserve">Upgrade C Carpet</t>
  </si>
  <si>
    <t xml:space="preserve">Insurance</t>
  </si>
  <si>
    <t xml:space="preserve">Processing Fee</t>
  </si>
  <si>
    <t xml:space="preserve">PMI</t>
  </si>
  <si>
    <t xml:space="preserve">Loan Application/Credit</t>
  </si>
  <si>
    <t xml:space="preserve">Detached Three Car Garage</t>
  </si>
  <si>
    <t xml:space="preserve">Wallpaper in Master Bath</t>
  </si>
  <si>
    <t xml:space="preserve">Direct Vent Fire Place</t>
  </si>
  <si>
    <t xml:space="preserve">Total Prepaids</t>
  </si>
  <si>
    <t xml:space="preserve">Double OG Upgrade in Master Bath</t>
  </si>
  <si>
    <t xml:space="preserve">Total Closing Costs</t>
  </si>
  <si>
    <t xml:space="preserve">French Doors in Study</t>
  </si>
  <si>
    <t xml:space="preserve">Total Down Payment</t>
  </si>
  <si>
    <t xml:space="preserve">Wall for Study</t>
  </si>
  <si>
    <t xml:space="preserve">Total Move-In</t>
  </si>
  <si>
    <t xml:space="preserve">Extended Tile in Entry &amp; Powder Bath</t>
  </si>
  <si>
    <t xml:space="preserve">Wants After Move In</t>
  </si>
  <si>
    <t xml:space="preserve">White Appliances &amp; Gas Stove</t>
  </si>
  <si>
    <t xml:space="preserve">Garage Door Opener</t>
  </si>
  <si>
    <t xml:space="preserve">Dollars Available on 6/15</t>
  </si>
  <si>
    <t xml:space="preserve">Extra Cable and Electrical Outlet</t>
  </si>
  <si>
    <t xml:space="preserve">Sodded Rear Yard</t>
  </si>
  <si>
    <t xml:space="preserve">Earnest Money</t>
  </si>
  <si>
    <t xml:space="preserve">Extended Concrete Patio - 100 Sq Ft</t>
  </si>
  <si>
    <t xml:space="preserve">Window Treatments</t>
  </si>
  <si>
    <t xml:space="preserve">Proceeds from House</t>
  </si>
  <si>
    <t xml:space="preserve">Bathroom Stuff</t>
  </si>
  <si>
    <t xml:space="preserve">Refrigerator</t>
  </si>
  <si>
    <t xml:space="preserve">Dresser in Master</t>
  </si>
  <si>
    <t xml:space="preserve">UT Tickets</t>
  </si>
  <si>
    <t xml:space="preserve">Cushions for Breakfast</t>
  </si>
  <si>
    <t xml:space="preserve">Insurance Refund</t>
  </si>
  <si>
    <t xml:space="preserve">Furniture for Carley</t>
  </si>
  <si>
    <t xml:space="preserve">Increase/(Loss) on Dell</t>
  </si>
  <si>
    <t xml:space="preserve">Sylvana-2,983 Sq Ft-Elevation A</t>
  </si>
  <si>
    <t xml:space="preserve">Dresser for Christopher</t>
  </si>
  <si>
    <t xml:space="preserve">Vacation Fund</t>
  </si>
  <si>
    <t xml:space="preserve">Premium-Corner Lot</t>
  </si>
  <si>
    <t xml:space="preserve">Tax Refund</t>
  </si>
  <si>
    <t xml:space="preserve">Upgrades &amp; Options</t>
  </si>
  <si>
    <t xml:space="preserve">Stock Options</t>
  </si>
  <si>
    <t xml:space="preserve">Remaining</t>
  </si>
  <si>
    <t xml:space="preserve">Amount Remaining</t>
  </si>
  <si>
    <t xml:space="preserve">Dollars After 6/30</t>
  </si>
  <si>
    <t xml:space="preserve">Kelley Deposit</t>
  </si>
  <si>
    <t xml:space="preserve">Summer Childcare</t>
  </si>
  <si>
    <t xml:space="preserve">No Rent/Savings in July</t>
  </si>
  <si>
    <t xml:space="preserve">Merrill Lynch Cash</t>
  </si>
  <si>
    <t xml:space="preserve">Schwab Cash</t>
  </si>
  <si>
    <t xml:space="preserve">Earnest</t>
  </si>
  <si>
    <t xml:space="preserve">Dell from Schwab via Lynch</t>
  </si>
  <si>
    <t xml:space="preserve">Locked In</t>
  </si>
  <si>
    <t xml:space="preserve">Cy-Fair Cash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</si>
</sst>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0.000%"/>
    <numFmt numFmtId="167" formatCode="[$-409]#,##0.00_);[RED]\(#,##0.00\)"/>
    <numFmt numFmtId="168" formatCode="[$-409]d\-mmm"/>
    <numFmt numFmtId="169" formatCode="#,##0.000_);[RED]\(#,##0.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56"/>
    <col collapsed="false" customWidth="true" hidden="false" outlineLevel="0" max="2" min="2" style="0" width="7.14"/>
    <col collapsed="false" customWidth="true" hidden="false" outlineLevel="0" max="3" min="3" style="1" width="8.41"/>
    <col collapsed="false" customWidth="true" hidden="false" outlineLevel="0" max="5" min="5" style="0" width="23.85"/>
    <col collapsed="false" customWidth="true" hidden="false" outlineLevel="0" max="6" min="6" style="0" width="10.56"/>
    <col collapsed="false" customWidth="true" hidden="false" outlineLevel="0" max="8" min="8" style="0" width="24.85"/>
    <col collapsed="false" customWidth="true" hidden="false" outlineLevel="0" max="9" min="9" style="0" width="3.14"/>
    <col collapsed="false" customWidth="true" hidden="false" outlineLevel="0" max="10" min="10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3" t="s">
        <v>2</v>
      </c>
      <c r="E1" s="2" t="s">
        <v>3</v>
      </c>
      <c r="F1" s="2"/>
      <c r="H1" s="3" t="s">
        <v>4</v>
      </c>
      <c r="I1" s="3"/>
      <c r="J1" s="3"/>
    </row>
    <row r="2" customFormat="false" ht="12.75" hidden="false" customHeight="false" outlineLevel="0" collapsed="false">
      <c r="A2" s="4" t="s">
        <v>5</v>
      </c>
      <c r="B2" s="4"/>
      <c r="C2" s="5" t="n">
        <v>1215</v>
      </c>
      <c r="D2" s="6"/>
      <c r="E2" s="6" t="s">
        <v>6</v>
      </c>
      <c r="F2" s="7" t="n">
        <f aca="false">C44</f>
        <v>177803</v>
      </c>
      <c r="G2" s="6"/>
      <c r="H2" s="6" t="s">
        <v>7</v>
      </c>
      <c r="I2" s="6" t="n">
        <v>15</v>
      </c>
      <c r="J2" s="7" t="n">
        <f aca="false">F25*I2</f>
        <v>1050</v>
      </c>
      <c r="K2" s="6" t="s">
        <v>8</v>
      </c>
      <c r="L2" s="6" t="n">
        <v>716</v>
      </c>
    </row>
    <row r="3" customFormat="false" ht="12.75" hidden="false" customHeight="false" outlineLevel="0" collapsed="false">
      <c r="A3" s="0" t="s">
        <v>9</v>
      </c>
      <c r="B3" s="0" t="n">
        <v>4</v>
      </c>
      <c r="C3" s="1" t="n">
        <v>545</v>
      </c>
      <c r="E3" s="0" t="s">
        <v>10</v>
      </c>
      <c r="F3" s="1" t="n">
        <f aca="false">ROUND(F2*0.05,0)</f>
        <v>8890</v>
      </c>
      <c r="H3" s="0" t="s">
        <v>11</v>
      </c>
      <c r="I3" s="0" t="n">
        <v>3</v>
      </c>
      <c r="J3" s="1" t="n">
        <f aca="false">I3*F24</f>
        <v>1489.100125</v>
      </c>
      <c r="K3" s="0" t="s">
        <v>8</v>
      </c>
      <c r="L3" s="0" t="n">
        <f aca="false">135+340+288</f>
        <v>763</v>
      </c>
    </row>
    <row r="4" customFormat="false" ht="12.75" hidden="false" customHeight="false" outlineLevel="0" collapsed="false">
      <c r="A4" s="0" t="s">
        <v>12</v>
      </c>
      <c r="B4" s="0" t="n">
        <v>1</v>
      </c>
      <c r="C4" s="1" t="n">
        <v>165</v>
      </c>
      <c r="E4" s="0" t="s">
        <v>13</v>
      </c>
      <c r="F4" s="1" t="n">
        <v>13</v>
      </c>
      <c r="H4" s="0" t="s">
        <v>14</v>
      </c>
      <c r="I4" s="0" t="n">
        <v>15</v>
      </c>
      <c r="J4" s="1" t="n">
        <f aca="false">I4/360*F5*F6</f>
        <v>492.625</v>
      </c>
      <c r="K4" s="0" t="s">
        <v>8</v>
      </c>
      <c r="L4" s="0" t="n">
        <f aca="false">227+179</f>
        <v>406</v>
      </c>
    </row>
    <row r="5" customFormat="false" ht="12.75" hidden="false" customHeight="false" outlineLevel="0" collapsed="false">
      <c r="A5" s="0" t="s">
        <v>15</v>
      </c>
      <c r="B5" s="0" t="n">
        <v>4</v>
      </c>
      <c r="C5" s="1" t="n">
        <v>660</v>
      </c>
      <c r="E5" s="0" t="s">
        <v>16</v>
      </c>
      <c r="F5" s="1" t="n">
        <f aca="false">F2-F3-F4</f>
        <v>168900</v>
      </c>
      <c r="H5" s="0" t="s">
        <v>17</v>
      </c>
      <c r="I5" s="0" t="n">
        <v>3</v>
      </c>
      <c r="J5" s="1" t="n">
        <f aca="false">I5*F26</f>
        <v>329.355</v>
      </c>
      <c r="K5" s="0" t="s">
        <v>8</v>
      </c>
    </row>
    <row r="6" customFormat="false" ht="12.75" hidden="false" customHeight="false" outlineLevel="0" collapsed="false">
      <c r="A6" s="0" t="s">
        <v>18</v>
      </c>
      <c r="B6" s="0" t="n">
        <v>12</v>
      </c>
      <c r="C6" s="1" t="n">
        <v>2235</v>
      </c>
      <c r="E6" s="0" t="s">
        <v>19</v>
      </c>
      <c r="F6" s="8" t="n">
        <v>0.07</v>
      </c>
      <c r="H6" s="0" t="s">
        <v>20</v>
      </c>
      <c r="I6" s="0" t="n">
        <v>7</v>
      </c>
      <c r="J6" s="9" t="n">
        <f aca="false">300/12*I6</f>
        <v>175</v>
      </c>
      <c r="K6" s="0" t="s">
        <v>8</v>
      </c>
    </row>
    <row r="7" customFormat="false" ht="12.75" hidden="false" customHeight="false" outlineLevel="0" collapsed="false">
      <c r="A7" s="0" t="s">
        <v>21</v>
      </c>
      <c r="B7" s="0" t="n">
        <v>2</v>
      </c>
      <c r="C7" s="1" t="n">
        <v>375</v>
      </c>
      <c r="E7" s="0" t="s">
        <v>22</v>
      </c>
      <c r="F7" s="0" t="n">
        <v>0.78</v>
      </c>
      <c r="H7" s="0" t="s">
        <v>23</v>
      </c>
      <c r="J7" s="10" t="n">
        <v>-425</v>
      </c>
      <c r="L7" s="0" t="n">
        <v>-358</v>
      </c>
    </row>
    <row r="8" customFormat="false" ht="12.75" hidden="false" customHeight="false" outlineLevel="0" collapsed="false">
      <c r="A8" s="0" t="s">
        <v>24</v>
      </c>
      <c r="B8" s="0" t="n">
        <v>1</v>
      </c>
      <c r="C8" s="1" t="n">
        <v>195</v>
      </c>
      <c r="E8" s="0" t="s">
        <v>25</v>
      </c>
      <c r="F8" s="1" t="n">
        <v>30</v>
      </c>
      <c r="J8" s="1" t="n">
        <f aca="false">SUM(J2:J7)</f>
        <v>3111.080125</v>
      </c>
    </row>
    <row r="9" customFormat="false" ht="12.75" hidden="false" customHeight="false" outlineLevel="0" collapsed="false">
      <c r="A9" s="0" t="s">
        <v>26</v>
      </c>
      <c r="B9" s="0" t="n">
        <v>2</v>
      </c>
      <c r="C9" s="1" t="n">
        <v>440</v>
      </c>
    </row>
    <row r="10" customFormat="false" ht="12.75" hidden="false" customHeight="false" outlineLevel="0" collapsed="false">
      <c r="A10" s="0" t="s">
        <v>27</v>
      </c>
      <c r="B10" s="0" t="n">
        <v>3</v>
      </c>
      <c r="C10" s="1" t="n">
        <v>665</v>
      </c>
      <c r="E10" s="2" t="s">
        <v>28</v>
      </c>
      <c r="F10" s="2"/>
      <c r="H10" s="3" t="s">
        <v>29</v>
      </c>
      <c r="I10" s="3"/>
      <c r="J10" s="3"/>
    </row>
    <row r="11" customFormat="false" ht="12.75" hidden="false" customHeight="false" outlineLevel="0" collapsed="false">
      <c r="A11" s="0" t="s">
        <v>30</v>
      </c>
      <c r="B11" s="11" t="n">
        <v>2</v>
      </c>
      <c r="C11" s="10" t="n">
        <v>565</v>
      </c>
      <c r="E11" s="0" t="s">
        <v>31</v>
      </c>
      <c r="F11" s="12" t="n">
        <f aca="false">+F20</f>
        <v>3.75</v>
      </c>
      <c r="H11" s="0" t="s">
        <v>32</v>
      </c>
      <c r="J11" s="1" t="n">
        <v>270</v>
      </c>
      <c r="K11" s="0" t="s">
        <v>8</v>
      </c>
    </row>
    <row r="12" customFormat="false" ht="12.75" hidden="false" customHeight="false" outlineLevel="0" collapsed="false">
      <c r="B12" s="0" t="n">
        <f aca="false">SUM(B3:B11)</f>
        <v>31</v>
      </c>
      <c r="C12" s="1" t="n">
        <f aca="false">SUM(C2:C11)</f>
        <v>7060</v>
      </c>
      <c r="E12" s="0" t="s">
        <v>33</v>
      </c>
      <c r="F12" s="12" t="n">
        <v>3.35</v>
      </c>
      <c r="H12" s="0" t="s">
        <v>34</v>
      </c>
      <c r="J12" s="1" t="n">
        <f aca="false">ROUND(F5*0.01,0)</f>
        <v>1689</v>
      </c>
      <c r="K12" s="0" t="s">
        <v>8</v>
      </c>
      <c r="L12" s="0" t="n">
        <v>1689</v>
      </c>
    </row>
    <row r="13" customFormat="false" ht="12.75" hidden="false" customHeight="false" outlineLevel="0" collapsed="false">
      <c r="E13" s="0" t="s">
        <v>35</v>
      </c>
      <c r="F13" s="1" t="n">
        <f aca="false">F11*($F$2/100)</f>
        <v>6667.6125</v>
      </c>
      <c r="H13" s="0" t="s">
        <v>36</v>
      </c>
      <c r="J13" s="1" t="n">
        <v>200</v>
      </c>
      <c r="K13" s="0" t="s">
        <v>8</v>
      </c>
    </row>
    <row r="14" customFormat="false" ht="12.75" hidden="false" customHeight="false" outlineLevel="0" collapsed="false">
      <c r="E14" s="0" t="s">
        <v>37</v>
      </c>
      <c r="F14" s="1" t="n">
        <f aca="false">F12*($F$2/100)</f>
        <v>5956.4005</v>
      </c>
      <c r="H14" s="0" t="s">
        <v>38</v>
      </c>
      <c r="J14" s="1" t="n">
        <v>100</v>
      </c>
      <c r="K14" s="0" t="s">
        <v>8</v>
      </c>
      <c r="L14" s="0" t="n">
        <v>100</v>
      </c>
    </row>
    <row r="15" customFormat="false" ht="12.75" hidden="false" customHeight="false" outlineLevel="0" collapsed="false">
      <c r="A15" s="2" t="s">
        <v>39</v>
      </c>
      <c r="C15" s="3" t="s">
        <v>2</v>
      </c>
      <c r="H15" s="0" t="s">
        <v>40</v>
      </c>
      <c r="J15" s="1" t="n">
        <v>200</v>
      </c>
      <c r="K15" s="0" t="s">
        <v>8</v>
      </c>
      <c r="L15" s="0" t="n">
        <v>200</v>
      </c>
    </row>
    <row r="16" customFormat="false" ht="12.75" hidden="false" customHeight="false" outlineLevel="0" collapsed="false">
      <c r="A16" s="0" t="s">
        <v>41</v>
      </c>
      <c r="C16" s="1" t="n">
        <f aca="false">+-C12</f>
        <v>-7060</v>
      </c>
      <c r="E16" s="0" t="s">
        <v>42</v>
      </c>
      <c r="F16" s="12" t="n">
        <v>1.25</v>
      </c>
      <c r="H16" s="0" t="s">
        <v>43</v>
      </c>
      <c r="J16" s="1" t="n">
        <v>20</v>
      </c>
      <c r="K16" s="0" t="s">
        <v>8</v>
      </c>
      <c r="L16" s="0" t="n">
        <v>20</v>
      </c>
    </row>
    <row r="17" customFormat="false" ht="12.75" hidden="false" customHeight="false" outlineLevel="0" collapsed="false">
      <c r="A17" s="4" t="s">
        <v>5</v>
      </c>
      <c r="C17" s="5" t="n">
        <v>1215</v>
      </c>
      <c r="E17" s="0" t="s">
        <v>44</v>
      </c>
      <c r="F17" s="12" t="n">
        <v>0.73</v>
      </c>
      <c r="H17" s="0" t="s">
        <v>45</v>
      </c>
      <c r="J17" s="1" t="n">
        <v>100</v>
      </c>
      <c r="K17" s="0" t="s">
        <v>8</v>
      </c>
      <c r="L17" s="0" t="n">
        <v>100</v>
      </c>
    </row>
    <row r="18" customFormat="false" ht="12.75" hidden="false" customHeight="false" outlineLevel="0" collapsed="false">
      <c r="A18" s="0" t="s">
        <v>9</v>
      </c>
      <c r="C18" s="1" t="n">
        <v>545</v>
      </c>
      <c r="E18" s="0" t="s">
        <v>46</v>
      </c>
      <c r="F18" s="12" t="n">
        <v>1.77</v>
      </c>
      <c r="H18" s="0" t="s">
        <v>47</v>
      </c>
      <c r="J18" s="1" t="n">
        <v>1501</v>
      </c>
      <c r="K18" s="0" t="s">
        <v>8</v>
      </c>
      <c r="L18" s="0" t="n">
        <v>1656</v>
      </c>
    </row>
    <row r="19" customFormat="false" ht="12.75" hidden="false" customHeight="false" outlineLevel="0" collapsed="false">
      <c r="A19" s="0" t="s">
        <v>12</v>
      </c>
      <c r="C19" s="1" t="n">
        <v>165</v>
      </c>
      <c r="E19" s="0" t="s">
        <v>48</v>
      </c>
      <c r="F19" s="13"/>
      <c r="H19" s="0" t="s">
        <v>49</v>
      </c>
      <c r="J19" s="1" t="n">
        <v>235</v>
      </c>
      <c r="K19" s="0" t="s">
        <v>8</v>
      </c>
    </row>
    <row r="20" customFormat="false" ht="12.75" hidden="false" customHeight="false" outlineLevel="0" collapsed="false">
      <c r="A20" s="0" t="s">
        <v>15</v>
      </c>
      <c r="C20" s="1" t="n">
        <v>660</v>
      </c>
      <c r="F20" s="12" t="n">
        <f aca="false">SUM(F16:F19)</f>
        <v>3.75</v>
      </c>
      <c r="H20" s="0" t="s">
        <v>50</v>
      </c>
      <c r="J20" s="1" t="n">
        <v>100</v>
      </c>
      <c r="K20" s="0" t="s">
        <v>8</v>
      </c>
    </row>
    <row r="21" customFormat="false" ht="12.75" hidden="false" customHeight="false" outlineLevel="0" collapsed="false">
      <c r="A21" s="0" t="s">
        <v>18</v>
      </c>
      <c r="C21" s="1" t="n">
        <v>2235</v>
      </c>
      <c r="H21" s="0" t="s">
        <v>51</v>
      </c>
      <c r="J21" s="1" t="n">
        <v>80</v>
      </c>
      <c r="K21" s="0" t="s">
        <v>8</v>
      </c>
    </row>
    <row r="22" customFormat="false" ht="12.75" hidden="false" customHeight="false" outlineLevel="0" collapsed="false">
      <c r="A22" s="0" t="s">
        <v>21</v>
      </c>
      <c r="C22" s="1" t="n">
        <v>375</v>
      </c>
      <c r="E22" s="2" t="s">
        <v>52</v>
      </c>
      <c r="F22" s="2"/>
      <c r="H22" s="0" t="s">
        <v>53</v>
      </c>
      <c r="J22" s="1" t="n">
        <v>34</v>
      </c>
      <c r="K22" s="0" t="s">
        <v>8</v>
      </c>
    </row>
    <row r="23" customFormat="false" ht="12.75" hidden="false" customHeight="false" outlineLevel="0" collapsed="false">
      <c r="A23" s="0" t="s">
        <v>24</v>
      </c>
      <c r="C23" s="1" t="n">
        <v>195</v>
      </c>
      <c r="E23" s="0" t="s">
        <v>54</v>
      </c>
      <c r="F23" s="12" t="n">
        <f aca="false">PMT(F6/12,F8*12,F5,0)*-1</f>
        <v>1123.69591435764</v>
      </c>
      <c r="H23" s="0" t="s">
        <v>55</v>
      </c>
      <c r="J23" s="1" t="n">
        <v>65</v>
      </c>
      <c r="K23" s="0" t="s">
        <v>8</v>
      </c>
      <c r="L23" s="0" t="n">
        <v>65</v>
      </c>
    </row>
    <row r="24" customFormat="false" ht="12.75" hidden="false" customHeight="false" outlineLevel="0" collapsed="false">
      <c r="A24" s="0" t="s">
        <v>26</v>
      </c>
      <c r="C24" s="1" t="n">
        <v>440</v>
      </c>
      <c r="E24" s="0" t="s">
        <v>28</v>
      </c>
      <c r="F24" s="12" t="n">
        <f aca="false">F14/12</f>
        <v>496.366708333333</v>
      </c>
      <c r="H24" s="0" t="s">
        <v>56</v>
      </c>
      <c r="J24" s="1" t="n">
        <v>75</v>
      </c>
      <c r="K24" s="0" t="s">
        <v>8</v>
      </c>
    </row>
    <row r="25" customFormat="false" ht="12.75" hidden="false" customHeight="false" outlineLevel="0" collapsed="false">
      <c r="A25" s="0" t="s">
        <v>57</v>
      </c>
      <c r="C25" s="1" t="n">
        <v>2225</v>
      </c>
      <c r="E25" s="0" t="s">
        <v>58</v>
      </c>
      <c r="F25" s="12" t="n">
        <f aca="false">840/12</f>
        <v>70</v>
      </c>
      <c r="H25" s="0" t="s">
        <v>59</v>
      </c>
      <c r="J25" s="1" t="n">
        <v>175</v>
      </c>
      <c r="K25" s="0" t="s">
        <v>8</v>
      </c>
      <c r="L25" s="0" t="n">
        <v>175</v>
      </c>
    </row>
    <row r="26" customFormat="false" ht="12.75" hidden="false" customHeight="false" outlineLevel="0" collapsed="false">
      <c r="A26" s="0" t="s">
        <v>30</v>
      </c>
      <c r="C26" s="1" t="n">
        <v>565</v>
      </c>
      <c r="E26" s="0" t="s">
        <v>60</v>
      </c>
      <c r="F26" s="13" t="n">
        <f aca="false">(F5/100)*(F7/12)</f>
        <v>109.785</v>
      </c>
      <c r="H26" s="0" t="s">
        <v>61</v>
      </c>
      <c r="J26" s="10" t="n">
        <v>390</v>
      </c>
      <c r="K26" s="0" t="s">
        <v>8</v>
      </c>
    </row>
    <row r="27" customFormat="false" ht="12.75" hidden="false" customHeight="false" outlineLevel="0" collapsed="false">
      <c r="A27" s="0" t="s">
        <v>62</v>
      </c>
      <c r="C27" s="1" t="n">
        <v>4860</v>
      </c>
      <c r="F27" s="12" t="n">
        <f aca="false">SUM(F23:F26)</f>
        <v>1799.84762269097</v>
      </c>
      <c r="J27" s="1" t="n">
        <f aca="false">SUM(J11:J26)</f>
        <v>5234</v>
      </c>
    </row>
    <row r="28" customFormat="false" ht="12.75" hidden="false" customHeight="false" outlineLevel="0" collapsed="false">
      <c r="A28" s="0" t="s">
        <v>63</v>
      </c>
      <c r="C28" s="1" t="n">
        <v>340</v>
      </c>
    </row>
    <row r="29" customFormat="false" ht="12.75" hidden="false" customHeight="false" outlineLevel="0" collapsed="false">
      <c r="A29" s="0" t="s">
        <v>64</v>
      </c>
      <c r="C29" s="1" t="n">
        <v>685</v>
      </c>
      <c r="H29" s="0" t="s">
        <v>65</v>
      </c>
      <c r="J29" s="1" t="n">
        <f aca="false">J8</f>
        <v>3111.080125</v>
      </c>
    </row>
    <row r="30" customFormat="false" ht="12.75" hidden="false" customHeight="false" outlineLevel="0" collapsed="false">
      <c r="A30" s="0" t="s">
        <v>66</v>
      </c>
      <c r="C30" s="1" t="n">
        <v>75</v>
      </c>
      <c r="H30" s="0" t="s">
        <v>67</v>
      </c>
      <c r="J30" s="1" t="n">
        <f aca="false">J27</f>
        <v>5234</v>
      </c>
    </row>
    <row r="31" customFormat="false" ht="12.75" hidden="false" customHeight="false" outlineLevel="0" collapsed="false">
      <c r="A31" s="0" t="s">
        <v>68</v>
      </c>
      <c r="C31" s="1" t="n">
        <v>525</v>
      </c>
      <c r="H31" s="0" t="s">
        <v>69</v>
      </c>
      <c r="J31" s="10" t="n">
        <f aca="false">F3+F4</f>
        <v>8903</v>
      </c>
    </row>
    <row r="32" customFormat="false" ht="12.75" hidden="false" customHeight="false" outlineLevel="0" collapsed="false">
      <c r="A32" s="0" t="s">
        <v>70</v>
      </c>
      <c r="C32" s="1" t="n">
        <v>485</v>
      </c>
      <c r="H32" s="0" t="s">
        <v>71</v>
      </c>
      <c r="J32" s="1" t="n">
        <f aca="false">SUM(J29:J31)</f>
        <v>17248.080125</v>
      </c>
    </row>
    <row r="33" customFormat="false" ht="12.75" hidden="false" customHeight="false" outlineLevel="0" collapsed="false">
      <c r="A33" s="0" t="s">
        <v>72</v>
      </c>
      <c r="C33" s="1" t="n">
        <v>1058</v>
      </c>
      <c r="E33" s="2" t="s">
        <v>73</v>
      </c>
      <c r="F33" s="2"/>
    </row>
    <row r="34" customFormat="false" ht="12.75" hidden="false" customHeight="false" outlineLevel="0" collapsed="false">
      <c r="A34" s="0" t="s">
        <v>74</v>
      </c>
      <c r="C34" s="9" t="n">
        <v>180</v>
      </c>
      <c r="E34" s="0" t="s">
        <v>75</v>
      </c>
      <c r="F34" s="1" t="n">
        <v>460</v>
      </c>
      <c r="H34" s="3" t="s">
        <v>76</v>
      </c>
      <c r="I34" s="3"/>
      <c r="J34" s="3"/>
    </row>
    <row r="35" customFormat="false" ht="12.75" hidden="false" customHeight="false" outlineLevel="0" collapsed="false">
      <c r="A35" s="0" t="s">
        <v>77</v>
      </c>
      <c r="C35" s="9" t="n">
        <f aca="false">45+100</f>
        <v>145</v>
      </c>
      <c r="E35" s="0" t="s">
        <v>78</v>
      </c>
      <c r="F35" s="1" t="n">
        <v>485</v>
      </c>
      <c r="H35" s="0" t="s">
        <v>79</v>
      </c>
      <c r="J35" s="1" t="n">
        <v>1410</v>
      </c>
    </row>
    <row r="36" customFormat="false" ht="12.75" hidden="false" customHeight="false" outlineLevel="0" collapsed="false">
      <c r="A36" s="0" t="s">
        <v>80</v>
      </c>
      <c r="C36" s="10" t="n">
        <v>400</v>
      </c>
      <c r="E36" s="0" t="s">
        <v>81</v>
      </c>
      <c r="F36" s="1" t="n">
        <v>2400</v>
      </c>
      <c r="H36" s="0" t="s">
        <v>82</v>
      </c>
      <c r="J36" s="1" t="n">
        <v>4217</v>
      </c>
    </row>
    <row r="37" customFormat="false" ht="12.75" hidden="false" customHeight="false" outlineLevel="0" collapsed="false">
      <c r="E37" s="0" t="s">
        <v>83</v>
      </c>
      <c r="F37" s="1" t="n">
        <v>250</v>
      </c>
      <c r="H37" s="0" t="s">
        <v>84</v>
      </c>
      <c r="J37" s="1" t="n">
        <v>-500</v>
      </c>
    </row>
    <row r="38" customFormat="false" ht="12.75" hidden="false" customHeight="false" outlineLevel="0" collapsed="false">
      <c r="C38" s="1" t="n">
        <f aca="false">SUM(C16:C37)</f>
        <v>10313</v>
      </c>
      <c r="E38" s="0" t="s">
        <v>85</v>
      </c>
      <c r="F38" s="1"/>
      <c r="H38" s="0" t="s">
        <v>86</v>
      </c>
      <c r="J38" s="1" t="n">
        <v>-468</v>
      </c>
    </row>
    <row r="39" customFormat="false" ht="12.75" hidden="false" customHeight="false" outlineLevel="0" collapsed="false">
      <c r="E39" s="0" t="s">
        <v>87</v>
      </c>
      <c r="F39" s="1" t="n">
        <v>400</v>
      </c>
      <c r="H39" s="0" t="s">
        <v>88</v>
      </c>
      <c r="J39" s="9" t="n">
        <v>524</v>
      </c>
    </row>
    <row r="40" customFormat="false" ht="12.75" hidden="false" customHeight="false" outlineLevel="0" collapsed="false">
      <c r="E40" s="0" t="s">
        <v>89</v>
      </c>
      <c r="F40" s="1" t="n">
        <v>1080</v>
      </c>
      <c r="H40" s="0" t="s">
        <v>90</v>
      </c>
      <c r="J40" s="1" t="n">
        <v>-502</v>
      </c>
    </row>
    <row r="41" customFormat="false" ht="12.75" hidden="false" customHeight="false" outlineLevel="0" collapsed="false">
      <c r="A41" s="0" t="s">
        <v>91</v>
      </c>
      <c r="C41" s="1" t="n">
        <v>164990</v>
      </c>
      <c r="E41" s="0" t="s">
        <v>92</v>
      </c>
      <c r="F41" s="10" t="n">
        <v>600</v>
      </c>
      <c r="H41" s="0" t="s">
        <v>93</v>
      </c>
      <c r="J41" s="1" t="n">
        <v>7502</v>
      </c>
    </row>
    <row r="42" customFormat="false" ht="12.75" hidden="false" customHeight="false" outlineLevel="0" collapsed="false">
      <c r="A42" s="0" t="s">
        <v>94</v>
      </c>
      <c r="C42" s="1" t="n">
        <v>2500</v>
      </c>
      <c r="F42" s="1" t="n">
        <f aca="false">SUM(F34:F41)</f>
        <v>5675</v>
      </c>
      <c r="H42" s="0" t="s">
        <v>95</v>
      </c>
      <c r="J42" s="1" t="n">
        <v>2000</v>
      </c>
    </row>
    <row r="43" customFormat="false" ht="12.75" hidden="false" customHeight="false" outlineLevel="0" collapsed="false">
      <c r="A43" s="0" t="s">
        <v>96</v>
      </c>
      <c r="C43" s="10" t="n">
        <f aca="false">C38</f>
        <v>10313</v>
      </c>
      <c r="F43" s="1"/>
      <c r="H43" s="0" t="s">
        <v>97</v>
      </c>
      <c r="J43" s="10" t="n">
        <v>3445</v>
      </c>
    </row>
    <row r="44" customFormat="false" ht="12.75" hidden="false" customHeight="false" outlineLevel="0" collapsed="false">
      <c r="C44" s="1" t="n">
        <f aca="false">SUM(C41:C43)</f>
        <v>177803</v>
      </c>
      <c r="E44" s="0" t="s">
        <v>98</v>
      </c>
      <c r="F44" s="1" t="n">
        <f aca="false">+J51-F42</f>
        <v>4184.919875</v>
      </c>
      <c r="J44" s="1" t="n">
        <f aca="false">SUM(J35:J43)</f>
        <v>17628</v>
      </c>
    </row>
    <row r="45" customFormat="false" ht="12.75" hidden="false" customHeight="false" outlineLevel="0" collapsed="false">
      <c r="F45" s="1"/>
      <c r="H45" s="0" t="s">
        <v>99</v>
      </c>
      <c r="J45" s="1" t="n">
        <f aca="false">J44-J32</f>
        <v>379.919875</v>
      </c>
    </row>
    <row r="46" customFormat="false" ht="12.75" hidden="false" customHeight="false" outlineLevel="0" collapsed="false">
      <c r="F46" s="1"/>
      <c r="H46" s="14" t="s">
        <v>100</v>
      </c>
      <c r="I46" s="14"/>
      <c r="J46" s="14"/>
    </row>
    <row r="47" customFormat="false" ht="12.75" hidden="false" customHeight="false" outlineLevel="0" collapsed="false">
      <c r="F47" s="1"/>
      <c r="H47" s="0" t="s">
        <v>101</v>
      </c>
      <c r="J47" s="1" t="n">
        <v>1200</v>
      </c>
    </row>
    <row r="48" customFormat="false" ht="12.75" hidden="false" customHeight="false" outlineLevel="0" collapsed="false">
      <c r="F48" s="1"/>
      <c r="H48" s="0" t="s">
        <v>97</v>
      </c>
      <c r="J48" s="9" t="n">
        <v>5420</v>
      </c>
    </row>
    <row r="49" customFormat="false" ht="12.75" hidden="false" customHeight="false" outlineLevel="0" collapsed="false">
      <c r="F49" s="1"/>
      <c r="H49" s="0" t="s">
        <v>102</v>
      </c>
      <c r="J49" s="1" t="n">
        <f aca="false">160+30+160+30+160+30+160+30</f>
        <v>760</v>
      </c>
    </row>
    <row r="50" customFormat="false" ht="12.75" hidden="false" customHeight="false" outlineLevel="0" collapsed="false">
      <c r="F50" s="1"/>
      <c r="H50" s="0" t="s">
        <v>103</v>
      </c>
      <c r="J50" s="10" t="n">
        <f aca="false">1200+900</f>
        <v>2100</v>
      </c>
    </row>
    <row r="51" customFormat="false" ht="12.75" hidden="false" customHeight="false" outlineLevel="0" collapsed="false">
      <c r="J51" s="1" t="n">
        <f aca="false">SUM(J45:J50)</f>
        <v>9859.919875</v>
      </c>
    </row>
    <row r="55" customFormat="false" ht="12.75" hidden="false" customHeight="false" outlineLevel="0" collapsed="false">
      <c r="B55" s="15" t="n">
        <v>36273</v>
      </c>
      <c r="C55" s="16" t="n">
        <v>7.125</v>
      </c>
    </row>
    <row r="56" customFormat="false" ht="12.75" hidden="false" customHeight="false" outlineLevel="0" collapsed="false">
      <c r="B56" s="15" t="n">
        <v>36276</v>
      </c>
      <c r="C56" s="16" t="n">
        <v>7.125</v>
      </c>
      <c r="E56" s="0" t="s">
        <v>104</v>
      </c>
      <c r="F56" s="0" t="n">
        <v>5910</v>
      </c>
    </row>
    <row r="57" customFormat="false" ht="12.75" hidden="false" customHeight="false" outlineLevel="0" collapsed="false">
      <c r="B57" s="15" t="n">
        <v>36277</v>
      </c>
      <c r="C57" s="16" t="n">
        <v>7</v>
      </c>
      <c r="E57" s="0" t="s">
        <v>105</v>
      </c>
      <c r="F57" s="0" t="n">
        <v>4019</v>
      </c>
    </row>
    <row r="58" customFormat="false" ht="12.75" hidden="false" customHeight="false" outlineLevel="0" collapsed="false">
      <c r="B58" s="15" t="n">
        <v>36278</v>
      </c>
      <c r="C58" s="16" t="n">
        <v>7</v>
      </c>
      <c r="E58" s="0" t="s">
        <v>106</v>
      </c>
      <c r="F58" s="0" t="n">
        <v>1410</v>
      </c>
    </row>
    <row r="59" customFormat="false" ht="12.75" hidden="false" customHeight="false" outlineLevel="0" collapsed="false">
      <c r="B59" s="15" t="n">
        <v>36279</v>
      </c>
      <c r="C59" s="16" t="n">
        <v>7</v>
      </c>
      <c r="E59" s="0" t="s">
        <v>107</v>
      </c>
      <c r="F59" s="0" t="n">
        <v>3694</v>
      </c>
    </row>
    <row r="60" customFormat="false" ht="12.75" hidden="false" customHeight="false" outlineLevel="0" collapsed="false">
      <c r="B60" s="15" t="n">
        <v>36280</v>
      </c>
      <c r="C60" s="16" t="n">
        <v>7</v>
      </c>
      <c r="D60" s="0" t="s">
        <v>108</v>
      </c>
      <c r="E60" s="0" t="s">
        <v>109</v>
      </c>
      <c r="F60" s="0" t="n">
        <v>1900</v>
      </c>
    </row>
    <row r="61" customFormat="false" ht="12.75" hidden="false" customHeight="false" outlineLevel="0" collapsed="false">
      <c r="B61" s="15" t="n">
        <v>36283</v>
      </c>
      <c r="C61" s="16" t="n">
        <v>7.125</v>
      </c>
    </row>
    <row r="62" customFormat="false" ht="12.75" hidden="false" customHeight="false" outlineLevel="0" collapsed="false">
      <c r="B62" s="15" t="n">
        <v>36284</v>
      </c>
      <c r="C62" s="16" t="n">
        <v>7.125</v>
      </c>
    </row>
    <row r="63" customFormat="false" ht="12.75" hidden="false" customHeight="false" outlineLevel="0" collapsed="false">
      <c r="B63" s="15" t="n">
        <v>36285</v>
      </c>
      <c r="C63" s="16" t="n">
        <v>7.125</v>
      </c>
    </row>
    <row r="64" customFormat="false" ht="12.75" hidden="false" customHeight="false" outlineLevel="0" collapsed="false">
      <c r="B64" s="15" t="n">
        <v>36286</v>
      </c>
      <c r="C64" s="16" t="n">
        <v>7.125</v>
      </c>
    </row>
    <row r="65" customFormat="false" ht="12.75" hidden="false" customHeight="false" outlineLevel="0" collapsed="false">
      <c r="B65" s="15" t="n">
        <v>36287</v>
      </c>
      <c r="C65" s="16" t="n">
        <v>7.125</v>
      </c>
    </row>
    <row r="66" customFormat="false" ht="12.75" hidden="false" customHeight="false" outlineLevel="0" collapsed="false">
      <c r="B66" s="15" t="n">
        <v>36290</v>
      </c>
      <c r="C66" s="16" t="n">
        <v>7.25</v>
      </c>
    </row>
    <row r="67" customFormat="false" ht="12.75" hidden="false" customHeight="false" outlineLevel="0" collapsed="false">
      <c r="B67" s="15" t="n">
        <v>36291</v>
      </c>
      <c r="C67" s="16" t="n">
        <v>7.25</v>
      </c>
    </row>
    <row r="68" customFormat="false" ht="12.75" hidden="false" customHeight="false" outlineLevel="0" collapsed="false">
      <c r="B68" s="15" t="n">
        <v>36292</v>
      </c>
      <c r="C68" s="16" t="n">
        <v>7.25</v>
      </c>
    </row>
    <row r="69" customFormat="false" ht="12.75" hidden="false" customHeight="false" outlineLevel="0" collapsed="false">
      <c r="B69" s="15" t="n">
        <v>36293</v>
      </c>
      <c r="C69" s="16" t="n">
        <v>7.25</v>
      </c>
    </row>
    <row r="70" customFormat="false" ht="12.75" hidden="false" customHeight="false" outlineLevel="0" collapsed="false">
      <c r="B70" s="15" t="n">
        <v>36294</v>
      </c>
      <c r="C70" s="16" t="n">
        <v>7.25</v>
      </c>
    </row>
    <row r="71" customFormat="false" ht="12.75" hidden="false" customHeight="false" outlineLevel="0" collapsed="false">
      <c r="B71" s="15" t="n">
        <v>36297</v>
      </c>
      <c r="C71" s="16" t="n">
        <v>7.375</v>
      </c>
    </row>
    <row r="72" customFormat="false" ht="12.75" hidden="false" customHeight="false" outlineLevel="0" collapsed="false">
      <c r="B72" s="15" t="n">
        <v>36298</v>
      </c>
      <c r="C72" s="16" t="n">
        <v>7.375</v>
      </c>
    </row>
    <row r="73" customFormat="false" ht="12.75" hidden="false" customHeight="false" outlineLevel="0" collapsed="false">
      <c r="B73" s="15" t="n">
        <v>36299</v>
      </c>
      <c r="C73" s="16" t="n">
        <v>7.375</v>
      </c>
    </row>
    <row r="74" customFormat="false" ht="12.75" hidden="false" customHeight="false" outlineLevel="0" collapsed="false">
      <c r="B74" s="15" t="n">
        <v>36300</v>
      </c>
      <c r="C74" s="16" t="n">
        <v>7.375</v>
      </c>
    </row>
    <row r="75" customFormat="false" ht="12.75" hidden="false" customHeight="false" outlineLevel="0" collapsed="false">
      <c r="B75" s="15" t="n">
        <v>36301</v>
      </c>
      <c r="C75" s="16" t="n">
        <v>7.375</v>
      </c>
    </row>
    <row r="76" customFormat="false" ht="12.75" hidden="false" customHeight="false" outlineLevel="0" collapsed="false">
      <c r="B76" s="15" t="n">
        <v>36304</v>
      </c>
      <c r="C76" s="16" t="n">
        <v>7.375</v>
      </c>
    </row>
    <row r="77" customFormat="false" ht="12.75" hidden="false" customHeight="false" outlineLevel="0" collapsed="false">
      <c r="B77" s="15" t="n">
        <v>36319</v>
      </c>
      <c r="C77" s="16" t="n">
        <v>7.625</v>
      </c>
    </row>
  </sheetData>
  <mergeCells count="7">
    <mergeCell ref="E1:F1"/>
    <mergeCell ref="H1:J1"/>
    <mergeCell ref="E10:F10"/>
    <mergeCell ref="H10:J10"/>
    <mergeCell ref="E22:F22"/>
    <mergeCell ref="E33:F33"/>
    <mergeCell ref="H34:J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1999-02-08T12:54:43Z</dcterms:created>
  <dc:creator>Darron Giron</dc:creator>
  <dc:description/>
  <dc:language>en-US</dc:language>
  <cp:lastModifiedBy>Darron Giron</cp:lastModifiedBy>
  <cp:lastPrinted>1999-02-16T20:22:52Z</cp:lastPrinted>
  <cp:revision>0</cp:revision>
  <dc:subject/>
  <dc:title/>
</cp:coreProperties>
</file>