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lling Quarters" sheetId="1" state="visible" r:id="rId3"/>
  </sheets>
  <definedNames>
    <definedName function="false" hidden="false" localSheetId="0" name="_xlnm.Print_Area" vbProcedure="false">'Rolling Quarters'!$A$1:$AF$33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<sst xmlns="http://schemas.openxmlformats.org/spreadsheetml/2006/main" count="47" uniqueCount="35">
  <si>
    <t xml:space="preserve">North America Volumes (physical)</t>
  </si>
  <si>
    <t xml:space="preserve">Gas by Region</t>
  </si>
  <si>
    <t xml:space="preserve">(Bbtu/d)</t>
  </si>
  <si>
    <t xml:space="preserve">1Q99</t>
  </si>
  <si>
    <t xml:space="preserve">2Q99</t>
  </si>
  <si>
    <t xml:space="preserve">3Q99</t>
  </si>
  <si>
    <t xml:space="preserve">4Q99</t>
  </si>
  <si>
    <t xml:space="preserve">JAN</t>
  </si>
  <si>
    <t xml:space="preserve">FEB</t>
  </si>
  <si>
    <t xml:space="preserve">MAR</t>
  </si>
  <si>
    <t xml:space="preserve">1Q00</t>
  </si>
  <si>
    <t xml:space="preserve">APR</t>
  </si>
  <si>
    <t xml:space="preserve">MAY</t>
  </si>
  <si>
    <t xml:space="preserve">JUN</t>
  </si>
  <si>
    <t xml:space="preserve">2Q00</t>
  </si>
  <si>
    <t xml:space="preserve">JUL</t>
  </si>
  <si>
    <t xml:space="preserve">AUG</t>
  </si>
  <si>
    <t xml:space="preserve">SEP</t>
  </si>
  <si>
    <t xml:space="preserve">3Q00</t>
  </si>
  <si>
    <t xml:space="preserve">OCT</t>
  </si>
  <si>
    <t xml:space="preserve">NOV</t>
  </si>
  <si>
    <t xml:space="preserve">DEC</t>
  </si>
  <si>
    <t xml:space="preserve">4Q00</t>
  </si>
  <si>
    <t xml:space="preserve">2Q01</t>
  </si>
  <si>
    <t xml:space="preserve">Central</t>
  </si>
  <si>
    <t xml:space="preserve">East</t>
  </si>
  <si>
    <t xml:space="preserve">Texas</t>
  </si>
  <si>
    <t xml:space="preserve">West</t>
  </si>
  <si>
    <t xml:space="preserve">Canada</t>
  </si>
  <si>
    <t xml:space="preserve">Power by Region</t>
  </si>
  <si>
    <t xml:space="preserve">(Thousand Mwh)</t>
  </si>
  <si>
    <t xml:space="preserve">Power was not able to breakout mwh by region</t>
  </si>
  <si>
    <t xml:space="preserve">Total number is in East</t>
  </si>
  <si>
    <t xml:space="preserve">Note: Monthly and quarterly gas volumes are reported based on monthly average and quarterly average of bbtu/d</t>
  </si>
  <si>
    <t xml:space="preserve">         Monthly and quarterly power volumes are based on Mwh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</si>
</sst>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26</xdr:row>
      <xdr:rowOff>0</xdr:rowOff>
    </xdr:from>
    <xdr:to>
      <xdr:col>26</xdr:col>
      <xdr:colOff>11160</xdr:colOff>
      <xdr:row>27</xdr:row>
      <xdr:rowOff>162000</xdr:rowOff>
    </xdr:to>
    <xdr:sp>
      <xdr:nvSpPr>
        <xdr:cNvPr id="0" name="Rectangle 5"/>
        <xdr:cNvSpPr/>
      </xdr:nvSpPr>
      <xdr:spPr>
        <a:xfrm>
          <a:off x="0" y="4248000"/>
          <a:ext cx="754848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true" outlineLevel="0" max="3" min="2" style="0" width="10.41"/>
    <col collapsed="false" customWidth="true" hidden="true" outlineLevel="0" max="4" min="4" style="0" width="11.28"/>
    <col collapsed="false" customWidth="true" hidden="true" outlineLevel="0" max="8" min="5" style="0" width="10.41"/>
    <col collapsed="false" customWidth="true" hidden="false" outlineLevel="0" max="9" min="9" style="0" width="11.28"/>
    <col collapsed="false" customWidth="true" hidden="true" outlineLevel="0" max="12" min="10" style="0" width="11.28"/>
    <col collapsed="false" customWidth="true" hidden="false" outlineLevel="0" max="13" min="13" style="0" width="11.28"/>
    <col collapsed="false" customWidth="true" hidden="true" outlineLevel="0" max="16" min="14" style="0" width="11.28"/>
    <col collapsed="false" customWidth="true" hidden="false" outlineLevel="0" max="17" min="17" style="0" width="11.28"/>
    <col collapsed="false" customWidth="true" hidden="true" outlineLevel="0" max="20" min="18" style="0" width="11.28"/>
    <col collapsed="false" customWidth="true" hidden="false" outlineLevel="0" max="24" min="21" style="0" width="11.28"/>
    <col collapsed="false" customWidth="true" hidden="true" outlineLevel="0" max="25" min="25" style="0" width="11.28"/>
    <col collapsed="false" customWidth="true" hidden="false" outlineLevel="0" max="28" min="26" style="0" width="11.28"/>
    <col collapsed="false" customWidth="true" hidden="true" outlineLevel="0" max="29" min="29" style="0" width="11.28"/>
    <col collapsed="false" customWidth="true" hidden="false" outlineLevel="0" max="31" min="30" style="0" width="11.28"/>
  </cols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/>
    </row>
    <row r="3" customFormat="false" ht="12.75" hidden="false" customHeight="false" outlineLevel="0" collapsed="false">
      <c r="A3" s="2"/>
    </row>
    <row r="5" customFormat="false" ht="12.75" hidden="false" customHeight="false" outlineLevel="0" collapsed="false">
      <c r="A5" s="3" t="s">
        <v>1</v>
      </c>
      <c r="Y5" s="4"/>
      <c r="Z5" s="4"/>
      <c r="AA5" s="4"/>
      <c r="AB5" s="4"/>
    </row>
    <row r="6" customFormat="false" ht="12.75" hidden="false" customHeight="false" outlineLevel="0" collapsed="false">
      <c r="A6" s="3" t="s">
        <v>2</v>
      </c>
      <c r="Y6" s="4"/>
      <c r="Z6" s="4"/>
      <c r="AA6" s="4"/>
      <c r="AB6" s="4"/>
    </row>
    <row r="7" customFormat="false" ht="12.75" hidden="false" customHeight="false" outlineLevel="0" collapsed="false"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6" t="s">
        <v>10</v>
      </c>
      <c r="J7" s="5" t="s">
        <v>11</v>
      </c>
      <c r="K7" s="5" t="s">
        <v>12</v>
      </c>
      <c r="L7" s="5" t="s">
        <v>13</v>
      </c>
      <c r="M7" s="6" t="s">
        <v>14</v>
      </c>
      <c r="N7" s="5" t="s">
        <v>15</v>
      </c>
      <c r="O7" s="5" t="s">
        <v>16</v>
      </c>
      <c r="P7" s="5" t="s">
        <v>17</v>
      </c>
      <c r="Q7" s="6" t="s">
        <v>18</v>
      </c>
      <c r="R7" s="5" t="s">
        <v>19</v>
      </c>
      <c r="S7" s="5" t="s">
        <v>20</v>
      </c>
      <c r="T7" s="5" t="s">
        <v>21</v>
      </c>
      <c r="U7" s="6" t="s">
        <v>22</v>
      </c>
      <c r="V7" s="7" t="n">
        <v>36892</v>
      </c>
      <c r="W7" s="7" t="n">
        <v>36923</v>
      </c>
      <c r="X7" s="7" t="n">
        <v>36951</v>
      </c>
      <c r="Y7" s="7" t="n">
        <v>37073</v>
      </c>
      <c r="Z7" s="7" t="n">
        <v>36982</v>
      </c>
      <c r="AA7" s="7" t="n">
        <v>37012</v>
      </c>
      <c r="AB7" s="7" t="n">
        <v>37043</v>
      </c>
      <c r="AC7" s="8" t="s">
        <v>23</v>
      </c>
      <c r="AD7" s="7" t="n">
        <v>37073</v>
      </c>
      <c r="AE7" s="7" t="n">
        <v>37104</v>
      </c>
    </row>
    <row r="8" customFormat="false" ht="12.75" hidden="false" customHeight="false" outlineLevel="0" collapsed="false">
      <c r="A8" s="9" t="s">
        <v>24</v>
      </c>
      <c r="B8" s="10" t="n">
        <f aca="false">1567</f>
        <v>1567</v>
      </c>
      <c r="C8" s="10" t="n">
        <f aca="false">1414</f>
        <v>1414</v>
      </c>
      <c r="D8" s="10" t="n">
        <f aca="false">1773</f>
        <v>1773</v>
      </c>
      <c r="E8" s="10" t="n">
        <f aca="false">2302</f>
        <v>2302</v>
      </c>
      <c r="F8" s="10" t="n">
        <v>3418</v>
      </c>
      <c r="G8" s="10" t="n">
        <v>3762</v>
      </c>
      <c r="H8" s="10" t="n">
        <v>4388</v>
      </c>
      <c r="I8" s="11" t="n">
        <f aca="false">3858+65</f>
        <v>3923</v>
      </c>
      <c r="J8" s="10" t="n">
        <v>3086</v>
      </c>
      <c r="K8" s="10" t="n">
        <v>3673</v>
      </c>
      <c r="L8" s="10" t="n">
        <v>4404</v>
      </c>
      <c r="M8" s="11" t="n">
        <f aca="false">3720+52</f>
        <v>3772</v>
      </c>
      <c r="N8" s="10" t="n">
        <v>3604</v>
      </c>
      <c r="O8" s="10" t="n">
        <v>3841</v>
      </c>
      <c r="P8" s="10" t="n">
        <v>4085</v>
      </c>
      <c r="Q8" s="11" t="n">
        <f aca="false">3841+55</f>
        <v>3896</v>
      </c>
      <c r="R8" s="10" t="n">
        <v>3976</v>
      </c>
      <c r="S8" s="10" t="n">
        <v>4155</v>
      </c>
      <c r="T8" s="10" t="n">
        <v>4037</v>
      </c>
      <c r="U8" s="11" t="n">
        <f aca="false">93+4055</f>
        <v>4148</v>
      </c>
      <c r="V8" s="10" t="n">
        <v>4177</v>
      </c>
      <c r="W8" s="10" t="n">
        <v>4779</v>
      </c>
      <c r="X8" s="10" t="n">
        <v>5162</v>
      </c>
      <c r="Y8" s="11" t="n">
        <f aca="false">55+4724</f>
        <v>4779</v>
      </c>
      <c r="Z8" s="10" t="n">
        <v>4364</v>
      </c>
      <c r="AA8" s="10" t="n">
        <v>4760</v>
      </c>
      <c r="AB8" s="10" t="n">
        <v>6625</v>
      </c>
      <c r="AC8" s="12" t="n">
        <f aca="false">5244+90</f>
        <v>5334</v>
      </c>
      <c r="AD8" s="13" t="n">
        <f aca="false">6088+111</f>
        <v>6199</v>
      </c>
      <c r="AE8" s="13" t="n">
        <f aca="false">4625+97</f>
        <v>4722</v>
      </c>
      <c r="AG8" s="14"/>
    </row>
    <row r="9" customFormat="false" ht="12.75" hidden="false" customHeight="false" outlineLevel="0" collapsed="false">
      <c r="A9" s="9" t="s">
        <v>25</v>
      </c>
      <c r="B9" s="10" t="n">
        <f aca="false">4242+126+369-27-126</f>
        <v>4584</v>
      </c>
      <c r="C9" s="15" t="n">
        <f aca="false">217+2774+432-182+496-432</f>
        <v>3305</v>
      </c>
      <c r="D9" s="10" t="n">
        <f aca="false">2831+251+677+171+166-677</f>
        <v>3419</v>
      </c>
      <c r="E9" s="10" t="n">
        <f aca="false">412+3033+921+330+502-921</f>
        <v>4277</v>
      </c>
      <c r="F9" s="10" t="n">
        <f aca="false">6362+745+908+412</f>
        <v>8427</v>
      </c>
      <c r="G9" s="10" t="n">
        <f aca="false">6166+670+556+947</f>
        <v>8339</v>
      </c>
      <c r="H9" s="10" t="n">
        <f aca="false">6288+459+411+832</f>
        <v>7990</v>
      </c>
      <c r="I9" s="11" t="n">
        <f aca="false">624+6274+1273+108+518-1273</f>
        <v>7524</v>
      </c>
      <c r="J9" s="10" t="n">
        <f aca="false">6113+514+768</f>
        <v>7395</v>
      </c>
      <c r="K9" s="10" t="n">
        <f aca="false">6051+799+681</f>
        <v>7531</v>
      </c>
      <c r="L9" s="10" t="n">
        <f aca="false">7282+465+720</f>
        <v>8467</v>
      </c>
      <c r="M9" s="11" t="n">
        <f aca="false">6481+949+414+198-949</f>
        <v>7093</v>
      </c>
      <c r="N9" s="10" t="n">
        <f aca="false">6950+581+623</f>
        <v>8154</v>
      </c>
      <c r="O9" s="10" t="n">
        <f aca="false">7636+510+749</f>
        <v>8895</v>
      </c>
      <c r="P9" s="10" t="n">
        <f aca="false">7258+785+799</f>
        <v>8842</v>
      </c>
      <c r="Q9" s="11" t="n">
        <f aca="false">7282+1126-71+441-1126</f>
        <v>7652</v>
      </c>
      <c r="R9" s="10" t="n">
        <f aca="false">8026+753+829</f>
        <v>9608</v>
      </c>
      <c r="S9" s="10" t="n">
        <f aca="false">9081+902+836</f>
        <v>10819</v>
      </c>
      <c r="T9" s="10" t="n">
        <f aca="false">8320+1120+1079</f>
        <v>10519</v>
      </c>
      <c r="U9" s="11" t="n">
        <f aca="false">585+8469+2017-71-2017</f>
        <v>8983</v>
      </c>
      <c r="V9" s="10" t="n">
        <f aca="false">6030+554+1100</f>
        <v>7684</v>
      </c>
      <c r="W9" s="10" t="n">
        <f aca="false">7745+522+1100</f>
        <v>9367</v>
      </c>
      <c r="X9" s="10" t="n">
        <f aca="false">8353+441+1083</f>
        <v>9877</v>
      </c>
      <c r="Y9" s="11" t="n">
        <f aca="false">527+9572-2208</f>
        <v>7891</v>
      </c>
      <c r="Z9" s="10" t="n">
        <f aca="false">8586+410+926</f>
        <v>9922</v>
      </c>
      <c r="AA9" s="10" t="n">
        <f aca="false">7842+540+700</f>
        <v>9082</v>
      </c>
      <c r="AB9" s="10" t="n">
        <f aca="false">9740+700</f>
        <v>10440</v>
      </c>
      <c r="AC9" s="12" t="n">
        <f aca="false">8713+304</f>
        <v>9017</v>
      </c>
      <c r="AD9" s="13" t="n">
        <f aca="false">9681+275</f>
        <v>9956</v>
      </c>
      <c r="AE9" s="13" t="n">
        <f aca="false">8888+248</f>
        <v>9136</v>
      </c>
    </row>
    <row r="10" customFormat="false" ht="12.75" hidden="false" customHeight="false" outlineLevel="0" collapsed="false">
      <c r="A10" s="9" t="s">
        <v>26</v>
      </c>
      <c r="B10" s="10" t="n">
        <f aca="false">1560+489-33</f>
        <v>2016</v>
      </c>
      <c r="C10" s="10" t="n">
        <f aca="false">1717+513-2</f>
        <v>2228</v>
      </c>
      <c r="D10" s="10" t="n">
        <f aca="false">1549+537</f>
        <v>2086</v>
      </c>
      <c r="E10" s="10" t="n">
        <f aca="false">1552+693</f>
        <v>2245</v>
      </c>
      <c r="F10" s="10" t="n">
        <v>1796</v>
      </c>
      <c r="G10" s="10" t="n">
        <v>1618</v>
      </c>
      <c r="H10" s="10" t="n">
        <v>1806</v>
      </c>
      <c r="I10" s="11" t="n">
        <f aca="false">1743+456+39</f>
        <v>2238</v>
      </c>
      <c r="J10" s="10" t="n">
        <v>1762</v>
      </c>
      <c r="K10" s="10" t="n">
        <v>2161</v>
      </c>
      <c r="L10" s="10" t="n">
        <v>2294</v>
      </c>
      <c r="M10" s="11" t="n">
        <f aca="false">2071+31+595</f>
        <v>2697</v>
      </c>
      <c r="N10" s="10" t="n">
        <v>2152</v>
      </c>
      <c r="O10" s="10" t="n">
        <v>2142</v>
      </c>
      <c r="P10" s="10" t="n">
        <v>2056</v>
      </c>
      <c r="Q10" s="11" t="n">
        <f aca="false">2117+618+33</f>
        <v>2768</v>
      </c>
      <c r="R10" s="10" t="n">
        <v>2146</v>
      </c>
      <c r="S10" s="10" t="n">
        <v>2626</v>
      </c>
      <c r="T10" s="10" t="n">
        <v>2591</v>
      </c>
      <c r="U10" s="11" t="n">
        <f aca="false">47+2452+925</f>
        <v>3424</v>
      </c>
      <c r="V10" s="10" t="n">
        <v>2326</v>
      </c>
      <c r="W10" s="10" t="n">
        <v>2330</v>
      </c>
      <c r="X10" s="10" t="n">
        <v>1881</v>
      </c>
      <c r="Y10" s="11" t="n">
        <f aca="false">303+2174+506</f>
        <v>2983</v>
      </c>
      <c r="Z10" s="10" t="n">
        <v>1771</v>
      </c>
      <c r="AA10" s="10" t="n">
        <v>1725</v>
      </c>
      <c r="AB10" s="10" t="n">
        <v>1235</v>
      </c>
      <c r="AC10" s="12" t="n">
        <f aca="false">1579+319+14</f>
        <v>1912</v>
      </c>
      <c r="AD10" s="13" t="n">
        <f aca="false">805</f>
        <v>805</v>
      </c>
      <c r="AE10" s="13" t="n">
        <v>609</v>
      </c>
    </row>
    <row r="11" customFormat="false" ht="12.75" hidden="false" customHeight="false" outlineLevel="0" collapsed="false">
      <c r="A11" s="9" t="s">
        <v>27</v>
      </c>
      <c r="B11" s="10" t="n">
        <f aca="false">837+514</f>
        <v>1351</v>
      </c>
      <c r="C11" s="10" t="n">
        <f aca="false">960+212</f>
        <v>1172</v>
      </c>
      <c r="D11" s="10" t="n">
        <f aca="false">926+229</f>
        <v>1155</v>
      </c>
      <c r="E11" s="10" t="n">
        <f aca="false">952+215</f>
        <v>1167</v>
      </c>
      <c r="F11" s="10" t="n">
        <v>1401</v>
      </c>
      <c r="G11" s="10" t="n">
        <v>1441</v>
      </c>
      <c r="H11" s="10" t="n">
        <v>1451</v>
      </c>
      <c r="I11" s="11" t="n">
        <f aca="false">1431+283</f>
        <v>1714</v>
      </c>
      <c r="J11" s="10" t="n">
        <v>1400</v>
      </c>
      <c r="K11" s="10" t="n">
        <v>1774</v>
      </c>
      <c r="L11" s="10" t="n">
        <v>1957</v>
      </c>
      <c r="M11" s="11" t="n">
        <f aca="false">225+1710</f>
        <v>1935</v>
      </c>
      <c r="N11" s="10" t="n">
        <v>1816</v>
      </c>
      <c r="O11" s="10" t="n">
        <v>2118</v>
      </c>
      <c r="P11" s="10" t="n">
        <v>2409</v>
      </c>
      <c r="Q11" s="11" t="n">
        <f aca="false">2111+241</f>
        <v>2352</v>
      </c>
      <c r="R11" s="10" t="n">
        <v>1943</v>
      </c>
      <c r="S11" s="10" t="n">
        <v>4238</v>
      </c>
      <c r="T11" s="10" t="n">
        <v>4415</v>
      </c>
      <c r="U11" s="11" t="n">
        <f aca="false">246+3524</f>
        <v>3770</v>
      </c>
      <c r="V11" s="10" t="n">
        <v>3196</v>
      </c>
      <c r="W11" s="10" t="n">
        <v>3247</v>
      </c>
      <c r="X11" s="10" t="n">
        <v>3583</v>
      </c>
      <c r="Y11" s="11" t="n">
        <f aca="false">198+3345</f>
        <v>3543</v>
      </c>
      <c r="Z11" s="10" t="n">
        <v>3524</v>
      </c>
      <c r="AA11" s="10" t="n">
        <v>3959</v>
      </c>
      <c r="AB11" s="10" t="n">
        <v>3509</v>
      </c>
      <c r="AC11" s="12" t="n">
        <f aca="false">3667+195</f>
        <v>3862</v>
      </c>
      <c r="AD11" s="13" t="n">
        <f aca="false">3117+171</f>
        <v>3288</v>
      </c>
      <c r="AE11" s="13" t="n">
        <f aca="false">4211+150</f>
        <v>4361</v>
      </c>
    </row>
    <row r="12" customFormat="false" ht="12.75" hidden="false" customHeight="false" outlineLevel="0" collapsed="false">
      <c r="A12" s="9" t="s">
        <v>28</v>
      </c>
      <c r="B12" s="16" t="n">
        <f aca="false">3954+126</f>
        <v>4080</v>
      </c>
      <c r="C12" s="16" t="n">
        <f aca="false">4475+432</f>
        <v>4907</v>
      </c>
      <c r="D12" s="16" t="n">
        <f aca="false">4748+677</f>
        <v>5425</v>
      </c>
      <c r="E12" s="16" t="n">
        <f aca="false">4406+921</f>
        <v>5327</v>
      </c>
      <c r="F12" s="16" t="n">
        <f aca="false">1114+3992</f>
        <v>5106</v>
      </c>
      <c r="G12" s="16" t="n">
        <f aca="false">1293+4025</f>
        <v>5318</v>
      </c>
      <c r="H12" s="16" t="n">
        <f aca="false">1413+4600</f>
        <v>6013</v>
      </c>
      <c r="I12" s="17" t="n">
        <f aca="false">4389+1273</f>
        <v>5662</v>
      </c>
      <c r="J12" s="16" t="n">
        <f aca="false">926+5600</f>
        <v>6526</v>
      </c>
      <c r="K12" s="16" t="n">
        <f aca="false">1003+6000</f>
        <v>7003</v>
      </c>
      <c r="L12" s="16" t="n">
        <f aca="false">917+6300</f>
        <v>7217</v>
      </c>
      <c r="M12" s="17" t="n">
        <f aca="false">6587+949</f>
        <v>7536</v>
      </c>
      <c r="N12" s="16" t="n">
        <f aca="false">690+8000</f>
        <v>8690</v>
      </c>
      <c r="O12" s="16" t="n">
        <f aca="false">1397+7200</f>
        <v>8597</v>
      </c>
      <c r="P12" s="16" t="n">
        <f aca="false">1295+6600</f>
        <v>7895</v>
      </c>
      <c r="Q12" s="17" t="n">
        <f aca="false">7449+1126</f>
        <v>8575</v>
      </c>
      <c r="R12" s="16" t="n">
        <f aca="false">1405+7000</f>
        <v>8405</v>
      </c>
      <c r="S12" s="16" t="n">
        <f aca="false">2187+7100</f>
        <v>9287</v>
      </c>
      <c r="T12" s="16" t="n">
        <f aca="false">2463+6800</f>
        <v>9263</v>
      </c>
      <c r="U12" s="17" t="n">
        <f aca="false">6993+2017</f>
        <v>9010</v>
      </c>
      <c r="V12" s="16" t="n">
        <f aca="false">2205+5497</f>
        <v>7702</v>
      </c>
      <c r="W12" s="16" t="n">
        <f aca="false">2057+6810</f>
        <v>8867</v>
      </c>
      <c r="X12" s="16" t="n">
        <f aca="false">2347+6902</f>
        <v>9249</v>
      </c>
      <c r="Y12" s="17" t="n">
        <f aca="false">6358+2208</f>
        <v>8566</v>
      </c>
      <c r="Z12" s="16" t="n">
        <f aca="false">1413+3998</f>
        <v>5411</v>
      </c>
      <c r="AA12" s="16" t="n">
        <f aca="false">1104+4468</f>
        <v>5572</v>
      </c>
      <c r="AB12" s="16" t="n">
        <f aca="false">1572+4781</f>
        <v>6353</v>
      </c>
      <c r="AC12" s="18" t="n">
        <f aca="false">4448+1360</f>
        <v>5808</v>
      </c>
      <c r="AD12" s="13" t="n">
        <f aca="false">1637+5309</f>
        <v>6946</v>
      </c>
      <c r="AE12" s="19" t="n">
        <f aca="false">1890+4498</f>
        <v>6388</v>
      </c>
    </row>
    <row r="13" customFormat="false" ht="12.75" hidden="false" customHeight="false" outlineLevel="0" collapsed="false">
      <c r="B13" s="10" t="n">
        <f aca="false">SUM(B8:B12)</f>
        <v>13598</v>
      </c>
      <c r="C13" s="10" t="n">
        <f aca="false">SUM(C8:C12)</f>
        <v>13026</v>
      </c>
      <c r="D13" s="10" t="n">
        <f aca="false">SUM(D8:D12)</f>
        <v>13858</v>
      </c>
      <c r="E13" s="10" t="n">
        <f aca="false">SUM(E8:E12)</f>
        <v>15318</v>
      </c>
      <c r="F13" s="20" t="n">
        <f aca="false">SUM(F8:F12)</f>
        <v>20148</v>
      </c>
      <c r="G13" s="20" t="n">
        <f aca="false">SUM(G8:G12)</f>
        <v>20478</v>
      </c>
      <c r="H13" s="20" t="n">
        <f aca="false">SUM(H8:H12)</f>
        <v>21648</v>
      </c>
      <c r="I13" s="21" t="n">
        <f aca="false">SUM(I8:I12)</f>
        <v>21061</v>
      </c>
      <c r="J13" s="20" t="n">
        <f aca="false">SUM(J8:J12)</f>
        <v>20169</v>
      </c>
      <c r="K13" s="20" t="n">
        <f aca="false">SUM(K8:K12)</f>
        <v>22142</v>
      </c>
      <c r="L13" s="20" t="n">
        <f aca="false">SUM(L8:L12)</f>
        <v>24339</v>
      </c>
      <c r="M13" s="21" t="n">
        <f aca="false">SUM(M8:M12)</f>
        <v>23033</v>
      </c>
      <c r="N13" s="20" t="n">
        <f aca="false">SUM(N8:N12)</f>
        <v>24416</v>
      </c>
      <c r="O13" s="20" t="n">
        <f aca="false">SUM(O8:O12)</f>
        <v>25593</v>
      </c>
      <c r="P13" s="20" t="n">
        <f aca="false">SUM(P8:P12)</f>
        <v>25287</v>
      </c>
      <c r="Q13" s="21" t="n">
        <f aca="false">SUM(Q8:Q12)</f>
        <v>25243</v>
      </c>
      <c r="R13" s="20" t="n">
        <f aca="false">SUM(R8:R12)</f>
        <v>26078</v>
      </c>
      <c r="S13" s="20" t="n">
        <f aca="false">SUM(S8:S12)</f>
        <v>31125</v>
      </c>
      <c r="T13" s="20" t="n">
        <f aca="false">SUM(T8:T12)</f>
        <v>30825</v>
      </c>
      <c r="U13" s="21" t="n">
        <f aca="false">SUM(U8:U12)</f>
        <v>29335</v>
      </c>
      <c r="V13" s="20" t="n">
        <f aca="false">SUM(V8:V12)</f>
        <v>25085</v>
      </c>
      <c r="W13" s="20" t="n">
        <f aca="false">SUM(W8:W12)</f>
        <v>28590</v>
      </c>
      <c r="X13" s="20" t="n">
        <f aca="false">SUM(X8:X12)</f>
        <v>29752</v>
      </c>
      <c r="Y13" s="21" t="n">
        <f aca="false">SUM(Y8:Y12)</f>
        <v>27762</v>
      </c>
      <c r="Z13" s="20" t="n">
        <f aca="false">SUM(Z8:Z12)</f>
        <v>24992</v>
      </c>
      <c r="AA13" s="20" t="n">
        <f aca="false">SUM(AA8:AA12)</f>
        <v>25098</v>
      </c>
      <c r="AB13" s="20" t="n">
        <f aca="false">SUM(AB8:AB12)</f>
        <v>28162</v>
      </c>
      <c r="AC13" s="21" t="n">
        <f aca="false">SUM(AC8:AC12)</f>
        <v>25933</v>
      </c>
      <c r="AD13" s="20" t="n">
        <f aca="false">SUM(AD8:AD12)</f>
        <v>27194</v>
      </c>
      <c r="AE13" s="20" t="n">
        <f aca="false">SUM(AE8:AE12)</f>
        <v>25216</v>
      </c>
    </row>
    <row r="14" customFormat="false" ht="12.75" hidden="false" customHeight="false" outlineLevel="0" collapsed="false">
      <c r="B14" s="10"/>
      <c r="C14" s="10"/>
      <c r="D14" s="10"/>
      <c r="E14" s="10"/>
      <c r="F14" s="10"/>
      <c r="G14" s="10"/>
      <c r="H14" s="10"/>
      <c r="I14" s="11"/>
      <c r="J14" s="10"/>
      <c r="K14" s="10"/>
      <c r="L14" s="10"/>
      <c r="M14" s="11"/>
      <c r="N14" s="10"/>
      <c r="O14" s="10"/>
      <c r="P14" s="10"/>
      <c r="Q14" s="11"/>
      <c r="R14" s="10"/>
      <c r="S14" s="10"/>
      <c r="T14" s="10"/>
      <c r="U14" s="11"/>
      <c r="V14" s="10"/>
      <c r="W14" s="10"/>
      <c r="X14" s="10"/>
      <c r="Y14" s="11"/>
      <c r="Z14" s="10"/>
      <c r="AA14" s="10"/>
      <c r="AB14" s="10"/>
      <c r="AC14" s="11"/>
      <c r="AD14" s="10"/>
      <c r="AE14" s="10"/>
    </row>
    <row r="15" customFormat="false" ht="12.75" hidden="false" customHeight="false" outlineLevel="0" collapsed="false">
      <c r="I15" s="3"/>
      <c r="M15" s="3"/>
      <c r="Q15" s="3"/>
      <c r="U15" s="3"/>
      <c r="Y15" s="3"/>
      <c r="AC15" s="22"/>
    </row>
    <row r="16" customFormat="false" ht="12.75" hidden="false" customHeight="false" outlineLevel="0" collapsed="false">
      <c r="A16" s="3" t="s">
        <v>29</v>
      </c>
      <c r="I16" s="3"/>
      <c r="M16" s="3"/>
      <c r="Q16" s="3"/>
      <c r="U16" s="3"/>
      <c r="Y16" s="23"/>
      <c r="Z16" s="4"/>
      <c r="AA16" s="4"/>
      <c r="AB16" s="4"/>
      <c r="AC16" s="3"/>
    </row>
    <row r="17" customFormat="false" ht="12.75" hidden="false" customHeight="false" outlineLevel="0" collapsed="false">
      <c r="A17" s="3" t="s">
        <v>30</v>
      </c>
      <c r="I17" s="3"/>
      <c r="M17" s="3"/>
      <c r="Q17" s="3"/>
      <c r="U17" s="3"/>
      <c r="Y17" s="23"/>
      <c r="Z17" s="4"/>
      <c r="AA17" s="4"/>
      <c r="AB17" s="4"/>
      <c r="AC17" s="3"/>
    </row>
    <row r="18" customFormat="false" ht="12.75" hidden="false" customHeight="false" outlineLevel="0" collapsed="false">
      <c r="B18" s="5" t="s">
        <v>3</v>
      </c>
      <c r="C18" s="5" t="s">
        <v>4</v>
      </c>
      <c r="D18" s="5" t="s">
        <v>5</v>
      </c>
      <c r="E18" s="5" t="s">
        <v>6</v>
      </c>
      <c r="F18" s="5"/>
      <c r="G18" s="5"/>
      <c r="H18" s="5"/>
      <c r="I18" s="6" t="s">
        <v>10</v>
      </c>
      <c r="J18" s="5"/>
      <c r="K18" s="5"/>
      <c r="L18" s="5"/>
      <c r="M18" s="6" t="s">
        <v>14</v>
      </c>
      <c r="N18" s="5"/>
      <c r="O18" s="5"/>
      <c r="P18" s="5"/>
      <c r="Q18" s="6" t="s">
        <v>18</v>
      </c>
      <c r="R18" s="5"/>
      <c r="S18" s="5"/>
      <c r="T18" s="5"/>
      <c r="U18" s="6" t="s">
        <v>22</v>
      </c>
      <c r="V18" s="7" t="n">
        <v>36892</v>
      </c>
      <c r="W18" s="7" t="n">
        <v>36923</v>
      </c>
      <c r="X18" s="7" t="n">
        <v>36951</v>
      </c>
      <c r="Y18" s="7" t="n">
        <v>37073</v>
      </c>
      <c r="Z18" s="7" t="n">
        <v>36982</v>
      </c>
      <c r="AA18" s="7" t="n">
        <v>37012</v>
      </c>
      <c r="AB18" s="7" t="n">
        <v>37043</v>
      </c>
      <c r="AC18" s="8" t="s">
        <v>23</v>
      </c>
      <c r="AD18" s="7" t="n">
        <v>37073</v>
      </c>
      <c r="AE18" s="7" t="n">
        <v>37104</v>
      </c>
    </row>
    <row r="19" customFormat="false" ht="12.75" hidden="false" customHeight="false" outlineLevel="0" collapsed="false">
      <c r="A19" s="9" t="s">
        <v>25</v>
      </c>
      <c r="B19" s="10" t="n">
        <f aca="false">255+68167+60</f>
        <v>68482</v>
      </c>
      <c r="C19" s="10" t="n">
        <f aca="false">254+70202-60</f>
        <v>70396</v>
      </c>
      <c r="D19" s="10" t="n">
        <f aca="false">298+59712</f>
        <v>60010</v>
      </c>
      <c r="E19" s="10" t="n">
        <f aca="false">338+60183</f>
        <v>60521</v>
      </c>
      <c r="F19" s="10" t="n">
        <f aca="false">56+6068+3224+8195</f>
        <v>17543</v>
      </c>
      <c r="G19" s="10" t="n">
        <f aca="false">51+9446+5934+11739</f>
        <v>27170</v>
      </c>
      <c r="H19" s="10" t="n">
        <f aca="false">1168+11873+6522+7954-177+364</f>
        <v>27704</v>
      </c>
      <c r="I19" s="12" t="n">
        <f aca="false">364+72229-177</f>
        <v>72416</v>
      </c>
      <c r="J19" s="13" t="n">
        <f aca="false">74+8747+6679+10514</f>
        <v>26014</v>
      </c>
      <c r="K19" s="13" t="n">
        <f aca="false">125+13106+8437+10690</f>
        <v>32358</v>
      </c>
      <c r="L19" s="13" t="n">
        <f aca="false">102+6002+3376+9226+685+506</f>
        <v>19897</v>
      </c>
      <c r="M19" s="12" t="n">
        <f aca="false">506+77077+685</f>
        <v>78268</v>
      </c>
      <c r="N19" s="13" t="n">
        <f aca="false">227+5734+2500+9165</f>
        <v>17626</v>
      </c>
      <c r="O19" s="13" t="n">
        <f aca="false">219+7537+3427+11885</f>
        <v>23068</v>
      </c>
      <c r="P19" s="13" t="n">
        <f aca="false">243+12016+6744+13724-518</f>
        <v>32209</v>
      </c>
      <c r="Q19" s="12" t="n">
        <f aca="false">666+73423-1184</f>
        <v>72905</v>
      </c>
      <c r="R19" s="13" t="n">
        <f aca="false">305+9750+6195+16652</f>
        <v>32902</v>
      </c>
      <c r="S19" s="13" t="n">
        <f aca="false">426+10829+6527+15353</f>
        <v>33135</v>
      </c>
      <c r="T19" s="13" t="n">
        <f aca="false">692+12132+6422+21649+722+8076</f>
        <v>49693</v>
      </c>
      <c r="U19" s="12" t="n">
        <f aca="false">722+106931+8076</f>
        <v>115729</v>
      </c>
      <c r="V19" s="13" t="n">
        <f aca="false">925+14109+7591+24809</f>
        <v>47434</v>
      </c>
      <c r="W19" s="13" t="n">
        <f aca="false">1327+16509+7964+25169</f>
        <v>50969</v>
      </c>
      <c r="X19" s="13" t="n">
        <f aca="false">1236+14171+4174+23165+2328+675</f>
        <v>45749</v>
      </c>
      <c r="Y19" s="11" t="n">
        <f aca="false">143477+675</f>
        <v>144152</v>
      </c>
      <c r="Z19" s="10" t="n">
        <v>43843</v>
      </c>
      <c r="AA19" s="10" t="n">
        <v>52362</v>
      </c>
      <c r="AB19" s="10" t="n">
        <f aca="false">60123+114+527</f>
        <v>60764</v>
      </c>
      <c r="AC19" s="12" t="n">
        <f aca="false">156442+527</f>
        <v>156969</v>
      </c>
      <c r="AD19" s="13" t="n">
        <f aca="false">2427+16322+8174+25295+284</f>
        <v>52502</v>
      </c>
      <c r="AE19" s="13" t="n">
        <v>101826</v>
      </c>
    </row>
    <row r="20" customFormat="false" ht="12.75" hidden="false" customHeight="false" outlineLevel="0" collapsed="false">
      <c r="A20" s="9" t="s">
        <v>27</v>
      </c>
      <c r="B20" s="10" t="n">
        <f aca="false">636+16844</f>
        <v>17480</v>
      </c>
      <c r="C20" s="10" t="n">
        <f aca="false">605+23965</f>
        <v>24570</v>
      </c>
      <c r="D20" s="10" t="n">
        <f aca="false">710+50616</f>
        <v>51326</v>
      </c>
      <c r="E20" s="10" t="n">
        <f aca="false">804+26929</f>
        <v>27733</v>
      </c>
      <c r="F20" s="10" t="n">
        <f aca="false">1255+2622+5022</f>
        <v>8899</v>
      </c>
      <c r="G20" s="10" t="n">
        <f aca="false">1389+2840+4737</f>
        <v>8966</v>
      </c>
      <c r="H20" s="10" t="n">
        <f aca="false">1530+3661+6563+868</f>
        <v>12622</v>
      </c>
      <c r="I20" s="12" t="n">
        <f aca="false">868+29619</f>
        <v>30487</v>
      </c>
      <c r="J20" s="13" t="n">
        <f aca="false">2217+3975+7208</f>
        <v>13400</v>
      </c>
      <c r="K20" s="13" t="n">
        <f aca="false">2625+4416+7807</f>
        <v>14848</v>
      </c>
      <c r="L20" s="13" t="n">
        <f aca="false">3124+5284+7960+1204</f>
        <v>17572</v>
      </c>
      <c r="M20" s="12" t="n">
        <f aca="false">1204+44617</f>
        <v>45821</v>
      </c>
      <c r="N20" s="13" t="n">
        <f aca="false">5268+12512+10138</f>
        <v>27918</v>
      </c>
      <c r="O20" s="13" t="n">
        <f aca="false">6216+13105+10439</f>
        <v>29760</v>
      </c>
      <c r="P20" s="13" t="n">
        <f aca="false">6769+12937+10355+2320</f>
        <v>32381</v>
      </c>
      <c r="Q20" s="12" t="n">
        <f aca="false">2320+87738</f>
        <v>90058</v>
      </c>
      <c r="R20" s="13" t="n">
        <f aca="false">6426+9880+7855</f>
        <v>24161</v>
      </c>
      <c r="S20" s="13" t="n">
        <f aca="false">7342+7528+7053</f>
        <v>21923</v>
      </c>
      <c r="T20" s="13" t="n">
        <f aca="false">7657+8423+8424+2515</f>
        <v>27019</v>
      </c>
      <c r="U20" s="12" t="n">
        <f aca="false">2515+70588</f>
        <v>73103</v>
      </c>
      <c r="V20" s="13" t="n">
        <f aca="false">5606+5213+6035</f>
        <v>16854</v>
      </c>
      <c r="W20" s="13" t="n">
        <f aca="false">5180+4289+5374</f>
        <v>14843</v>
      </c>
      <c r="X20" s="13" t="n">
        <f aca="false">5934+5556+6250+1648+10</f>
        <v>19398</v>
      </c>
      <c r="Y20" s="11" t="n">
        <f aca="false">49446+1648</f>
        <v>51094</v>
      </c>
      <c r="Z20" s="10" t="n">
        <f aca="false">17650-630</f>
        <v>17020</v>
      </c>
      <c r="AA20" s="10" t="n">
        <f aca="false">18049-434</f>
        <v>17615</v>
      </c>
      <c r="AB20" s="10" t="n">
        <f aca="false">20317+11-420+952</f>
        <v>20860</v>
      </c>
      <c r="AC20" s="12" t="n">
        <f aca="false">54543+952</f>
        <v>55495</v>
      </c>
      <c r="AD20" s="13" t="n">
        <f aca="false">8633+10624+7019+694</f>
        <v>26970</v>
      </c>
      <c r="AE20" s="13"/>
    </row>
    <row r="21" customFormat="false" ht="12.75" hidden="false" customHeight="false" outlineLevel="0" collapsed="false">
      <c r="A21" s="9" t="s">
        <v>28</v>
      </c>
      <c r="B21" s="16" t="n">
        <v>0</v>
      </c>
      <c r="C21" s="16" t="n">
        <v>0</v>
      </c>
      <c r="D21" s="16" t="n">
        <v>0</v>
      </c>
      <c r="E21" s="16" t="n">
        <v>0</v>
      </c>
      <c r="F21" s="16"/>
      <c r="G21" s="16"/>
      <c r="H21" s="16"/>
      <c r="I21" s="18" t="n">
        <v>0</v>
      </c>
      <c r="J21" s="19"/>
      <c r="K21" s="19"/>
      <c r="L21" s="19"/>
      <c r="M21" s="18" t="n">
        <v>0</v>
      </c>
      <c r="N21" s="19"/>
      <c r="O21" s="19"/>
      <c r="P21" s="19"/>
      <c r="Q21" s="18" t="n">
        <v>0</v>
      </c>
      <c r="R21" s="19"/>
      <c r="S21" s="19"/>
      <c r="T21" s="19"/>
      <c r="U21" s="18" t="n">
        <v>0</v>
      </c>
      <c r="V21" s="19"/>
      <c r="W21" s="19"/>
      <c r="X21" s="19"/>
      <c r="Y21" s="17" t="n">
        <v>1</v>
      </c>
      <c r="Z21" s="16" t="n">
        <v>630</v>
      </c>
      <c r="AA21" s="16" t="n">
        <v>434</v>
      </c>
      <c r="AB21" s="16" t="n">
        <v>420</v>
      </c>
      <c r="AC21" s="18" t="n">
        <v>1484</v>
      </c>
      <c r="AD21" s="19" t="n">
        <v>495</v>
      </c>
      <c r="AE21" s="19" t="n">
        <v>496</v>
      </c>
    </row>
    <row r="22" customFormat="false" ht="12.75" hidden="false" customHeight="false" outlineLevel="0" collapsed="false">
      <c r="B22" s="10" t="n">
        <f aca="false">SUM(B19:B21)</f>
        <v>85962</v>
      </c>
      <c r="C22" s="10" t="n">
        <f aca="false">SUM(C19:C21)</f>
        <v>94966</v>
      </c>
      <c r="D22" s="10" t="n">
        <f aca="false">SUM(D19:D21)</f>
        <v>111336</v>
      </c>
      <c r="E22" s="10" t="n">
        <f aca="false">SUM(E19:E21)</f>
        <v>88254</v>
      </c>
      <c r="F22" s="20" t="n">
        <f aca="false">SUM(F19:F21)</f>
        <v>26442</v>
      </c>
      <c r="G22" s="20" t="n">
        <f aca="false">SUM(G19:G21)</f>
        <v>36136</v>
      </c>
      <c r="H22" s="20" t="n">
        <f aca="false">SUM(H19:H21)</f>
        <v>40326</v>
      </c>
      <c r="I22" s="24" t="n">
        <f aca="false">SUM(I19:I21)</f>
        <v>102903</v>
      </c>
      <c r="J22" s="20" t="n">
        <f aca="false">SUM(J19:J21)</f>
        <v>39414</v>
      </c>
      <c r="K22" s="20" t="n">
        <f aca="false">SUM(K19:K21)</f>
        <v>47206</v>
      </c>
      <c r="L22" s="20" t="n">
        <f aca="false">SUM(L19:L21)</f>
        <v>37469</v>
      </c>
      <c r="M22" s="24" t="n">
        <f aca="false">SUM(M19:M21)</f>
        <v>124089</v>
      </c>
      <c r="N22" s="20" t="n">
        <f aca="false">SUM(N19:N21)</f>
        <v>45544</v>
      </c>
      <c r="O22" s="20" t="n">
        <f aca="false">SUM(O19:O21)</f>
        <v>52828</v>
      </c>
      <c r="P22" s="20" t="n">
        <f aca="false">SUM(P19:P21)</f>
        <v>64590</v>
      </c>
      <c r="Q22" s="24" t="n">
        <f aca="false">SUM(Q19:Q21)</f>
        <v>162963</v>
      </c>
      <c r="R22" s="20" t="n">
        <f aca="false">SUM(R19:R21)</f>
        <v>57063</v>
      </c>
      <c r="S22" s="20" t="n">
        <f aca="false">SUM(S19:S21)</f>
        <v>55058</v>
      </c>
      <c r="T22" s="20" t="n">
        <f aca="false">SUM(T19:T21)</f>
        <v>76712</v>
      </c>
      <c r="U22" s="24" t="n">
        <f aca="false">SUM(U19:U21)</f>
        <v>188832</v>
      </c>
      <c r="V22" s="20" t="n">
        <f aca="false">SUM(V19:V21)</f>
        <v>64288</v>
      </c>
      <c r="W22" s="20" t="n">
        <f aca="false">SUM(W19:W21)</f>
        <v>65812</v>
      </c>
      <c r="X22" s="20" t="n">
        <f aca="false">SUM(X19:X21)</f>
        <v>65147</v>
      </c>
      <c r="Y22" s="21" t="n">
        <f aca="false">SUM(Y19:Y21)</f>
        <v>195247</v>
      </c>
      <c r="Z22" s="20" t="n">
        <f aca="false">SUM(Z19:Z21)</f>
        <v>61493</v>
      </c>
      <c r="AA22" s="20" t="n">
        <f aca="false">SUM(AA19:AA21)</f>
        <v>70411</v>
      </c>
      <c r="AB22" s="20" t="n">
        <f aca="false">SUM(AB19:AB21)</f>
        <v>82044</v>
      </c>
      <c r="AC22" s="24" t="n">
        <f aca="false">SUM(AC19:AC21)</f>
        <v>213948</v>
      </c>
      <c r="AD22" s="25" t="n">
        <f aca="false">SUM(AD19:AD21)</f>
        <v>79967</v>
      </c>
      <c r="AE22" s="25" t="n">
        <f aca="false">SUM(AE19:AE21)</f>
        <v>102322</v>
      </c>
    </row>
    <row r="23" customFormat="false" ht="12.75" hidden="false" customHeight="false" outlineLevel="0" collapsed="false">
      <c r="B23" s="4"/>
      <c r="C23" s="4"/>
      <c r="D23" s="4"/>
      <c r="E23" s="4"/>
      <c r="F23" s="4"/>
      <c r="G23" s="4"/>
      <c r="H23" s="4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4"/>
      <c r="Z23" s="4"/>
      <c r="AA23" s="4"/>
      <c r="AB23" s="4"/>
    </row>
    <row r="24" customFormat="false" ht="12.75" hidden="false" customHeight="false" outlineLevel="0" collapsed="false">
      <c r="Z24" s="4"/>
      <c r="AA24" s="4"/>
      <c r="AB24" s="4"/>
      <c r="AC24" s="0" t="s">
        <v>31</v>
      </c>
    </row>
    <row r="25" customFormat="false" ht="12.75" hidden="false" customHeight="false" outlineLevel="0" collapsed="false">
      <c r="AC25" s="0" t="s">
        <v>32</v>
      </c>
    </row>
    <row r="27" customFormat="false" ht="12.75" hidden="false" customHeight="false" outlineLevel="0" collapsed="false">
      <c r="A27" s="27" t="s">
        <v>33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</row>
    <row r="28" customFormat="false" ht="12.75" hidden="false" customHeight="false" outlineLevel="0" collapsed="false">
      <c r="A28" s="29" t="s">
        <v>34</v>
      </c>
    </row>
    <row r="29" customFormat="false" ht="12.75" hidden="false" customHeight="false" outlineLevel="0" collapsed="false">
      <c r="AC29" s="14"/>
    </row>
  </sheetData>
  <printOptions headings="false" gridLines="false" gridLinesSet="true" horizontalCentered="false" verticalCentered="false"/>
  <pageMargins left="0.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2001-04-09T11:33:20Z</dcterms:created>
  <dc:creator>lgillet</dc:creator>
  <dc:description/>
  <dc:language>en-US</dc:language>
  <cp:lastModifiedBy>rguerra</cp:lastModifiedBy>
  <cp:lastPrinted>2001-09-12T19:07:31Z</cp:lastPrinted>
  <dcterms:modified xsi:type="dcterms:W3CDTF">2001-09-12T19:11:32Z</dcterms:modified>
  <cp:revision>0</cp:revision>
  <dc:subject/>
  <dc:title/>
</cp:coreProperties>
</file>