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tor-Hourly" sheetId="1" state="visible" r:id="rId3"/>
    <sheet name="Load" sheetId="2" state="visible" r:id="rId4"/>
    <sheet name="Last Year's Load" sheetId="3" state="visible" r:id="rId5"/>
    <sheet name="Calculations" sheetId="4" state="visible" r:id="rId6"/>
    <sheet name="Spin" sheetId="5" state="visible" r:id="rId7"/>
    <sheet name="Calculator-Peak" sheetId="6" state="visible" r:id="rId8"/>
  </sheets>
  <externalReferences>
    <externalReference r:id="rId9"/>
  </externalReferences>
  <definedNames>
    <definedName function="false" hidden="false" localSheetId="3" name="_xlnm.Print_Area" vbProcedure="false">Calculations!$J$10:$P$35</definedName>
    <definedName function="false" hidden="false" localSheetId="0" name="_xlnm.Print_Area" vbProcedure="false">'Calculator-Hourly'!$B$1:$J$33</definedName>
    <definedName function="false" hidden="false" localSheetId="5" name="_xlnm.Print_Area" vbProcedure="false">'Calculator-Peak'!$A$1:$O$33</definedName>
    <definedName function="false" hidden="false" localSheetId="1" name="_xlnm.Print_Area" vbProcedure="false">Load!$B$159:$O$223</definedName>
    <definedName function="false" hidden="false" name="Deficiency" vbProcedure="false">'Calculator-Hourly'!$E$19</definedName>
    <definedName function="false" hidden="false" name="NFPurchase" vbProcedure="false">'Calculator-Hourly'!$E$6</definedName>
    <definedName function="false" hidden="false" name="Nonspin" vbProcedure="false">'Calculator-Hourly'!$E$17</definedName>
    <definedName function="false" hidden="false" name="NonSpinReq" vbProcedure="false">'Calculator-Hourly'!$E$13</definedName>
    <definedName function="false" hidden="false" name="Spin" vbProcedure="false">'Calculator-Hourly'!$E$16</definedName>
    <definedName function="false" hidden="false" name="SpinReq" vbProcedure="false">'Calculator-Hourly'!$E$12</definedName>
    <definedName function="false" hidden="false" name="TotalSpin" vbProcedure="false">'Calculator-Hourly'!$E$18</definedName>
    <definedName function="false" hidden="false" name="TotalSpinReq" vbProcedure="false">'Calculator-Hourly'!$E$11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<sst xmlns="http://schemas.openxmlformats.org/spreadsheetml/2006/main" count="448" uniqueCount="179">
  <si>
    <t xml:space="preserve">ECONOMIC CALCULATOR FOR FIRM VERSUS NON-FIRM PURCHASE</t>
  </si>
  <si>
    <t xml:space="preserve">Current Hour =</t>
  </si>
  <si>
    <t xml:space="preserve">Next Hour =</t>
  </si>
  <si>
    <t xml:space="preserve">PV</t>
  </si>
  <si>
    <t xml:space="preserve">Enter Local Generation Avail:</t>
  </si>
  <si>
    <t xml:space="preserve">Projected Control Area Load:</t>
  </si>
  <si>
    <t xml:space="preserve">Local Avail.</t>
  </si>
  <si>
    <t xml:space="preserve">IID</t>
  </si>
  <si>
    <t xml:space="preserve">Enter Remote Generation:</t>
  </si>
  <si>
    <t xml:space="preserve">PNM Contingent:</t>
  </si>
  <si>
    <t xml:space="preserve">Gen.</t>
  </si>
  <si>
    <t xml:space="preserve">real/time</t>
  </si>
  <si>
    <t xml:space="preserve">Firm Purchases into EPE:</t>
  </si>
  <si>
    <t xml:space="preserve">TNP Firm:</t>
  </si>
  <si>
    <t xml:space="preserve">UnLoaded</t>
  </si>
  <si>
    <t xml:space="preserve">net/pre</t>
  </si>
  <si>
    <t xml:space="preserve">Non-Firm Purchases into EPE:</t>
  </si>
  <si>
    <t xml:space="preserve">IID Firm + Contingent:</t>
  </si>
  <si>
    <t xml:space="preserve">Tep/exc</t>
  </si>
  <si>
    <t xml:space="preserve">SPS Firm:</t>
  </si>
  <si>
    <t xml:space="preserve">Firm Sales:</t>
  </si>
  <si>
    <t xml:space="preserve">Eddy</t>
  </si>
  <si>
    <t xml:space="preserve">Local</t>
  </si>
  <si>
    <t xml:space="preserve">iso</t>
  </si>
  <si>
    <t xml:space="preserve">Non-Firm Sales:</t>
  </si>
  <si>
    <t xml:space="preserve">-load</t>
  </si>
  <si>
    <t xml:space="preserve">Copper</t>
  </si>
  <si>
    <t xml:space="preserve">Total Generation for Load:</t>
  </si>
  <si>
    <t xml:space="preserve">Total Load Next Hour:</t>
  </si>
  <si>
    <t xml:space="preserve">(If total goes over 600 EPE has to wheel back)</t>
  </si>
  <si>
    <t xml:space="preserve">Enter Total Spin Required:</t>
  </si>
  <si>
    <t xml:space="preserve">PNM Contract:</t>
  </si>
  <si>
    <t xml:space="preserve">(Contingent upon units 7 &amp; 8 number automatically feeds from the calculation tab)</t>
  </si>
  <si>
    <t xml:space="preserve">Spin Required:</t>
  </si>
  <si>
    <t xml:space="preserve">IID Firm Contract:</t>
  </si>
  <si>
    <t xml:space="preserve">Enter Blue Numbers</t>
  </si>
  <si>
    <t xml:space="preserve">Non-Spin Required:</t>
  </si>
  <si>
    <t xml:space="preserve">TNP Contract:</t>
  </si>
  <si>
    <t xml:space="preserve">Spin Required + Regulating Margin:</t>
  </si>
  <si>
    <t xml:space="preserve">SPS Contract:</t>
  </si>
  <si>
    <t xml:space="preserve">Spin from Ramp rates</t>
  </si>
  <si>
    <t xml:space="preserve">Lambda  =</t>
  </si>
  <si>
    <t xml:space="preserve">*Amount of Spin:</t>
  </si>
  <si>
    <t xml:space="preserve">Weighted Avg. Purchase Power Calculator</t>
  </si>
  <si>
    <t xml:space="preserve">Output</t>
  </si>
  <si>
    <t xml:space="preserve">Highs'</t>
  </si>
  <si>
    <t xml:space="preserve">Spin</t>
  </si>
  <si>
    <t xml:space="preserve">RR</t>
  </si>
  <si>
    <t xml:space="preserve">Amount of Non-Spin:</t>
  </si>
  <si>
    <t xml:space="preserve">MWH</t>
  </si>
  <si>
    <t xml:space="preserve">$/MWH</t>
  </si>
  <si>
    <t xml:space="preserve">Unit  1</t>
  </si>
  <si>
    <t xml:space="preserve">Total Spin:</t>
  </si>
  <si>
    <t xml:space="preserve">Firm Block 1:</t>
  </si>
  <si>
    <t xml:space="preserve">Spin Available/(Deficient):</t>
  </si>
  <si>
    <t xml:space="preserve">Firm Block 2:</t>
  </si>
  <si>
    <t xml:space="preserve">Enter Firm Price:</t>
  </si>
  <si>
    <t xml:space="preserve">Firm Block 3:</t>
  </si>
  <si>
    <t xml:space="preserve">GT1</t>
  </si>
  <si>
    <t xml:space="preserve">Enter Non-Firm Price:</t>
  </si>
  <si>
    <t xml:space="preserve">Firm Block 4:</t>
  </si>
  <si>
    <t xml:space="preserve">GT2</t>
  </si>
  <si>
    <t xml:space="preserve">Firm Block 5:</t>
  </si>
  <si>
    <t xml:space="preserve">GT1S</t>
  </si>
  <si>
    <t xml:space="preserve">MWH of Firm Avail./(Deficient):</t>
  </si>
  <si>
    <t xml:space="preserve">Total:</t>
  </si>
  <si>
    <t xml:space="preserve">GT2S</t>
  </si>
  <si>
    <t xml:space="preserve">Total Cost of Firm:</t>
  </si>
  <si>
    <t xml:space="preserve">NM4</t>
  </si>
  <si>
    <t xml:space="preserve">MWH of Non-Firm Avail./(Deficient):</t>
  </si>
  <si>
    <t xml:space="preserve">Non-Firm Block 1:</t>
  </si>
  <si>
    <t xml:space="preserve">Total Cost of Non-Firm:</t>
  </si>
  <si>
    <t xml:space="preserve">Non-Firm Block 2:</t>
  </si>
  <si>
    <t xml:space="preserve">Non-Firm Block 3:</t>
  </si>
  <si>
    <t xml:space="preserve">Non-Firm Block 4:</t>
  </si>
  <si>
    <t xml:space="preserve">Non-Firm Block 5:</t>
  </si>
  <si>
    <t xml:space="preserve">Total</t>
  </si>
  <si>
    <t xml:space="preserve">FC</t>
  </si>
  <si>
    <t xml:space="preserve">NOTE: </t>
  </si>
  <si>
    <t xml:space="preserve">* ACTUAL SPIN SHOW MAY BE LESS SINCE UNIT RAMP RATES ARE NOT CONSIDERED.</t>
  </si>
  <si>
    <t xml:space="preserve">Week 1</t>
  </si>
  <si>
    <t xml:space="preserve">Hour</t>
  </si>
  <si>
    <t xml:space="preserve">Monday </t>
  </si>
  <si>
    <t xml:space="preserve">Tuesday </t>
  </si>
  <si>
    <t xml:space="preserve">Wednesday</t>
  </si>
  <si>
    <t xml:space="preserve">Thursday</t>
  </si>
  <si>
    <t xml:space="preserve">Friday</t>
  </si>
  <si>
    <t xml:space="preserve">Saturday</t>
  </si>
  <si>
    <t xml:space="preserve">Sunday</t>
  </si>
  <si>
    <t xml:space="preserve">Day AVG</t>
  </si>
  <si>
    <t xml:space="preserve">WE Avg.</t>
  </si>
  <si>
    <t xml:space="preserve">Change</t>
  </si>
  <si>
    <t xml:space="preserve">Total </t>
  </si>
  <si>
    <t xml:space="preserve">Temps hi</t>
  </si>
  <si>
    <t xml:space="preserve">low </t>
  </si>
  <si>
    <t xml:space="preserve">Week 2</t>
  </si>
  <si>
    <t xml:space="preserve">Week 3</t>
  </si>
  <si>
    <t xml:space="preserve">Week 4</t>
  </si>
  <si>
    <t xml:space="preserve">Week 5</t>
  </si>
  <si>
    <t xml:space="preserve">Scaler</t>
  </si>
  <si>
    <t xml:space="preserve">Weekly Average</t>
  </si>
  <si>
    <t xml:space="preserve">Loads are averaged from the previous five weeks </t>
  </si>
  <si>
    <t xml:space="preserve">Average </t>
  </si>
  <si>
    <t xml:space="preserve">Month</t>
  </si>
  <si>
    <t xml:space="preserve">High</t>
  </si>
  <si>
    <t xml:space="preserve">Temp.</t>
  </si>
  <si>
    <t xml:space="preserve">Low </t>
  </si>
  <si>
    <t xml:space="preserve">WeekDay AVG</t>
  </si>
  <si>
    <t xml:space="preserve">WeekEnd Avg.</t>
  </si>
  <si>
    <t xml:space="preserve">cost</t>
  </si>
  <si>
    <t xml:space="preserve">SPS or TNP</t>
  </si>
  <si>
    <t xml:space="preserve">Copper mw</t>
  </si>
  <si>
    <t xml:space="preserve">Trans</t>
  </si>
  <si>
    <t xml:space="preserve">GAS $</t>
  </si>
  <si>
    <t xml:space="preserve">Adder</t>
  </si>
  <si>
    <t xml:space="preserve">Margin</t>
  </si>
  <si>
    <t xml:space="preserve">Lambda</t>
  </si>
  <si>
    <t xml:space="preserve">Start</t>
  </si>
  <si>
    <t xml:space="preserve">4 HR Run</t>
  </si>
  <si>
    <t xml:space="preserve">5 HR Run</t>
  </si>
  <si>
    <t xml:space="preserve">6 HR Run</t>
  </si>
  <si>
    <t xml:space="preserve">7 HR Run</t>
  </si>
  <si>
    <t xml:space="preserve">8 HR Run</t>
  </si>
  <si>
    <t xml:space="preserve">9 HR Run</t>
  </si>
  <si>
    <t xml:space="preserve">10 HR Run</t>
  </si>
  <si>
    <t xml:space="preserve">PNM's Contingent</t>
  </si>
  <si>
    <t xml:space="preserve">11 HR Run</t>
  </si>
  <si>
    <t xml:space="preserve">Gross output</t>
  </si>
  <si>
    <r>
      <rPr>
        <sz val="10"/>
        <rFont val="Arial"/>
        <family val="2"/>
      </rPr>
      <t xml:space="preserve">Station Services***  </t>
    </r>
    <r>
      <rPr>
        <b val="true"/>
        <sz val="10"/>
        <color rgb="FFFF0000"/>
        <rFont val="Arial"/>
        <family val="2"/>
      </rPr>
      <t xml:space="preserve">NET</t>
    </r>
    <r>
      <rPr>
        <sz val="10"/>
        <rFont val="Arial"/>
        <family val="2"/>
      </rPr>
      <t xml:space="preserve">  </t>
    </r>
  </si>
  <si>
    <t xml:space="preserve">% of cap</t>
  </si>
  <si>
    <t xml:space="preserve">12 HR Run</t>
  </si>
  <si>
    <t xml:space="preserve">Rio 7*</t>
  </si>
  <si>
    <t xml:space="preserve">13 HR Run</t>
  </si>
  <si>
    <t xml:space="preserve">Rio 8*</t>
  </si>
  <si>
    <t xml:space="preserve">14 HR Run</t>
  </si>
  <si>
    <t xml:space="preserve">15 HR Run</t>
  </si>
  <si>
    <t xml:space="preserve">PNM's Contingent**</t>
  </si>
  <si>
    <t xml:space="preserve">16 HR Run</t>
  </si>
  <si>
    <t xml:space="preserve">Rio 7= .25</t>
  </si>
  <si>
    <t xml:space="preserve">Rio 8 =.75</t>
  </si>
  <si>
    <t xml:space="preserve">Current Maximum Take </t>
  </si>
  <si>
    <t xml:space="preserve">Position</t>
  </si>
  <si>
    <t xml:space="preserve">Current Maximum Increase or Decrease </t>
  </si>
  <si>
    <r>
      <rPr>
        <sz val="10"/>
        <rFont val="Arial"/>
        <family val="0"/>
      </rPr>
      <t xml:space="preserve">**PNM's total contingent =</t>
    </r>
    <r>
      <rPr>
        <b val="true"/>
        <sz val="10"/>
        <rFont val="Arial"/>
        <family val="2"/>
      </rPr>
      <t xml:space="preserve"> 70 with Units @ 100%</t>
    </r>
  </si>
  <si>
    <t xml:space="preserve">Remote</t>
  </si>
  <si>
    <t xml:space="preserve">TNP</t>
  </si>
  <si>
    <t xml:space="preserve">*based on high numbers on Manual</t>
  </si>
  <si>
    <t xml:space="preserve">PNM</t>
  </si>
  <si>
    <t xml:space="preserve">***Station Services Approximately 6%</t>
  </si>
  <si>
    <t xml:space="preserve">Load</t>
  </si>
  <si>
    <t xml:space="preserve">      When taking a unit to zero it is important to take out Station Services for that unit</t>
  </si>
  <si>
    <t xml:space="preserve">Purchase</t>
  </si>
  <si>
    <t xml:space="preserve">a.</t>
  </si>
  <si>
    <t xml:space="preserve">Ace</t>
  </si>
  <si>
    <t xml:space="preserve">Sample</t>
  </si>
  <si>
    <t xml:space="preserve">b.</t>
  </si>
  <si>
    <t xml:space="preserve">Sales   a.</t>
  </si>
  <si>
    <t xml:space="preserve">RG 7 entitlement = 0.25 * 70MW * ((48-3)/50) = 15.75 or  16 MW rounded.</t>
  </si>
  <si>
    <t xml:space="preserve">c.</t>
  </si>
  <si>
    <t xml:space="preserve">RG 8 entitlement = 0.75 * 70 MW * ((100-5)/150) = 33.25 or 33 MW rounded.</t>
  </si>
  <si>
    <t xml:space="preserve">d.</t>
  </si>
  <si>
    <t xml:space="preserve">Total of 49 MW's</t>
  </si>
  <si>
    <t xml:space="preserve">Difference</t>
  </si>
  <si>
    <t xml:space="preserve">The unit high numbers 50 and 150 came from Pete.</t>
  </si>
  <si>
    <t xml:space="preserve"> At the time of the contract these were the net numbers for unit 7 and 8</t>
  </si>
  <si>
    <t xml:space="preserve">This calculation is calculated using the current high numbers for unit 7 and 8 </t>
  </si>
  <si>
    <t xml:space="preserve">California Spin </t>
  </si>
  <si>
    <t xml:space="preserve">Total spin needed to Carry</t>
  </si>
  <si>
    <t xml:space="preserve">California Replacement</t>
  </si>
  <si>
    <t xml:space="preserve">MST HE</t>
  </si>
  <si>
    <t xml:space="preserve">PST HE</t>
  </si>
  <si>
    <t xml:space="preserve">Bid Amt (MW)</t>
  </si>
  <si>
    <t xml:space="preserve">Awarded Capacity (MW)</t>
  </si>
  <si>
    <t xml:space="preserve">PNM  Reserves</t>
  </si>
  <si>
    <t xml:space="preserve">EPE    Contingency</t>
  </si>
  <si>
    <t xml:space="preserve">Total Contingency</t>
  </si>
  <si>
    <t xml:space="preserve">HE</t>
  </si>
  <si>
    <t xml:space="preserve">*</t>
  </si>
  <si>
    <t xml:space="preserve">* If unitis off put zero's in both places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</si>
</sst>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0.00"/>
    <numFmt numFmtId="166" formatCode="0"/>
    <numFmt numFmtId="167" formatCode="h"/>
    <numFmt numFmtId="168" formatCode="0;[RED]0"/>
    <numFmt numFmtId="169" formatCode="_(* #,##0.00_);_(* \(#,##0.00\);_(* \-??_);_(@_)"/>
    <numFmt numFmtId="170" formatCode="0%"/>
    <numFmt numFmtId="171" formatCode="\$#,##0_);[RED]&quot;($&quot;#,##0\)"/>
    <numFmt numFmtId="172" formatCode="\$#,##0.00"/>
    <numFmt numFmtId="173" formatCode="0_);[RED]\(0\)"/>
    <numFmt numFmtId="174" formatCode="\$#,##0.00_);[RED]&quot;($&quot;#,##0.00\)"/>
    <numFmt numFmtId="175" formatCode="\$#,##0"/>
    <numFmt numFmtId="176" formatCode="[$-409]mmm\-yy"/>
    <numFmt numFmtId="177" formatCode="#,##0"/>
    <numFmt numFmtId="178" formatCode="[$-409]#,##0_);[RED]\(#,##0\)"/>
    <numFmt numFmtId="179" formatCode="0.0"/>
    <numFmt numFmtId="180" formatCode="_(\$* #,##0.00_);_(\$* \(#,##0.00\);_(\$* \-??_);_(@_)"/>
    <numFmt numFmtId="181" formatCode="[$-409]m/d/yyyy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color rgb="FF80008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0000FF"/>
      <name val="Arial"/>
      <family val="2"/>
    </font>
    <font>
      <b val="true"/>
      <u val="single"/>
      <sz val="10"/>
      <name val="Arial"/>
      <family val="2"/>
    </font>
    <font>
      <b val="true"/>
      <u val="double"/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1"/>
      <color rgb="FF000000"/>
      <name val="Arial"/>
      <family val="2"/>
    </font>
    <font>
      <sz val="11"/>
      <color rgb="FF000000"/>
      <name val="Arial"/>
      <family val="2"/>
    </font>
    <font>
      <sz val="8"/>
      <name val="Arial"/>
      <family val="2"/>
    </font>
    <font>
      <b val="true"/>
      <u val="double"/>
      <sz val="10"/>
      <color rgb="FFFF0000"/>
      <name val="Arial"/>
      <family val="2"/>
    </font>
    <font>
      <sz val="10"/>
      <color rgb="FFFF00FF"/>
      <name val="Arial"/>
      <family val="2"/>
    </font>
    <font>
      <sz val="11"/>
      <name val="Arial"/>
      <family val="2"/>
    </font>
    <font>
      <b val="true"/>
      <sz val="10"/>
      <color rgb="FF339966"/>
      <name val="Arial"/>
      <family val="2"/>
    </font>
    <font>
      <b val="true"/>
      <sz val="12"/>
      <color rgb="FF0000FF"/>
      <name val="Arial"/>
      <family val="2"/>
    </font>
    <font>
      <b val="true"/>
      <sz val="11"/>
      <color rgb="FFFF00FF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0"/>
      <name val="Arial"/>
      <family val="2"/>
    </font>
    <font>
      <b val="true"/>
      <sz val="8"/>
      <name val="Arial"/>
      <family val="2"/>
    </font>
    <font>
      <b val="true"/>
      <i val="true"/>
      <u val="double"/>
      <sz val="11"/>
      <color rgb="FFFF0000"/>
      <name val="Arial"/>
      <family val="2"/>
    </font>
    <font>
      <sz val="8"/>
      <color rgb="FF000000"/>
      <name val="Arial"/>
      <family val="2"/>
    </font>
    <font>
      <b val="true"/>
      <i val="true"/>
      <sz val="12"/>
      <name val="Arial"/>
      <family val="2"/>
    </font>
    <font>
      <sz val="12"/>
      <color rgb="FF000000"/>
      <name val="Arial"/>
      <family val="2"/>
    </font>
    <font>
      <b val="true"/>
      <sz val="10"/>
      <color rgb="FF008000"/>
      <name val="Arial"/>
      <family val="2"/>
    </font>
    <font>
      <sz val="9"/>
      <name val="Arial"/>
      <family val="2"/>
    </font>
    <font>
      <b val="true"/>
      <sz val="10"/>
      <color rgb="FFFF0000"/>
      <name val="Courier New"/>
      <family val="3"/>
    </font>
    <font>
      <b val="true"/>
      <sz val="7"/>
      <color rgb="FFFF0000"/>
      <name val="Courier New"/>
      <family val="3"/>
    </font>
    <font>
      <b val="true"/>
      <sz val="14"/>
      <name val="Courier New"/>
      <family val="3"/>
    </font>
    <font>
      <b val="true"/>
      <sz val="14"/>
      <color rgb="FF0000FF"/>
      <name val="Courier New"/>
      <family val="3"/>
    </font>
    <font>
      <b val="true"/>
      <sz val="12"/>
      <name val="Courier New"/>
      <family val="3"/>
    </font>
    <font>
      <b val="true"/>
      <u val="doubl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>
        <color rgb="FFFF0000"/>
      </left>
      <right style="thick">
        <color rgb="FFFF0000"/>
      </right>
      <top style="thick">
        <color rgb="FFFF0000"/>
      </top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FF0000"/>
      </left>
      <right style="thick">
        <color rgb="FFFF0000"/>
      </right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DashDotDot"/>
      <right/>
      <top style="mediumDashDotDot"/>
      <bottom/>
      <diagonal/>
    </border>
    <border diagonalUp="false" diagonalDown="false">
      <left/>
      <right/>
      <top style="mediumDashDotDot"/>
      <bottom/>
      <diagonal/>
    </border>
    <border diagonalUp="false" diagonalDown="false">
      <left/>
      <right style="mediumDashDotDot"/>
      <top style="mediumDashDotDot"/>
      <bottom/>
      <diagonal/>
    </border>
    <border diagonalUp="false" diagonalDown="false">
      <left style="mediumDashDotDot"/>
      <right/>
      <top/>
      <bottom/>
      <diagonal/>
    </border>
    <border diagonalUp="false" diagonalDown="false">
      <left/>
      <right style="mediumDashDotDot"/>
      <top/>
      <bottom/>
      <diagonal/>
    </border>
    <border diagonalUp="false" diagonalDown="false">
      <left style="mediumDashDotDot"/>
      <right/>
      <top/>
      <bottom style="mediumDashDotDot"/>
      <diagonal/>
    </border>
    <border diagonalUp="false" diagonalDown="false">
      <left/>
      <right/>
      <top/>
      <bottom style="mediumDashDotDot"/>
      <diagonal/>
    </border>
    <border diagonalUp="false" diagonalDown="false">
      <left/>
      <right style="mediumDashDotDot"/>
      <top/>
      <bottom style="mediumDashDotDot"/>
      <diagonal/>
    </border>
    <border diagonalUp="false" diagonalDown="false">
      <left/>
      <right style="double"/>
      <top style="thin"/>
      <bottom/>
      <diagonal/>
    </border>
    <border diagonalUp="false" diagonalDown="false">
      <left style="double"/>
      <right style="double"/>
      <top style="thin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medium"/>
      <top style="thick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medium"/>
      <top style="thick"/>
      <bottom/>
      <diagonal/>
    </border>
    <border diagonalUp="false" diagonalDown="false">
      <left style="thick"/>
      <right style="medium"/>
      <top/>
      <bottom/>
      <diagonal/>
    </border>
    <border diagonalUp="false" diagonalDown="false">
      <left style="thick"/>
      <right style="medium"/>
      <top/>
      <bottom style="thick"/>
      <diagonal/>
    </border>
    <border diagonalUp="false" diagonalDown="false">
      <left style="thick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4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11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1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2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2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6" fillId="2" borderId="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7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2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24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2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6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6" fillId="4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1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5" fontId="17" fillId="4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5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5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6" fillId="5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5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5" borderId="1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5" fontId="17" fillId="5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5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6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1" fillId="2" borderId="2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2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6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4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4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4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5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4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5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2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6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3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5" fillId="0" borderId="42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5" fillId="0" borderId="43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5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6" fillId="0" borderId="44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6" fillId="0" borderId="45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6" fillId="0" borderId="46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48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8" fillId="0" borderId="4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7" fillId="0" borderId="4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8" fillId="0" borderId="5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7" fillId="0" borderId="5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7" fillId="0" borderId="5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7" fillId="0" borderId="5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8" fillId="0" borderId="4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7" fillId="0" borderId="4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7" fillId="0" borderId="5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8" fillId="0" borderId="5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7" fillId="0" borderId="4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7" fillId="0" borderId="5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7" borderId="58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7" fillId="7" borderId="5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7" borderId="6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9" fillId="7" borderId="5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6" fontId="2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3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2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nscillary Service - Bid Schedule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16546605544641"/>
          <c:y val="0.0404518647728217"/>
          <c:w val="0.694171578258022"/>
          <c:h val="0.941108065453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"Native 5weekavg."</c:f>
              <c:strCache>
                <c:ptCount val="1"/>
                <c:pt idx="0">
                  <c:v>Native 5weekavg.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Load!$K$163:$K$186</c:f>
              <c:numCache>
                <c:formatCode>#,##0</c:formatCode>
                <c:ptCount val="24"/>
                <c:pt idx="0">
                  <c:v>575.36</c:v>
                </c:pt>
                <c:pt idx="1">
                  <c:v>552.2</c:v>
                </c:pt>
                <c:pt idx="2">
                  <c:v>543.36</c:v>
                </c:pt>
                <c:pt idx="3">
                  <c:v>538.48</c:v>
                </c:pt>
                <c:pt idx="4">
                  <c:v>551.24</c:v>
                </c:pt>
                <c:pt idx="5">
                  <c:v>600.6</c:v>
                </c:pt>
                <c:pt idx="6">
                  <c:v>691.76</c:v>
                </c:pt>
                <c:pt idx="7">
                  <c:v>732.12</c:v>
                </c:pt>
                <c:pt idx="8">
                  <c:v>744.72</c:v>
                </c:pt>
                <c:pt idx="9">
                  <c:v>756.56</c:v>
                </c:pt>
                <c:pt idx="10">
                  <c:v>767.68</c:v>
                </c:pt>
                <c:pt idx="11">
                  <c:v>764.24</c:v>
                </c:pt>
                <c:pt idx="12">
                  <c:v>752.92</c:v>
                </c:pt>
                <c:pt idx="13">
                  <c:v>756.32</c:v>
                </c:pt>
                <c:pt idx="14">
                  <c:v>751.16</c:v>
                </c:pt>
                <c:pt idx="15">
                  <c:v>739.88</c:v>
                </c:pt>
                <c:pt idx="16">
                  <c:v>730.12</c:v>
                </c:pt>
                <c:pt idx="17">
                  <c:v>747.88</c:v>
                </c:pt>
                <c:pt idx="18">
                  <c:v>815.8</c:v>
                </c:pt>
                <c:pt idx="19">
                  <c:v>805.28</c:v>
                </c:pt>
                <c:pt idx="20">
                  <c:v>790.44</c:v>
                </c:pt>
                <c:pt idx="21">
                  <c:v>744.48</c:v>
                </c:pt>
                <c:pt idx="22">
                  <c:v>678</c:v>
                </c:pt>
                <c:pt idx="23">
                  <c:v>611.72</c:v>
                </c:pt>
              </c:numCache>
            </c:numRef>
          </c:val>
        </c:ser>
        <c:ser>
          <c:idx val="1"/>
          <c:order val="1"/>
          <c:tx>
            <c:strRef>
              <c:f>"Last week"</c:f>
              <c:strCache>
                <c:ptCount val="1"/>
                <c:pt idx="0">
                  <c:v>Last week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Load!$K$98:$K$121</c:f>
              <c:numCache>
                <c:formatCode>#,##0</c:formatCode>
                <c:ptCount val="24"/>
                <c:pt idx="0">
                  <c:v>570.8</c:v>
                </c:pt>
                <c:pt idx="1">
                  <c:v>549.2</c:v>
                </c:pt>
                <c:pt idx="2">
                  <c:v>536</c:v>
                </c:pt>
                <c:pt idx="3">
                  <c:v>535.6</c:v>
                </c:pt>
                <c:pt idx="4">
                  <c:v>546</c:v>
                </c:pt>
                <c:pt idx="5">
                  <c:v>597.6</c:v>
                </c:pt>
                <c:pt idx="6">
                  <c:v>682.2</c:v>
                </c:pt>
                <c:pt idx="7">
                  <c:v>727.6</c:v>
                </c:pt>
                <c:pt idx="8">
                  <c:v>740.6</c:v>
                </c:pt>
                <c:pt idx="9">
                  <c:v>759.2</c:v>
                </c:pt>
                <c:pt idx="10">
                  <c:v>775.4</c:v>
                </c:pt>
                <c:pt idx="11">
                  <c:v>771</c:v>
                </c:pt>
                <c:pt idx="12">
                  <c:v>755.8</c:v>
                </c:pt>
                <c:pt idx="13">
                  <c:v>765.6</c:v>
                </c:pt>
                <c:pt idx="14">
                  <c:v>760</c:v>
                </c:pt>
                <c:pt idx="15">
                  <c:v>748.6</c:v>
                </c:pt>
                <c:pt idx="16">
                  <c:v>737.4</c:v>
                </c:pt>
                <c:pt idx="17">
                  <c:v>738.8</c:v>
                </c:pt>
                <c:pt idx="18">
                  <c:v>816</c:v>
                </c:pt>
                <c:pt idx="19">
                  <c:v>811.8</c:v>
                </c:pt>
                <c:pt idx="20">
                  <c:v>796.6</c:v>
                </c:pt>
                <c:pt idx="21">
                  <c:v>746.6</c:v>
                </c:pt>
                <c:pt idx="22">
                  <c:v>685.2</c:v>
                </c:pt>
                <c:pt idx="23">
                  <c:v>612.6</c:v>
                </c:pt>
              </c:numCache>
            </c:numRef>
          </c:val>
        </c:ser>
        <c:ser>
          <c:idx val="2"/>
          <c:order val="2"/>
          <c:tx>
            <c:strRef>
              <c:f>"Last weeks Change"</c:f>
              <c:strCache>
                <c:ptCount val="1"/>
                <c:pt idx="0">
                  <c:v>Last weeks Change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Load!$O$98:$O$121</c:f>
              <c:numCache>
                <c:formatCode>[$-409]#,##0_);[RED]\(#,##0\)</c:formatCode>
                <c:ptCount val="24"/>
                <c:pt idx="0">
                  <c:v>-41.8000000000001</c:v>
                </c:pt>
                <c:pt idx="1">
                  <c:v>-21.5999999999999</c:v>
                </c:pt>
                <c:pt idx="2">
                  <c:v>-13.2</c:v>
                </c:pt>
                <c:pt idx="3">
                  <c:v>-0.399999999999977</c:v>
                </c:pt>
                <c:pt idx="4">
                  <c:v>10.4</c:v>
                </c:pt>
                <c:pt idx="5">
                  <c:v>51.6</c:v>
                </c:pt>
                <c:pt idx="6">
                  <c:v>84.6</c:v>
                </c:pt>
                <c:pt idx="7">
                  <c:v>45.4</c:v>
                </c:pt>
                <c:pt idx="8">
                  <c:v>13</c:v>
                </c:pt>
                <c:pt idx="9">
                  <c:v>18.6</c:v>
                </c:pt>
                <c:pt idx="10">
                  <c:v>16.1999999999999</c:v>
                </c:pt>
                <c:pt idx="11">
                  <c:v>-4.39999999999998</c:v>
                </c:pt>
                <c:pt idx="12">
                  <c:v>-15.2</c:v>
                </c:pt>
                <c:pt idx="13">
                  <c:v>9.80000000000007</c:v>
                </c:pt>
                <c:pt idx="14">
                  <c:v>-5.60000000000002</c:v>
                </c:pt>
                <c:pt idx="15">
                  <c:v>-11.4</c:v>
                </c:pt>
                <c:pt idx="16">
                  <c:v>-11.2</c:v>
                </c:pt>
                <c:pt idx="17">
                  <c:v>1.39999999999998</c:v>
                </c:pt>
                <c:pt idx="18">
                  <c:v>77.2000000000001</c:v>
                </c:pt>
                <c:pt idx="19">
                  <c:v>-4.20000000000005</c:v>
                </c:pt>
                <c:pt idx="20">
                  <c:v>-15.1999999999999</c:v>
                </c:pt>
                <c:pt idx="21">
                  <c:v>-50</c:v>
                </c:pt>
                <c:pt idx="22">
                  <c:v>-61.4</c:v>
                </c:pt>
                <c:pt idx="23">
                  <c:v>-72.6</c:v>
                </c:pt>
              </c:numCache>
            </c:numRef>
          </c:val>
        </c:ser>
        <c:gapWidth val="150"/>
        <c:overlap val="0"/>
        <c:axId val="15077794"/>
        <c:axId val="24487059"/>
      </c:barChart>
      <c:lineChart>
        <c:grouping val="standard"/>
        <c:varyColors val="0"/>
        <c:ser>
          <c:idx val="3"/>
          <c:order val="3"/>
          <c:tx>
            <c:strRef>
              <c:f>"Change 5weekavg"</c:f>
              <c:strCache>
                <c:ptCount val="1"/>
                <c:pt idx="0">
                  <c:v>Change 5weekavg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Load!$O$163:$O$186</c:f>
              <c:numCache>
                <c:formatCode>[$-409]#,##0_);[RED]\(#,##0\)</c:formatCode>
                <c:ptCount val="24"/>
                <c:pt idx="0">
                  <c:v>-36.36</c:v>
                </c:pt>
                <c:pt idx="1">
                  <c:v>-23.16</c:v>
                </c:pt>
                <c:pt idx="2">
                  <c:v>-8.84000000000003</c:v>
                </c:pt>
                <c:pt idx="3">
                  <c:v>-4.88</c:v>
                </c:pt>
                <c:pt idx="4">
                  <c:v>12.76</c:v>
                </c:pt>
                <c:pt idx="5">
                  <c:v>49.36</c:v>
                </c:pt>
                <c:pt idx="6">
                  <c:v>91.16</c:v>
                </c:pt>
                <c:pt idx="7">
                  <c:v>40.36</c:v>
                </c:pt>
                <c:pt idx="8">
                  <c:v>12.6</c:v>
                </c:pt>
                <c:pt idx="9">
                  <c:v>11.84</c:v>
                </c:pt>
                <c:pt idx="10">
                  <c:v>11.12</c:v>
                </c:pt>
                <c:pt idx="11">
                  <c:v>-3.44000000000005</c:v>
                </c:pt>
                <c:pt idx="12">
                  <c:v>-11.3200000000001</c:v>
                </c:pt>
                <c:pt idx="13">
                  <c:v>3.39999999999998</c:v>
                </c:pt>
                <c:pt idx="14">
                  <c:v>-5.15999999999985</c:v>
                </c:pt>
                <c:pt idx="15">
                  <c:v>-11.2800000000001</c:v>
                </c:pt>
                <c:pt idx="16">
                  <c:v>-9.75999999999999</c:v>
                </c:pt>
                <c:pt idx="17">
                  <c:v>17.76</c:v>
                </c:pt>
                <c:pt idx="18">
                  <c:v>67.92</c:v>
                </c:pt>
                <c:pt idx="19">
                  <c:v>-10.52</c:v>
                </c:pt>
                <c:pt idx="20">
                  <c:v>-14.84</c:v>
                </c:pt>
                <c:pt idx="21">
                  <c:v>-45.96</c:v>
                </c:pt>
                <c:pt idx="22">
                  <c:v>-66.4799999999999</c:v>
                </c:pt>
                <c:pt idx="23">
                  <c:v>-66.28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15077794"/>
        <c:axId val="24487059"/>
      </c:lineChart>
      <c:catAx>
        <c:axId val="150777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487059"/>
        <c:crossesAt val="0"/>
        <c:auto val="1"/>
        <c:lblAlgn val="ctr"/>
        <c:lblOffset val="100"/>
        <c:noMultiLvlLbl val="0"/>
      </c:catAx>
      <c:valAx>
        <c:axId val="244870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07779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59441170050207"/>
          <c:y val="0.202674640750893"/>
          <c:w val="0.211001964636542"/>
          <c:h val="0.16994767007226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"Native Load"</c:f>
              <c:strCache>
                <c:ptCount val="1"/>
                <c:pt idx="0">
                  <c:v>Native Load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[1]Sheet1!$K$180:$K$203</c:f>
              <c:numCache>
                <c:formatCode>General</c:formatCode>
                <c:ptCount val="24"/>
                <c:pt idx="0">
                  <c:v>591.28</c:v>
                </c:pt>
                <c:pt idx="1">
                  <c:v>566.8</c:v>
                </c:pt>
                <c:pt idx="2">
                  <c:v>556.6</c:v>
                </c:pt>
                <c:pt idx="3">
                  <c:v>556</c:v>
                </c:pt>
                <c:pt idx="4">
                  <c:v>566</c:v>
                </c:pt>
                <c:pt idx="5">
                  <c:v>610</c:v>
                </c:pt>
                <c:pt idx="6">
                  <c:v>685.2</c:v>
                </c:pt>
                <c:pt idx="7">
                  <c:v>730.4</c:v>
                </c:pt>
                <c:pt idx="8">
                  <c:v>744.92</c:v>
                </c:pt>
                <c:pt idx="9">
                  <c:v>757.52</c:v>
                </c:pt>
                <c:pt idx="10">
                  <c:v>765</c:v>
                </c:pt>
                <c:pt idx="11">
                  <c:v>759.36</c:v>
                </c:pt>
                <c:pt idx="12">
                  <c:v>749.28</c:v>
                </c:pt>
                <c:pt idx="13">
                  <c:v>738.68</c:v>
                </c:pt>
                <c:pt idx="14">
                  <c:v>730.92</c:v>
                </c:pt>
                <c:pt idx="15">
                  <c:v>718.96</c:v>
                </c:pt>
                <c:pt idx="16">
                  <c:v>717.2</c:v>
                </c:pt>
                <c:pt idx="17">
                  <c:v>776.16</c:v>
                </c:pt>
                <c:pt idx="18">
                  <c:v>822.24</c:v>
                </c:pt>
                <c:pt idx="19">
                  <c:v>808.56</c:v>
                </c:pt>
                <c:pt idx="20">
                  <c:v>790.92</c:v>
                </c:pt>
                <c:pt idx="21">
                  <c:v>760.137830898829</c:v>
                </c:pt>
                <c:pt idx="22">
                  <c:v>698.954383628457</c:v>
                </c:pt>
                <c:pt idx="23">
                  <c:v>644.145625397474</c:v>
                </c:pt>
              </c:numCache>
            </c:numRef>
          </c:val>
        </c:ser>
        <c:gapWidth val="150"/>
        <c:overlap val="0"/>
        <c:axId val="4716111"/>
        <c:axId val="36704210"/>
      </c:barChart>
      <c:lineChart>
        <c:grouping val="standard"/>
        <c:varyColors val="0"/>
        <c:ser>
          <c:idx val="1"/>
          <c:order val="1"/>
          <c:tx>
            <c:strRef>
              <c:f>"Change"</c:f>
              <c:strCache>
                <c:ptCount val="1"/>
                <c:pt idx="0">
                  <c:v>Change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[1]Sheet1!$O$180:$O$203</c:f>
              <c:numCache>
                <c:formatCode>General</c:formatCode>
                <c:ptCount val="24"/>
                <c:pt idx="0">
                  <c:v>-52.8656253974739</c:v>
                </c:pt>
                <c:pt idx="1">
                  <c:v>-24.48</c:v>
                </c:pt>
                <c:pt idx="2">
                  <c:v>-10.1999999999999</c:v>
                </c:pt>
                <c:pt idx="3">
                  <c:v>-0.600000000000023</c:v>
                </c:pt>
                <c:pt idx="4">
                  <c:v>10</c:v>
                </c:pt>
                <c:pt idx="5">
                  <c:v>44.0000000000001</c:v>
                </c:pt>
                <c:pt idx="6">
                  <c:v>75.1999999999999</c:v>
                </c:pt>
                <c:pt idx="7">
                  <c:v>45.1999999999999</c:v>
                </c:pt>
                <c:pt idx="8">
                  <c:v>14.52</c:v>
                </c:pt>
                <c:pt idx="9">
                  <c:v>12.5999999999999</c:v>
                </c:pt>
                <c:pt idx="10">
                  <c:v>7.48000000000013</c:v>
                </c:pt>
                <c:pt idx="11">
                  <c:v>-5.6400000000001</c:v>
                </c:pt>
                <c:pt idx="12">
                  <c:v>-10.0799999999999</c:v>
                </c:pt>
                <c:pt idx="13">
                  <c:v>-10.5999999999999</c:v>
                </c:pt>
                <c:pt idx="14">
                  <c:v>-7.76000000000011</c:v>
                </c:pt>
                <c:pt idx="15">
                  <c:v>-11.96</c:v>
                </c:pt>
                <c:pt idx="16">
                  <c:v>-1.75999999999988</c:v>
                </c:pt>
                <c:pt idx="17">
                  <c:v>58.96</c:v>
                </c:pt>
                <c:pt idx="18">
                  <c:v>46.08</c:v>
                </c:pt>
                <c:pt idx="19">
                  <c:v>-13.6800000000001</c:v>
                </c:pt>
                <c:pt idx="20">
                  <c:v>-17.64</c:v>
                </c:pt>
                <c:pt idx="21">
                  <c:v>-30.7821691011714</c:v>
                </c:pt>
                <c:pt idx="22">
                  <c:v>-61.1834472703715</c:v>
                </c:pt>
                <c:pt idx="23">
                  <c:v>-54.8087582309834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16111"/>
        <c:axId val="36704210"/>
      </c:lineChart>
      <c:catAx>
        <c:axId val="471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704210"/>
        <c:crossesAt val="0"/>
        <c:auto val="1"/>
        <c:lblAlgn val="ctr"/>
        <c:lblOffset val="100"/>
        <c:noMultiLvlLbl val="0"/>
      </c:catAx>
      <c:valAx>
        <c:axId val="367042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611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29880</xdr:colOff>
      <xdr:row>193</xdr:row>
      <xdr:rowOff>95400</xdr:rowOff>
    </xdr:from>
    <xdr:to>
      <xdr:col>14</xdr:col>
      <xdr:colOff>714240</xdr:colOff>
      <xdr:row>220</xdr:row>
      <xdr:rowOff>56880</xdr:rowOff>
    </xdr:to>
    <xdr:graphicFrame>
      <xdr:nvGraphicFramePr>
        <xdr:cNvPr id="0" name="Chart 3"/>
        <xdr:cNvGraphicFramePr/>
      </xdr:nvGraphicFramePr>
      <xdr:xfrm>
        <a:off x="582840" y="31727880"/>
        <a:ext cx="8245440" cy="433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19800</xdr:colOff>
      <xdr:row>207</xdr:row>
      <xdr:rowOff>28440</xdr:rowOff>
    </xdr:from>
    <xdr:to>
      <xdr:col>14</xdr:col>
      <xdr:colOff>618840</xdr:colOff>
      <xdr:row>232</xdr:row>
      <xdr:rowOff>152640</xdr:rowOff>
    </xdr:to>
    <xdr:graphicFrame>
      <xdr:nvGraphicFramePr>
        <xdr:cNvPr id="1" name="Chart 1"/>
        <xdr:cNvGraphicFramePr/>
      </xdr:nvGraphicFramePr>
      <xdr:xfrm>
        <a:off x="658080" y="33889680"/>
        <a:ext cx="8424000" cy="417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Marketing/Excel/99%20Loads/Load%201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4" min="2" style="0" width="13.7"/>
    <col collapsed="false" customWidth="true" hidden="false" outlineLevel="0" max="6" min="6" style="0" width="9.7"/>
    <col collapsed="false" customWidth="true" hidden="false" outlineLevel="0" max="7" min="7" style="0" width="9.28"/>
    <col collapsed="false" customWidth="true" hidden="false" outlineLevel="0" max="8" min="8" style="0" width="14.41"/>
    <col collapsed="false" customWidth="true" hidden="false" outlineLevel="0" max="9" min="9" style="0" width="10.28"/>
    <col collapsed="false" customWidth="true" hidden="false" outlineLevel="0" max="10" min="10" style="0" width="13.85"/>
    <col collapsed="false" customWidth="true" hidden="false" outlineLevel="0" max="11" min="11" style="0" width="12.85"/>
    <col collapsed="false" customWidth="true" hidden="false" outlineLevel="0" max="12" min="12" style="0" width="9.7"/>
    <col collapsed="false" customWidth="true" hidden="false" outlineLevel="0" max="13" min="13" style="0" width="9.85"/>
    <col collapsed="false" customWidth="true" hidden="false" outlineLevel="0" max="14" min="14" style="0" width="7.99"/>
    <col collapsed="false" customWidth="true" hidden="false" outlineLevel="0" max="15" min="15" style="0" width="8.7"/>
    <col collapsed="false" customWidth="true" hidden="false" outlineLevel="0" max="16" min="16" style="0" width="7.28"/>
    <col collapsed="false" customWidth="true" hidden="false" outlineLevel="0" max="18" min="18" style="0" width="7.42"/>
  </cols>
  <sheetData>
    <row r="1" customFormat="false" ht="15.75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3"/>
      <c r="K1" s="4"/>
      <c r="L1" s="4"/>
      <c r="M1" s="4"/>
      <c r="Q1" s="4"/>
      <c r="R1" s="4"/>
    </row>
    <row r="2" customFormat="false" ht="12.75" hidden="false" customHeight="false" outlineLevel="0" collapsed="false">
      <c r="A2" s="1"/>
      <c r="B2" s="1"/>
      <c r="C2" s="5"/>
      <c r="D2" s="6" t="s">
        <v>1</v>
      </c>
      <c r="E2" s="7" t="n">
        <v>8</v>
      </c>
      <c r="F2" s="5"/>
      <c r="G2" s="5"/>
      <c r="H2" s="6" t="s">
        <v>2</v>
      </c>
      <c r="I2" s="8" t="n">
        <f aca="false">E2+1</f>
        <v>9</v>
      </c>
      <c r="J2" s="9"/>
      <c r="K2" s="4"/>
      <c r="L2" s="4"/>
      <c r="M2" s="4"/>
      <c r="O2" s="10" t="s">
        <v>3</v>
      </c>
      <c r="Q2" s="4"/>
      <c r="R2" s="4"/>
    </row>
    <row r="3" customFormat="false" ht="15" hidden="false" customHeight="false" outlineLevel="0" collapsed="false">
      <c r="A3" s="1"/>
      <c r="B3" s="11"/>
      <c r="C3" s="12"/>
      <c r="D3" s="13" t="s">
        <v>4</v>
      </c>
      <c r="E3" s="14" t="n">
        <f aca="false">P29</f>
        <v>540</v>
      </c>
      <c r="F3" s="11"/>
      <c r="G3" s="12"/>
      <c r="H3" s="13" t="s">
        <v>5</v>
      </c>
      <c r="I3" s="15" t="n">
        <v>780</v>
      </c>
      <c r="K3" s="16" t="s">
        <v>6</v>
      </c>
      <c r="L3" s="17" t="n">
        <f aca="false">P29</f>
        <v>540</v>
      </c>
      <c r="M3" s="4"/>
      <c r="O3" s="18" t="s">
        <v>7</v>
      </c>
      <c r="P3" s="19" t="n">
        <v>130</v>
      </c>
      <c r="Q3" s="4"/>
      <c r="R3" s="4"/>
    </row>
    <row r="4" customFormat="false" ht="15" hidden="false" customHeight="false" outlineLevel="0" collapsed="false">
      <c r="A4" s="1"/>
      <c r="B4" s="20"/>
      <c r="C4" s="21"/>
      <c r="D4" s="22" t="s">
        <v>8</v>
      </c>
      <c r="E4" s="23" t="n">
        <f aca="false">O32</f>
        <v>650</v>
      </c>
      <c r="F4" s="20"/>
      <c r="G4" s="21"/>
      <c r="H4" s="22" t="s">
        <v>9</v>
      </c>
      <c r="I4" s="24" t="n">
        <v>43</v>
      </c>
      <c r="K4" s="25" t="s">
        <v>10</v>
      </c>
      <c r="L4" s="26" t="n">
        <f aca="false">O29</f>
        <v>464</v>
      </c>
      <c r="M4" s="4"/>
      <c r="O4" s="27" t="s">
        <v>11</v>
      </c>
      <c r="P4" s="28" t="n">
        <v>90</v>
      </c>
      <c r="Q4" s="4"/>
      <c r="R4" s="4"/>
    </row>
    <row r="5" customFormat="false" ht="15" hidden="false" customHeight="false" outlineLevel="0" collapsed="false">
      <c r="A5" s="1"/>
      <c r="B5" s="20"/>
      <c r="C5" s="21"/>
      <c r="D5" s="22" t="s">
        <v>12</v>
      </c>
      <c r="E5" s="29" t="n">
        <v>0</v>
      </c>
      <c r="F5" s="20"/>
      <c r="G5" s="21"/>
      <c r="H5" s="22" t="s">
        <v>13</v>
      </c>
      <c r="I5" s="24" t="n">
        <v>25</v>
      </c>
      <c r="K5" s="16" t="s">
        <v>14</v>
      </c>
      <c r="L5" s="30" t="n">
        <f aca="false">L3-L4</f>
        <v>76</v>
      </c>
      <c r="M5" s="4"/>
      <c r="O5" s="27" t="s">
        <v>15</v>
      </c>
      <c r="P5" s="28" t="n">
        <v>0</v>
      </c>
      <c r="Q5" s="4"/>
      <c r="R5" s="4"/>
    </row>
    <row r="6" customFormat="false" ht="15" hidden="false" customHeight="false" outlineLevel="0" collapsed="false">
      <c r="A6" s="1"/>
      <c r="B6" s="20"/>
      <c r="C6" s="21"/>
      <c r="D6" s="22" t="s">
        <v>16</v>
      </c>
      <c r="E6" s="29" t="n">
        <v>0</v>
      </c>
      <c r="F6" s="20"/>
      <c r="G6" s="21"/>
      <c r="H6" s="22" t="s">
        <v>17</v>
      </c>
      <c r="I6" s="24" t="n">
        <v>148</v>
      </c>
      <c r="J6" s="1"/>
      <c r="K6" s="4"/>
      <c r="L6" s="4"/>
      <c r="M6" s="4"/>
      <c r="O6" s="27" t="s">
        <v>18</v>
      </c>
      <c r="P6" s="31" t="n">
        <v>300</v>
      </c>
      <c r="Q6" s="4"/>
      <c r="R6" s="4"/>
    </row>
    <row r="7" customFormat="false" ht="15.75" hidden="false" customHeight="false" outlineLevel="0" collapsed="false">
      <c r="A7" s="1"/>
      <c r="B7" s="20"/>
      <c r="C7" s="21"/>
      <c r="D7" s="22" t="s">
        <v>19</v>
      </c>
      <c r="E7" s="24" t="n">
        <v>0</v>
      </c>
      <c r="F7" s="20"/>
      <c r="G7" s="21"/>
      <c r="H7" s="22" t="s">
        <v>20</v>
      </c>
      <c r="I7" s="24" t="n">
        <v>130</v>
      </c>
      <c r="J7" s="32" t="s">
        <v>21</v>
      </c>
      <c r="K7" s="33" t="n">
        <v>133</v>
      </c>
      <c r="L7" s="10" t="s">
        <v>22</v>
      </c>
      <c r="M7" s="34" t="n">
        <v>374</v>
      </c>
      <c r="O7" s="27" t="s">
        <v>23</v>
      </c>
      <c r="P7" s="35" t="n">
        <v>150</v>
      </c>
      <c r="Q7" s="4"/>
      <c r="R7" s="4"/>
    </row>
    <row r="8" customFormat="false" ht="16.5" hidden="false" customHeight="false" outlineLevel="0" collapsed="false">
      <c r="A8" s="1"/>
      <c r="B8" s="36"/>
      <c r="C8" s="37"/>
      <c r="D8" s="38"/>
      <c r="E8" s="39" t="n">
        <v>0</v>
      </c>
      <c r="F8" s="36"/>
      <c r="G8" s="37"/>
      <c r="H8" s="38" t="s">
        <v>24</v>
      </c>
      <c r="I8" s="40" t="n">
        <v>0</v>
      </c>
      <c r="J8" s="32" t="s">
        <v>25</v>
      </c>
      <c r="K8" s="41" t="n">
        <v>50</v>
      </c>
      <c r="L8" s="10" t="s">
        <v>26</v>
      </c>
      <c r="M8" s="42" t="n">
        <v>69</v>
      </c>
      <c r="O8" s="43"/>
      <c r="P8" s="44" t="n">
        <f aca="false">SUM(P3:P7)</f>
        <v>670</v>
      </c>
      <c r="R8" s="4"/>
    </row>
    <row r="9" customFormat="false" ht="16.5" hidden="false" customHeight="false" outlineLevel="0" collapsed="false">
      <c r="A9" s="1"/>
      <c r="B9" s="20"/>
      <c r="C9" s="21"/>
      <c r="D9" s="22" t="s">
        <v>27</v>
      </c>
      <c r="E9" s="45" t="n">
        <f aca="false">+SUM(E3:E7)</f>
        <v>1190</v>
      </c>
      <c r="F9" s="20"/>
      <c r="G9" s="21"/>
      <c r="H9" s="22" t="s">
        <v>28</v>
      </c>
      <c r="I9" s="46" t="n">
        <f aca="false">SUM(I3:I8)</f>
        <v>1126</v>
      </c>
      <c r="J9" s="1"/>
      <c r="K9" s="47" t="n">
        <f aca="false">K7-K8</f>
        <v>83</v>
      </c>
      <c r="M9" s="47" t="n">
        <f aca="false">SUM(M7:M8)</f>
        <v>443</v>
      </c>
      <c r="O9" s="4" t="s">
        <v>29</v>
      </c>
      <c r="Q9" s="4"/>
      <c r="R9" s="4"/>
    </row>
    <row r="10" customFormat="false" ht="15" hidden="false" customHeight="false" outlineLevel="0" collapsed="false">
      <c r="A10" s="1"/>
      <c r="B10" s="20"/>
      <c r="C10" s="21"/>
      <c r="D10" s="48"/>
      <c r="E10" s="49"/>
      <c r="F10" s="50"/>
      <c r="G10" s="21"/>
      <c r="H10" s="48"/>
      <c r="I10" s="51"/>
      <c r="J10" s="1"/>
      <c r="K10" s="4"/>
      <c r="Q10" s="52"/>
      <c r="R10" s="4"/>
    </row>
    <row r="11" customFormat="false" ht="15" hidden="false" customHeight="false" outlineLevel="0" collapsed="false">
      <c r="A11" s="1"/>
      <c r="B11" s="11"/>
      <c r="C11" s="12"/>
      <c r="D11" s="13" t="s">
        <v>30</v>
      </c>
      <c r="E11" s="53" t="n">
        <v>75</v>
      </c>
      <c r="F11" s="54"/>
      <c r="G11" s="12"/>
      <c r="H11" s="13" t="s">
        <v>31</v>
      </c>
      <c r="I11" s="55" t="n">
        <f aca="false">Calculations!M20</f>
        <v>53</v>
      </c>
      <c r="J11" s="56" t="s">
        <v>32</v>
      </c>
      <c r="K11" s="4"/>
      <c r="L11" s="57"/>
      <c r="M11" s="58"/>
      <c r="Q11" s="59"/>
      <c r="R11" s="60"/>
      <c r="S11" s="61"/>
      <c r="T11" s="61"/>
      <c r="U11" s="61"/>
      <c r="V11" s="61"/>
    </row>
    <row r="12" customFormat="false" ht="15" hidden="false" customHeight="false" outlineLevel="0" collapsed="false">
      <c r="A12" s="1"/>
      <c r="B12" s="20"/>
      <c r="C12" s="21"/>
      <c r="D12" s="22" t="s">
        <v>33</v>
      </c>
      <c r="E12" s="62" t="n">
        <f aca="false">(0.5*E11)</f>
        <v>37.5</v>
      </c>
      <c r="F12" s="63"/>
      <c r="G12" s="21"/>
      <c r="H12" s="22" t="s">
        <v>34</v>
      </c>
      <c r="I12" s="64" t="n">
        <v>100</v>
      </c>
      <c r="J12" s="1"/>
      <c r="K12" s="4"/>
      <c r="L12" s="61"/>
      <c r="M12" s="65" t="s">
        <v>35</v>
      </c>
      <c r="Q12" s="66"/>
      <c r="R12" s="66"/>
      <c r="S12" s="61"/>
      <c r="T12" s="61"/>
      <c r="U12" s="61"/>
      <c r="V12" s="61"/>
    </row>
    <row r="13" customFormat="false" ht="15" hidden="false" customHeight="false" outlineLevel="0" collapsed="false">
      <c r="A13" s="1"/>
      <c r="B13" s="20"/>
      <c r="C13" s="21"/>
      <c r="D13" s="22" t="s">
        <v>36</v>
      </c>
      <c r="E13" s="62" t="n">
        <f aca="false">(0.5*E11)</f>
        <v>37.5</v>
      </c>
      <c r="F13" s="63"/>
      <c r="G13" s="21"/>
      <c r="H13" s="22" t="s">
        <v>37</v>
      </c>
      <c r="I13" s="64" t="n">
        <v>25</v>
      </c>
      <c r="J13" s="1"/>
      <c r="K13" s="4"/>
      <c r="L13" s="61"/>
      <c r="M13" s="67"/>
      <c r="Q13" s="66"/>
      <c r="R13" s="61"/>
      <c r="S13" s="61"/>
      <c r="T13" s="61"/>
      <c r="U13" s="61"/>
      <c r="V13" s="61"/>
    </row>
    <row r="14" customFormat="false" ht="15" hidden="false" customHeight="false" outlineLevel="0" collapsed="false">
      <c r="A14" s="1"/>
      <c r="B14" s="36"/>
      <c r="C14" s="37"/>
      <c r="D14" s="38" t="s">
        <v>38</v>
      </c>
      <c r="E14" s="68" t="n">
        <f aca="false">SpinReq+30</f>
        <v>67.5</v>
      </c>
      <c r="F14" s="69"/>
      <c r="G14" s="37"/>
      <c r="H14" s="38" t="s">
        <v>39</v>
      </c>
      <c r="I14" s="70" t="n">
        <v>0</v>
      </c>
      <c r="L14" s="61"/>
      <c r="M14" s="67"/>
      <c r="N14" s="67"/>
      <c r="O14" s="67" t="s">
        <v>40</v>
      </c>
      <c r="P14" s="67"/>
      <c r="Q14" s="67"/>
      <c r="R14" s="71"/>
      <c r="S14" s="72"/>
      <c r="T14" s="72"/>
      <c r="U14" s="72"/>
      <c r="V14" s="72"/>
    </row>
    <row r="15" customFormat="false" ht="16.5" hidden="false" customHeight="false" outlineLevel="0" collapsed="false">
      <c r="A15" s="1"/>
      <c r="B15" s="21"/>
      <c r="C15" s="21"/>
      <c r="D15" s="48"/>
      <c r="E15" s="49"/>
      <c r="F15" s="21"/>
      <c r="G15" s="21"/>
      <c r="H15" s="22"/>
      <c r="I15" s="73"/>
      <c r="J15" s="74" t="s">
        <v>41</v>
      </c>
      <c r="K15" s="75" t="n">
        <v>19.5</v>
      </c>
      <c r="L15" s="61"/>
      <c r="N15" s="67"/>
      <c r="O15" s="67"/>
      <c r="P15" s="67"/>
      <c r="Q15" s="67"/>
      <c r="R15" s="71"/>
      <c r="S15" s="72"/>
      <c r="T15" s="72"/>
      <c r="U15" s="72"/>
      <c r="V15" s="72"/>
    </row>
    <row r="16" customFormat="false" ht="15.75" hidden="false" customHeight="false" outlineLevel="0" collapsed="false">
      <c r="A16" s="1"/>
      <c r="B16" s="11"/>
      <c r="C16" s="12"/>
      <c r="D16" s="13" t="s">
        <v>42</v>
      </c>
      <c r="E16" s="76" t="n">
        <f aca="false">+E9-I9</f>
        <v>64</v>
      </c>
      <c r="F16" s="77" t="n">
        <v>75</v>
      </c>
      <c r="G16" s="78" t="s">
        <v>43</v>
      </c>
      <c r="H16" s="78"/>
      <c r="I16" s="78"/>
      <c r="J16" s="78"/>
      <c r="L16" s="61"/>
      <c r="M16" s="67"/>
      <c r="N16" s="79"/>
      <c r="O16" s="80" t="s">
        <v>44</v>
      </c>
      <c r="P16" s="80" t="s">
        <v>45</v>
      </c>
      <c r="Q16" s="81" t="s">
        <v>46</v>
      </c>
      <c r="R16" s="82" t="s">
        <v>47</v>
      </c>
      <c r="S16" s="72"/>
      <c r="T16" s="72"/>
      <c r="U16" s="72"/>
      <c r="V16" s="72"/>
    </row>
    <row r="17" customFormat="false" ht="15" hidden="false" customHeight="false" outlineLevel="0" collapsed="false">
      <c r="A17" s="1"/>
      <c r="B17" s="20"/>
      <c r="C17" s="21"/>
      <c r="D17" s="22" t="s">
        <v>48</v>
      </c>
      <c r="E17" s="83" t="n">
        <f aca="false">+IF((I14-E7+I4-I11+I5-I13+I6-I12-E6+I8)&lt;0,0,(I14-E7+I4-I11+I5-I13+I6-I12-E6+I8))</f>
        <v>38</v>
      </c>
      <c r="F17" s="77" t="n">
        <f aca="false">E14+Nonspin</f>
        <v>105.5</v>
      </c>
      <c r="G17" s="11"/>
      <c r="H17" s="84"/>
      <c r="I17" s="13" t="s">
        <v>49</v>
      </c>
      <c r="J17" s="85" t="s">
        <v>50</v>
      </c>
      <c r="K17" s="4"/>
      <c r="L17" s="61"/>
      <c r="M17" s="67"/>
      <c r="N17" s="86" t="s">
        <v>51</v>
      </c>
      <c r="O17" s="87" t="n">
        <v>0</v>
      </c>
      <c r="P17" s="88" t="n">
        <v>0</v>
      </c>
      <c r="Q17" s="89" t="n">
        <f aca="false">+MIN(P17-O17,R17*10)</f>
        <v>0</v>
      </c>
      <c r="R17" s="90" t="n">
        <v>3</v>
      </c>
      <c r="S17" s="72"/>
      <c r="T17" s="72"/>
      <c r="U17" s="72"/>
      <c r="V17" s="72"/>
    </row>
    <row r="18" customFormat="false" ht="15" hidden="false" customHeight="false" outlineLevel="0" collapsed="false">
      <c r="A18" s="1"/>
      <c r="B18" s="20"/>
      <c r="C18" s="21"/>
      <c r="D18" s="91" t="s">
        <v>52</v>
      </c>
      <c r="E18" s="92" t="n">
        <f aca="false">+Spin+Nonspin</f>
        <v>102</v>
      </c>
      <c r="F18" s="93"/>
      <c r="G18" s="20"/>
      <c r="H18" s="22" t="s">
        <v>53</v>
      </c>
      <c r="I18" s="29" t="n">
        <v>0</v>
      </c>
      <c r="J18" s="94" t="n">
        <v>0</v>
      </c>
      <c r="K18" s="95" t="n">
        <f aca="false">SUM(J18*I18)</f>
        <v>0</v>
      </c>
      <c r="L18" s="4"/>
      <c r="M18" s="4"/>
      <c r="N18" s="86" t="n">
        <v>2</v>
      </c>
      <c r="O18" s="87" t="n">
        <v>36</v>
      </c>
      <c r="P18" s="88" t="n">
        <v>46</v>
      </c>
      <c r="Q18" s="96" t="n">
        <f aca="false">+MIN(P18-O18,R18*10)</f>
        <v>10</v>
      </c>
      <c r="R18" s="97" t="n">
        <v>4.5</v>
      </c>
    </row>
    <row r="19" customFormat="false" ht="15" hidden="false" customHeight="false" outlineLevel="0" collapsed="false">
      <c r="A19" s="1"/>
      <c r="B19" s="20"/>
      <c r="C19" s="21"/>
      <c r="D19" s="91" t="s">
        <v>54</v>
      </c>
      <c r="E19" s="98" t="n">
        <f aca="false">+E16-E12-IF((E17-E13)&lt;0,E13-E17,0)</f>
        <v>26.5</v>
      </c>
      <c r="F19" s="93"/>
      <c r="G19" s="20"/>
      <c r="H19" s="22" t="s">
        <v>55</v>
      </c>
      <c r="I19" s="29" t="n">
        <v>0</v>
      </c>
      <c r="J19" s="94" t="n">
        <v>0</v>
      </c>
      <c r="K19" s="95" t="n">
        <f aca="false">SUM(J19*I19)</f>
        <v>0</v>
      </c>
      <c r="L19" s="4"/>
      <c r="M19" s="99"/>
      <c r="N19" s="86" t="n">
        <v>3</v>
      </c>
      <c r="O19" s="87" t="n">
        <v>50</v>
      </c>
      <c r="P19" s="88" t="n">
        <v>100</v>
      </c>
      <c r="Q19" s="96" t="n">
        <f aca="false">+MIN(P19-O19,R19*10)</f>
        <v>50</v>
      </c>
      <c r="R19" s="97" t="n">
        <v>5.1</v>
      </c>
    </row>
    <row r="20" customFormat="false" ht="15" hidden="false" customHeight="false" outlineLevel="0" collapsed="false">
      <c r="A20" s="1"/>
      <c r="B20" s="20"/>
      <c r="C20" s="21"/>
      <c r="D20" s="22" t="s">
        <v>56</v>
      </c>
      <c r="E20" s="100" t="n">
        <v>0</v>
      </c>
      <c r="F20" s="93"/>
      <c r="G20" s="20"/>
      <c r="H20" s="22" t="s">
        <v>57</v>
      </c>
      <c r="I20" s="29" t="n">
        <v>0</v>
      </c>
      <c r="J20" s="94" t="n">
        <v>0</v>
      </c>
      <c r="K20" s="95" t="n">
        <f aca="false">SUM(J20*I20)</f>
        <v>0</v>
      </c>
      <c r="L20" s="4"/>
      <c r="M20" s="99"/>
      <c r="N20" s="86" t="s">
        <v>58</v>
      </c>
      <c r="O20" s="87" t="n">
        <v>0</v>
      </c>
      <c r="P20" s="88" t="n">
        <v>0</v>
      </c>
      <c r="Q20" s="96" t="n">
        <f aca="false">+MIN(P20-O20,R20*10)</f>
        <v>0</v>
      </c>
      <c r="R20" s="97" t="n">
        <v>10</v>
      </c>
    </row>
    <row r="21" customFormat="false" ht="15" hidden="false" customHeight="false" outlineLevel="0" collapsed="false">
      <c r="A21" s="1"/>
      <c r="B21" s="20"/>
      <c r="C21" s="21"/>
      <c r="D21" s="22" t="s">
        <v>59</v>
      </c>
      <c r="E21" s="100" t="n">
        <v>0</v>
      </c>
      <c r="F21" s="93"/>
      <c r="G21" s="20"/>
      <c r="H21" s="22" t="s">
        <v>60</v>
      </c>
      <c r="I21" s="29" t="n">
        <v>0</v>
      </c>
      <c r="J21" s="94" t="n">
        <v>0</v>
      </c>
      <c r="K21" s="95" t="n">
        <f aca="false">SUM(J21*I21)</f>
        <v>0</v>
      </c>
      <c r="L21" s="4"/>
      <c r="M21" s="99"/>
      <c r="N21" s="101" t="s">
        <v>61</v>
      </c>
      <c r="O21" s="102" t="n">
        <v>0</v>
      </c>
      <c r="P21" s="103" t="n">
        <v>0</v>
      </c>
      <c r="Q21" s="96" t="n">
        <f aca="false">+MIN(P21-O21,R21*10)</f>
        <v>0</v>
      </c>
      <c r="R21" s="97" t="n">
        <v>10</v>
      </c>
    </row>
    <row r="22" customFormat="false" ht="15.75" hidden="false" customHeight="false" outlineLevel="0" collapsed="false">
      <c r="A22" s="1"/>
      <c r="B22" s="20"/>
      <c r="C22" s="21"/>
      <c r="D22" s="21"/>
      <c r="E22" s="51"/>
      <c r="F22" s="93"/>
      <c r="G22" s="104"/>
      <c r="H22" s="22" t="s">
        <v>62</v>
      </c>
      <c r="I22" s="105" t="n">
        <v>0</v>
      </c>
      <c r="J22" s="106" t="n">
        <v>0</v>
      </c>
      <c r="K22" s="95" t="n">
        <f aca="false">SUM(J22*I22)</f>
        <v>0</v>
      </c>
      <c r="L22" s="4"/>
      <c r="M22" s="99"/>
      <c r="N22" s="101" t="s">
        <v>63</v>
      </c>
      <c r="O22" s="102" t="n">
        <v>0</v>
      </c>
      <c r="P22" s="103" t="n">
        <v>0</v>
      </c>
      <c r="Q22" s="96" t="n">
        <f aca="false">+MIN(P22-O22,R22*10)</f>
        <v>0</v>
      </c>
      <c r="R22" s="97" t="n">
        <v>3.33</v>
      </c>
    </row>
    <row r="23" customFormat="false" ht="15.75" hidden="false" customHeight="false" outlineLevel="0" collapsed="false">
      <c r="A23" s="1"/>
      <c r="B23" s="107"/>
      <c r="C23" s="108"/>
      <c r="D23" s="109" t="s">
        <v>64</v>
      </c>
      <c r="E23" s="110" t="n">
        <f aca="false">E19</f>
        <v>26.5</v>
      </c>
      <c r="F23" s="93"/>
      <c r="G23" s="20"/>
      <c r="H23" s="22" t="s">
        <v>65</v>
      </c>
      <c r="I23" s="111" t="n">
        <f aca="false">+SUM(I18:I22)</f>
        <v>0</v>
      </c>
      <c r="J23" s="112" t="str">
        <f aca="false">+IF(I23&gt;0,(I18*J18+I19*J19+I20*J20+I21*J21+I22*J22)/I23,"NA")</f>
        <v>NA</v>
      </c>
      <c r="K23" s="95" t="n">
        <f aca="false">SUM(K18:K22)</f>
        <v>0</v>
      </c>
      <c r="L23" s="95" t="n">
        <f aca="false">SUM(I23*K15)</f>
        <v>0</v>
      </c>
      <c r="M23" s="113"/>
      <c r="N23" s="101" t="s">
        <v>66</v>
      </c>
      <c r="O23" s="102" t="n">
        <v>0</v>
      </c>
      <c r="P23" s="103" t="n">
        <v>0</v>
      </c>
      <c r="Q23" s="96" t="n">
        <f aca="false">+MIN(P23-O23,R23*10)</f>
        <v>0</v>
      </c>
      <c r="R23" s="97" t="n">
        <v>3.6</v>
      </c>
    </row>
    <row r="24" customFormat="false" ht="14.25" hidden="false" customHeight="false" outlineLevel="0" collapsed="false">
      <c r="A24" s="1"/>
      <c r="B24" s="114"/>
      <c r="C24" s="115"/>
      <c r="D24" s="116" t="s">
        <v>67</v>
      </c>
      <c r="E24" s="117" t="n">
        <f aca="false">+E20*E23</f>
        <v>0</v>
      </c>
      <c r="F24" s="93"/>
      <c r="G24" s="11"/>
      <c r="H24" s="13"/>
      <c r="I24" s="13" t="s">
        <v>49</v>
      </c>
      <c r="J24" s="85" t="s">
        <v>50</v>
      </c>
      <c r="K24" s="4"/>
      <c r="L24" s="4"/>
      <c r="M24" s="99"/>
      <c r="N24" s="86" t="s">
        <v>68</v>
      </c>
      <c r="O24" s="87" t="n">
        <v>179</v>
      </c>
      <c r="P24" s="88" t="n">
        <v>214</v>
      </c>
      <c r="Q24" s="96" t="n">
        <f aca="false">+MIN(P24-O24,R24*10)</f>
        <v>35</v>
      </c>
      <c r="R24" s="97" t="n">
        <v>3.6</v>
      </c>
    </row>
    <row r="25" customFormat="false" ht="15" hidden="false" customHeight="false" outlineLevel="0" collapsed="false">
      <c r="A25" s="1"/>
      <c r="B25" s="118"/>
      <c r="C25" s="119"/>
      <c r="D25" s="120" t="s">
        <v>69</v>
      </c>
      <c r="E25" s="121" t="n">
        <f aca="false">+IF(+AND(Deficiency&gt;=0,NFPurchase&gt;=0),Spin-SpinReq,IF(TotalSpin&lt;TotalSpinReq,Spin-TotalSpinReq,Spin-SpinReq))</f>
        <v>26.5</v>
      </c>
      <c r="F25" s="93"/>
      <c r="G25" s="20"/>
      <c r="H25" s="22" t="s">
        <v>70</v>
      </c>
      <c r="I25" s="29" t="n">
        <v>0</v>
      </c>
      <c r="J25" s="94" t="n">
        <v>0</v>
      </c>
      <c r="K25" s="95" t="n">
        <f aca="false">J25*I25</f>
        <v>0</v>
      </c>
      <c r="L25" s="4"/>
      <c r="M25" s="4"/>
      <c r="N25" s="122" t="s">
        <v>26</v>
      </c>
      <c r="O25" s="123" t="n">
        <v>0</v>
      </c>
      <c r="P25" s="124" t="n">
        <v>0</v>
      </c>
      <c r="Q25" s="96" t="n">
        <f aca="false">+MIN(P25-O25,R25*10)</f>
        <v>0</v>
      </c>
      <c r="R25" s="97" t="n">
        <v>10</v>
      </c>
    </row>
    <row r="26" customFormat="false" ht="15" hidden="false" customHeight="false" outlineLevel="0" collapsed="false">
      <c r="A26" s="1"/>
      <c r="B26" s="125"/>
      <c r="C26" s="126"/>
      <c r="D26" s="127" t="s">
        <v>71</v>
      </c>
      <c r="E26" s="128" t="n">
        <f aca="false">+E21*E25</f>
        <v>0</v>
      </c>
      <c r="F26" s="93"/>
      <c r="G26" s="20"/>
      <c r="H26" s="22" t="s">
        <v>72</v>
      </c>
      <c r="I26" s="29" t="n">
        <v>0</v>
      </c>
      <c r="J26" s="94" t="n">
        <v>0</v>
      </c>
      <c r="K26" s="95" t="n">
        <f aca="false">J26*I26</f>
        <v>0</v>
      </c>
      <c r="L26" s="4"/>
      <c r="M26" s="4"/>
      <c r="N26" s="129" t="n">
        <v>6</v>
      </c>
      <c r="O26" s="87" t="n">
        <v>29</v>
      </c>
      <c r="P26" s="88" t="n">
        <v>50</v>
      </c>
      <c r="Q26" s="96" t="n">
        <f aca="false">+MIN(P26-O26,R26*10)</f>
        <v>20</v>
      </c>
      <c r="R26" s="97" t="n">
        <v>2</v>
      </c>
    </row>
    <row r="27" customFormat="false" ht="15" hidden="false" customHeight="false" outlineLevel="0" collapsed="false">
      <c r="A27" s="1"/>
      <c r="B27" s="130"/>
      <c r="C27" s="130"/>
      <c r="D27" s="130"/>
      <c r="E27" s="93"/>
      <c r="F27" s="93"/>
      <c r="G27" s="20"/>
      <c r="H27" s="22" t="s">
        <v>73</v>
      </c>
      <c r="I27" s="29" t="n">
        <v>0</v>
      </c>
      <c r="J27" s="94" t="n">
        <v>0</v>
      </c>
      <c r="K27" s="95" t="n">
        <f aca="false">J27*I27</f>
        <v>0</v>
      </c>
      <c r="L27" s="4"/>
      <c r="M27" s="131"/>
      <c r="N27" s="129" t="n">
        <v>7</v>
      </c>
      <c r="O27" s="87" t="n">
        <v>40</v>
      </c>
      <c r="P27" s="88" t="n">
        <v>0</v>
      </c>
      <c r="Q27" s="96" t="n">
        <f aca="false">+MIN(P27-O27,R27*10)</f>
        <v>-40</v>
      </c>
      <c r="R27" s="97" t="n">
        <v>2.1</v>
      </c>
    </row>
    <row r="28" customFormat="false" ht="15.75" hidden="false" customHeight="false" outlineLevel="0" collapsed="false">
      <c r="A28" s="1"/>
      <c r="B28" s="130"/>
      <c r="C28" s="132"/>
      <c r="D28" s="133"/>
      <c r="E28" s="132"/>
      <c r="F28" s="93"/>
      <c r="G28" s="20"/>
      <c r="H28" s="22" t="s">
        <v>74</v>
      </c>
      <c r="I28" s="29" t="n">
        <v>0</v>
      </c>
      <c r="J28" s="94" t="n">
        <v>0</v>
      </c>
      <c r="K28" s="95" t="n">
        <f aca="false">J28*I28</f>
        <v>0</v>
      </c>
      <c r="L28" s="4"/>
      <c r="M28" s="131"/>
      <c r="N28" s="134" t="n">
        <v>8</v>
      </c>
      <c r="O28" s="135" t="n">
        <v>130</v>
      </c>
      <c r="P28" s="136" t="n">
        <v>130</v>
      </c>
      <c r="Q28" s="137" t="n">
        <f aca="false">+MIN(P28-O28,R28*10)</f>
        <v>0</v>
      </c>
      <c r="R28" s="138" t="n">
        <v>2.1</v>
      </c>
    </row>
    <row r="29" customFormat="false" ht="16.5" hidden="false" customHeight="false" outlineLevel="0" collapsed="false">
      <c r="A29" s="1"/>
      <c r="B29" s="93"/>
      <c r="C29" s="132"/>
      <c r="D29" s="139"/>
      <c r="E29" s="132"/>
      <c r="F29" s="93"/>
      <c r="G29" s="20"/>
      <c r="H29" s="22" t="s">
        <v>75</v>
      </c>
      <c r="I29" s="105" t="n">
        <v>0</v>
      </c>
      <c r="J29" s="106" t="n">
        <v>0</v>
      </c>
      <c r="K29" s="95" t="n">
        <f aca="false">J29*I29</f>
        <v>0</v>
      </c>
      <c r="L29" s="4"/>
      <c r="M29" s="4"/>
      <c r="N29" s="140" t="s">
        <v>76</v>
      </c>
      <c r="O29" s="141" t="n">
        <f aca="false">SUM(O17:O28)</f>
        <v>464</v>
      </c>
      <c r="P29" s="142" t="n">
        <f aca="false">SUM(P17:P28)</f>
        <v>540</v>
      </c>
      <c r="Q29" s="143" t="n">
        <f aca="false">SUM(Q17:Q28)</f>
        <v>75</v>
      </c>
      <c r="R29" s="144"/>
      <c r="S29" s="145"/>
    </row>
    <row r="30" customFormat="false" ht="15.75" hidden="false" customHeight="false" outlineLevel="0" collapsed="false">
      <c r="A30" s="1"/>
      <c r="B30" s="93"/>
      <c r="C30" s="146"/>
      <c r="D30" s="147"/>
      <c r="E30" s="148"/>
      <c r="F30" s="93"/>
      <c r="G30" s="36"/>
      <c r="H30" s="38" t="s">
        <v>65</v>
      </c>
      <c r="I30" s="149" t="n">
        <f aca="false">+SUM(I25:I29)</f>
        <v>0</v>
      </c>
      <c r="J30" s="150" t="str">
        <f aca="false">+IF(I30&gt;0,(I25*J25+I26*J26+I27*J27+I28*J28+I29*J29)/I30,"NA")</f>
        <v>NA</v>
      </c>
      <c r="K30" s="95" t="n">
        <f aca="false">SUM(K25:K29)</f>
        <v>0</v>
      </c>
      <c r="L30" s="95" t="n">
        <f aca="false">SUM(I30*K15)</f>
        <v>0</v>
      </c>
      <c r="M30" s="4"/>
      <c r="N30" s="151" t="s">
        <v>77</v>
      </c>
      <c r="O30" s="152" t="n">
        <v>52</v>
      </c>
      <c r="P30" s="153" t="n">
        <v>104</v>
      </c>
      <c r="Q30" s="154"/>
      <c r="R30" s="4"/>
    </row>
    <row r="31" customFormat="false" ht="15" hidden="false" customHeight="false" outlineLevel="0" collapsed="false">
      <c r="A31" s="1"/>
      <c r="B31" s="130"/>
      <c r="C31" s="130"/>
      <c r="D31" s="130"/>
      <c r="E31" s="130"/>
      <c r="F31" s="93"/>
      <c r="G31" s="21"/>
      <c r="H31" s="22"/>
      <c r="I31" s="111"/>
      <c r="J31" s="155"/>
      <c r="K31" s="4"/>
      <c r="L31" s="4"/>
      <c r="M31" s="4"/>
      <c r="N31" s="156" t="s">
        <v>3</v>
      </c>
      <c r="O31" s="152" t="n">
        <v>598</v>
      </c>
      <c r="P31" s="153" t="n">
        <v>600</v>
      </c>
      <c r="Q31" s="4"/>
      <c r="R31" s="4"/>
    </row>
    <row r="32" customFormat="false" ht="15.75" hidden="false" customHeight="false" outlineLevel="0" collapsed="false">
      <c r="A32" s="130"/>
      <c r="B32" s="157" t="s">
        <v>78</v>
      </c>
      <c r="C32" s="158" t="s">
        <v>79</v>
      </c>
      <c r="D32" s="147"/>
      <c r="E32" s="148"/>
      <c r="F32" s="93"/>
      <c r="G32" s="21"/>
      <c r="H32" s="22"/>
      <c r="I32" s="111"/>
      <c r="J32" s="155"/>
      <c r="K32" s="95" t="n">
        <f aca="false">SUM(K23+K30-L23-L30)</f>
        <v>0</v>
      </c>
      <c r="L32" s="4"/>
      <c r="M32" s="4"/>
      <c r="N32" s="159"/>
      <c r="O32" s="160" t="n">
        <f aca="false">SUM(O30:O31)</f>
        <v>650</v>
      </c>
      <c r="P32" s="161" t="n">
        <f aca="false">SUM(P30:P31)</f>
        <v>704</v>
      </c>
      <c r="Q32" s="4"/>
      <c r="R32" s="4"/>
    </row>
    <row r="33" customFormat="false" ht="13.5" hidden="false" customHeight="false" outlineLevel="0" collapsed="false">
      <c r="A33" s="1"/>
      <c r="B33" s="162"/>
      <c r="C33" s="163"/>
      <c r="D33" s="130"/>
      <c r="E33" s="130"/>
      <c r="F33" s="93"/>
      <c r="G33" s="93"/>
      <c r="H33" s="93"/>
      <c r="I33" s="93"/>
      <c r="J33" s="1"/>
      <c r="K33" s="95"/>
      <c r="L33" s="4"/>
      <c r="M33" s="4"/>
      <c r="N33" s="4"/>
      <c r="O33" s="4"/>
      <c r="P33" s="4"/>
      <c r="Q33" s="4"/>
      <c r="R33" s="4"/>
    </row>
    <row r="34" customFormat="false" ht="12.75" hidden="false" customHeight="false" outlineLevel="0" collapsed="false">
      <c r="A34" s="1"/>
      <c r="B34" s="1"/>
      <c r="C34" s="164"/>
      <c r="D34" s="1"/>
      <c r="E34" s="1"/>
      <c r="F34" s="1"/>
      <c r="G34" s="1"/>
      <c r="H34" s="1"/>
      <c r="I34" s="1"/>
      <c r="J34" s="1"/>
      <c r="K34" s="4"/>
      <c r="L34" s="4"/>
      <c r="M34" s="4"/>
      <c r="N34" s="4"/>
      <c r="O34" s="4"/>
      <c r="P34" s="4"/>
      <c r="Q34" s="4"/>
      <c r="R34" s="4"/>
    </row>
    <row r="35" customFormat="false" ht="12.75" hidden="false" customHeight="false" outlineLevel="0" collapsed="false">
      <c r="A35" s="1"/>
      <c r="B35" s="130"/>
      <c r="C35" s="1"/>
      <c r="D35" s="1"/>
      <c r="E35" s="1"/>
      <c r="F35" s="1"/>
      <c r="G35" s="1"/>
      <c r="H35" s="1"/>
      <c r="I35" s="1"/>
      <c r="J35" s="1"/>
      <c r="K35" s="4"/>
      <c r="L35" s="4"/>
      <c r="M35" s="4"/>
      <c r="N35" s="4"/>
      <c r="O35" s="4"/>
      <c r="P35" s="4"/>
      <c r="Q35" s="4"/>
      <c r="R35" s="4"/>
    </row>
    <row r="36" customFormat="false" ht="12.7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4"/>
      <c r="L36" s="4"/>
      <c r="M36" s="4"/>
      <c r="N36" s="4"/>
      <c r="O36" s="4"/>
      <c r="P36" s="4"/>
      <c r="Q36" s="4"/>
      <c r="R36" s="4"/>
    </row>
    <row r="37" customFormat="false" ht="12.7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customFormat="false" ht="12.7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customFormat="false" ht="12.7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customFormat="false" ht="12.7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customFormat="false" ht="12.75" hidden="false" customHeight="fals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customFormat="false" ht="12.75" hidden="false" customHeight="fals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customFormat="false" ht="12.75" hidden="false" customHeight="false" outlineLevel="0" collapsed="false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customFormat="false" ht="12.75" hidden="false" customHeight="fals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customFormat="false" ht="12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customFormat="false" ht="12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customFormat="false" ht="12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customFormat="false" ht="12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customFormat="false" ht="12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customFormat="false" ht="12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customFormat="false" ht="12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customFormat="false" ht="12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customFormat="false" ht="12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customFormat="false" ht="12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customFormat="false" ht="12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customFormat="false" ht="12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customFormat="false" ht="12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customFormat="false" ht="12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customFormat="false" ht="12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customFormat="false" ht="12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customFormat="false" ht="12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customFormat="false" ht="12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customFormat="false" ht="12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customFormat="false" ht="12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</sheetData>
  <mergeCells count="2">
    <mergeCell ref="B1:I1"/>
    <mergeCell ref="G16:J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&amp;L&amp;D&amp;C&amp;T&amp;R&amp;F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223"/>
  <sheetViews>
    <sheetView showFormulas="false" showGridLines="false" showRowColHeaders="true" showZeros="true" rightToLeft="false" tabSelected="false" showOutlineSymbols="true" defaultGridColor="true" view="normal" topLeftCell="A122" colorId="64" zoomScale="100" zoomScaleNormal="100" zoomScalePageLayoutView="100" workbookViewId="0">
      <selection pane="topLeft" activeCell="F129" activeCellId="0" sqref="F1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4" min="3" style="0" width="9.85"/>
    <col collapsed="false" customWidth="true" hidden="false" outlineLevel="0" max="5" min="5" style="0" width="10.85"/>
    <col collapsed="false" customWidth="true" hidden="false" outlineLevel="0" max="6" min="6" style="0" width="9.7"/>
    <col collapsed="false" customWidth="true" hidden="false" outlineLevel="0" max="9" min="9" style="0" width="8.7"/>
    <col collapsed="false" customWidth="true" hidden="false" outlineLevel="0" max="10" min="10" style="0" width="3.28"/>
    <col collapsed="false" customWidth="true" hidden="false" outlineLevel="0" max="11" min="11" style="0" width="7.99"/>
    <col collapsed="false" customWidth="true" hidden="false" outlineLevel="0" max="12" min="12" style="0" width="2.99"/>
    <col collapsed="false" customWidth="true" hidden="false" outlineLevel="0" max="13" min="13" style="0" width="7.85"/>
    <col collapsed="false" customWidth="true" hidden="false" outlineLevel="0" max="15" min="15" style="0" width="10.56"/>
    <col collapsed="false" customWidth="true" hidden="false" outlineLevel="0" max="16" min="16" style="0" width="7.28"/>
    <col collapsed="false" customWidth="true" hidden="false" outlineLevel="0" max="17" min="17" style="0" width="9.7"/>
    <col collapsed="false" customWidth="true" hidden="false" outlineLevel="0" max="18" min="18" style="0" width="10.41"/>
    <col collapsed="false" customWidth="true" hidden="false" outlineLevel="0" max="19" min="19" style="0" width="10.56"/>
    <col collapsed="false" customWidth="true" hidden="false" outlineLevel="0" max="20" min="20" style="0" width="10.71"/>
    <col collapsed="false" customWidth="true" hidden="false" outlineLevel="0" max="21" min="21" style="0" width="10.41"/>
    <col collapsed="false" customWidth="true" hidden="false" outlineLevel="0" max="23" min="22" style="0" width="10.71"/>
    <col collapsed="false" customWidth="true" hidden="false" outlineLevel="0" max="24" min="24" style="0" width="11.7"/>
    <col collapsed="false" customWidth="true" hidden="false" outlineLevel="0" max="25" min="25" style="0" width="3.99"/>
    <col collapsed="false" customWidth="true" hidden="false" outlineLevel="0" max="27" min="27" style="0" width="2.7"/>
    <col collapsed="false" customWidth="true" hidden="false" outlineLevel="0" max="28" min="28" style="0" width="10.13"/>
  </cols>
  <sheetData>
    <row r="1" customFormat="false" ht="12.75" hidden="false" customHeight="false" outlineLevel="0" collapsed="false">
      <c r="A1" s="165" t="n">
        <v>36557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</row>
    <row r="2" customFormat="false" ht="15.75" hidden="false" customHeight="false" outlineLevel="0" collapsed="false">
      <c r="G2" s="167" t="s">
        <v>80</v>
      </c>
    </row>
    <row r="3" customFormat="false" ht="12.75" hidden="false" customHeight="false" outlineLevel="0" collapsed="false">
      <c r="C3" s="0" t="n">
        <v>31</v>
      </c>
      <c r="D3" s="0" t="n">
        <v>1</v>
      </c>
      <c r="E3" s="0" t="n">
        <v>2</v>
      </c>
      <c r="F3" s="0" t="n">
        <v>3</v>
      </c>
      <c r="G3" s="0" t="n">
        <v>4</v>
      </c>
      <c r="H3" s="0" t="n">
        <v>5</v>
      </c>
      <c r="I3" s="0" t="n">
        <v>6</v>
      </c>
    </row>
    <row r="4" customFormat="false" ht="12.75" hidden="false" customHeight="false" outlineLevel="0" collapsed="false">
      <c r="B4" s="168" t="s">
        <v>81</v>
      </c>
      <c r="C4" s="169" t="s">
        <v>82</v>
      </c>
      <c r="D4" s="169" t="s">
        <v>83</v>
      </c>
      <c r="E4" s="169" t="s">
        <v>84</v>
      </c>
      <c r="F4" s="169" t="s">
        <v>85</v>
      </c>
      <c r="G4" s="169" t="s">
        <v>86</v>
      </c>
      <c r="H4" s="169" t="s">
        <v>87</v>
      </c>
      <c r="I4" s="169" t="s">
        <v>88</v>
      </c>
      <c r="J4" s="170"/>
      <c r="K4" s="171" t="s">
        <v>89</v>
      </c>
      <c r="L4" s="172"/>
      <c r="M4" s="171" t="s">
        <v>90</v>
      </c>
      <c r="N4" s="173" t="s">
        <v>81</v>
      </c>
      <c r="O4" s="174" t="s">
        <v>91</v>
      </c>
    </row>
    <row r="5" customFormat="false" ht="12.75" hidden="false" customHeight="false" outlineLevel="0" collapsed="false">
      <c r="B5" s="175" t="n">
        <v>1</v>
      </c>
      <c r="C5" s="176" t="n">
        <v>550</v>
      </c>
      <c r="D5" s="176" t="n">
        <v>558</v>
      </c>
      <c r="E5" s="176" t="n">
        <v>620</v>
      </c>
      <c r="F5" s="176" t="n">
        <v>597</v>
      </c>
      <c r="G5" s="176" t="n">
        <v>580</v>
      </c>
      <c r="H5" s="176" t="n">
        <v>598</v>
      </c>
      <c r="I5" s="176" t="n">
        <v>551</v>
      </c>
      <c r="J5" s="177"/>
      <c r="K5" s="176" t="n">
        <f aca="false">AVERAGE(C5:G5)</f>
        <v>581</v>
      </c>
      <c r="L5" s="176"/>
      <c r="M5" s="176" t="n">
        <f aca="false">AVERAGE(H5:I5)</f>
        <v>574.5</v>
      </c>
      <c r="N5" s="178" t="n">
        <v>1</v>
      </c>
      <c r="O5" s="179" t="n">
        <f aca="false">K5-K28</f>
        <v>-36</v>
      </c>
      <c r="P5" s="145"/>
      <c r="Q5" s="145"/>
    </row>
    <row r="6" customFormat="false" ht="12.75" hidden="false" customHeight="false" outlineLevel="0" collapsed="false">
      <c r="B6" s="180" t="n">
        <v>2</v>
      </c>
      <c r="C6" s="181" t="n">
        <v>529</v>
      </c>
      <c r="D6" s="181" t="n">
        <v>534</v>
      </c>
      <c r="E6" s="181" t="n">
        <v>601</v>
      </c>
      <c r="F6" s="181" t="n">
        <v>593</v>
      </c>
      <c r="G6" s="181" t="n">
        <v>568</v>
      </c>
      <c r="H6" s="181" t="n">
        <v>566</v>
      </c>
      <c r="I6" s="181" t="n">
        <v>538</v>
      </c>
      <c r="J6" s="182"/>
      <c r="K6" s="181" t="n">
        <f aca="false">AVERAGE(C6:G6)</f>
        <v>565</v>
      </c>
      <c r="L6" s="181"/>
      <c r="M6" s="181" t="n">
        <f aca="false">AVERAGE(H6:I6)</f>
        <v>552</v>
      </c>
      <c r="N6" s="183" t="n">
        <v>2</v>
      </c>
      <c r="O6" s="184" t="n">
        <f aca="false">K6-K5</f>
        <v>-16</v>
      </c>
      <c r="P6" s="145"/>
      <c r="Q6" s="145"/>
    </row>
    <row r="7" customFormat="false" ht="12.75" hidden="false" customHeight="false" outlineLevel="0" collapsed="false">
      <c r="B7" s="180" t="n">
        <v>3</v>
      </c>
      <c r="C7" s="181" t="n">
        <v>523</v>
      </c>
      <c r="D7" s="181" t="n">
        <v>521</v>
      </c>
      <c r="E7" s="181" t="n">
        <v>601</v>
      </c>
      <c r="F7" s="181" t="n">
        <v>567</v>
      </c>
      <c r="G7" s="181" t="n">
        <v>556</v>
      </c>
      <c r="H7" s="181" t="n">
        <v>558</v>
      </c>
      <c r="I7" s="181" t="n">
        <v>526</v>
      </c>
      <c r="J7" s="182"/>
      <c r="K7" s="181" t="n">
        <f aca="false">AVERAGE(C7:G7)</f>
        <v>553.6</v>
      </c>
      <c r="L7" s="181"/>
      <c r="M7" s="181" t="n">
        <f aca="false">AVERAGE(H7:I7)</f>
        <v>542</v>
      </c>
      <c r="N7" s="183" t="n">
        <v>3</v>
      </c>
      <c r="O7" s="184" t="n">
        <f aca="false">K7-K6</f>
        <v>-11.4</v>
      </c>
      <c r="P7" s="145"/>
      <c r="Q7" s="145"/>
    </row>
    <row r="8" customFormat="false" ht="12.75" hidden="false" customHeight="false" outlineLevel="0" collapsed="false">
      <c r="B8" s="185" t="n">
        <v>4</v>
      </c>
      <c r="C8" s="186" t="n">
        <v>542</v>
      </c>
      <c r="D8" s="186" t="n">
        <v>504</v>
      </c>
      <c r="E8" s="186" t="n">
        <v>583</v>
      </c>
      <c r="F8" s="186" t="n">
        <v>575</v>
      </c>
      <c r="G8" s="186" t="n">
        <v>555</v>
      </c>
      <c r="H8" s="186" t="n">
        <v>553</v>
      </c>
      <c r="I8" s="186" t="n">
        <v>515</v>
      </c>
      <c r="J8" s="187"/>
      <c r="K8" s="186" t="n">
        <f aca="false">AVERAGE(C8:G8)</f>
        <v>551.8</v>
      </c>
      <c r="L8" s="186"/>
      <c r="M8" s="186" t="n">
        <f aca="false">AVERAGE(H8:I8)</f>
        <v>534</v>
      </c>
      <c r="N8" s="188" t="n">
        <v>4</v>
      </c>
      <c r="O8" s="189" t="n">
        <f aca="false">K8-K7</f>
        <v>-1.80000000000007</v>
      </c>
      <c r="P8" s="145"/>
      <c r="Q8" s="145"/>
    </row>
    <row r="9" customFormat="false" ht="12.75" hidden="false" customHeight="false" outlineLevel="0" collapsed="false">
      <c r="B9" s="175" t="n">
        <v>5</v>
      </c>
      <c r="C9" s="176" t="n">
        <v>549</v>
      </c>
      <c r="D9" s="176" t="n">
        <v>521</v>
      </c>
      <c r="E9" s="176" t="n">
        <v>628</v>
      </c>
      <c r="F9" s="176" t="n">
        <v>594</v>
      </c>
      <c r="G9" s="176" t="n">
        <v>575</v>
      </c>
      <c r="H9" s="176" t="n">
        <v>557</v>
      </c>
      <c r="I9" s="176" t="n">
        <v>515</v>
      </c>
      <c r="J9" s="177"/>
      <c r="K9" s="176" t="n">
        <f aca="false">AVERAGE(C9:G9)</f>
        <v>573.4</v>
      </c>
      <c r="L9" s="176"/>
      <c r="M9" s="176" t="n">
        <f aca="false">AVERAGE(H9:I9)</f>
        <v>536</v>
      </c>
      <c r="N9" s="178" t="n">
        <v>5</v>
      </c>
      <c r="O9" s="190" t="n">
        <f aca="false">K9-K8</f>
        <v>21.6</v>
      </c>
      <c r="P9" s="145"/>
      <c r="Q9" s="145"/>
    </row>
    <row r="10" customFormat="false" ht="12.75" hidden="false" customHeight="false" outlineLevel="0" collapsed="false">
      <c r="B10" s="180" t="n">
        <v>6</v>
      </c>
      <c r="C10" s="181" t="n">
        <v>577</v>
      </c>
      <c r="D10" s="181" t="n">
        <v>557</v>
      </c>
      <c r="E10" s="181" t="n">
        <v>671</v>
      </c>
      <c r="F10" s="181" t="n">
        <v>649</v>
      </c>
      <c r="G10" s="181" t="n">
        <v>626</v>
      </c>
      <c r="H10" s="181" t="n">
        <v>575</v>
      </c>
      <c r="I10" s="181" t="n">
        <v>534</v>
      </c>
      <c r="J10" s="182"/>
      <c r="K10" s="181" t="n">
        <f aca="false">AVERAGE(C10:G10)</f>
        <v>616</v>
      </c>
      <c r="L10" s="181"/>
      <c r="M10" s="181" t="n">
        <f aca="false">AVERAGE(H10:I10)</f>
        <v>554.5</v>
      </c>
      <c r="N10" s="183" t="n">
        <v>6</v>
      </c>
      <c r="O10" s="191" t="n">
        <f aca="false">K10-K9</f>
        <v>42.6</v>
      </c>
      <c r="P10" s="145" t="n">
        <v>622</v>
      </c>
      <c r="Q10" s="145"/>
    </row>
    <row r="11" customFormat="false" ht="12.75" hidden="false" customHeight="false" outlineLevel="0" collapsed="false">
      <c r="B11" s="180" t="n">
        <v>7</v>
      </c>
      <c r="C11" s="181" t="n">
        <v>707</v>
      </c>
      <c r="D11" s="181" t="n">
        <v>622</v>
      </c>
      <c r="E11" s="181" t="n">
        <v>770</v>
      </c>
      <c r="F11" s="181" t="n">
        <v>762</v>
      </c>
      <c r="G11" s="181" t="n">
        <v>738</v>
      </c>
      <c r="H11" s="181" t="n">
        <v>620</v>
      </c>
      <c r="I11" s="181" t="n">
        <v>551</v>
      </c>
      <c r="J11" s="182"/>
      <c r="K11" s="181" t="n">
        <f aca="false">AVERAGE(C11:G11)</f>
        <v>719.8</v>
      </c>
      <c r="L11" s="181"/>
      <c r="M11" s="181" t="n">
        <f aca="false">AVERAGE(H11:I11)</f>
        <v>585.5</v>
      </c>
      <c r="N11" s="183" t="n">
        <v>7</v>
      </c>
      <c r="O11" s="191" t="n">
        <f aca="false">K11-K10</f>
        <v>103.8</v>
      </c>
      <c r="P11" s="145" t="n">
        <f aca="false">P10+O11</f>
        <v>725.8</v>
      </c>
      <c r="Q11" s="145"/>
    </row>
    <row r="12" customFormat="false" ht="12.75" hidden="false" customHeight="false" outlineLevel="0" collapsed="false">
      <c r="B12" s="185" t="n">
        <v>8</v>
      </c>
      <c r="C12" s="186" t="n">
        <v>776</v>
      </c>
      <c r="D12" s="186" t="n">
        <v>653</v>
      </c>
      <c r="E12" s="186" t="n">
        <v>808</v>
      </c>
      <c r="F12" s="186" t="n">
        <v>796</v>
      </c>
      <c r="G12" s="186" t="n">
        <v>769</v>
      </c>
      <c r="H12" s="186" t="n">
        <v>629</v>
      </c>
      <c r="I12" s="186" t="n">
        <v>559</v>
      </c>
      <c r="J12" s="187"/>
      <c r="K12" s="186" t="n">
        <f aca="false">AVERAGE(C12:G12)</f>
        <v>760.4</v>
      </c>
      <c r="L12" s="186"/>
      <c r="M12" s="186" t="n">
        <f aca="false">AVERAGE(H12:I12)</f>
        <v>594</v>
      </c>
      <c r="N12" s="188" t="n">
        <v>8</v>
      </c>
      <c r="O12" s="192" t="n">
        <f aca="false">K12-K11</f>
        <v>40.6</v>
      </c>
      <c r="P12" s="145" t="n">
        <f aca="false">P11+O12</f>
        <v>766.4</v>
      </c>
      <c r="Q12" s="145"/>
    </row>
    <row r="13" customFormat="false" ht="12.75" hidden="false" customHeight="false" outlineLevel="0" collapsed="false">
      <c r="B13" s="180" t="n">
        <v>9</v>
      </c>
      <c r="C13" s="181" t="n">
        <v>771</v>
      </c>
      <c r="D13" s="176" t="n">
        <v>695</v>
      </c>
      <c r="E13" s="176" t="n">
        <v>827</v>
      </c>
      <c r="F13" s="176" t="n">
        <v>799</v>
      </c>
      <c r="G13" s="181" t="n">
        <v>774</v>
      </c>
      <c r="H13" s="181" t="n">
        <v>665</v>
      </c>
      <c r="I13" s="181" t="n">
        <v>592</v>
      </c>
      <c r="J13" s="182"/>
      <c r="K13" s="181" t="n">
        <f aca="false">AVERAGE(C13:G13)</f>
        <v>773.2</v>
      </c>
      <c r="L13" s="181"/>
      <c r="M13" s="181" t="n">
        <f aca="false">AVERAGE(H13:I13)</f>
        <v>628.5</v>
      </c>
      <c r="N13" s="183" t="n">
        <v>9</v>
      </c>
      <c r="O13" s="179" t="n">
        <f aca="false">K13-K12</f>
        <v>12.8000000000001</v>
      </c>
      <c r="P13" s="145" t="n">
        <f aca="false">P12+O13</f>
        <v>779.2</v>
      </c>
      <c r="Q13" s="145"/>
    </row>
    <row r="14" customFormat="false" ht="12.75" hidden="false" customHeight="false" outlineLevel="0" collapsed="false">
      <c r="B14" s="180" t="n">
        <v>10</v>
      </c>
      <c r="C14" s="181" t="n">
        <v>784</v>
      </c>
      <c r="D14" s="181" t="n">
        <v>717</v>
      </c>
      <c r="E14" s="181" t="n">
        <v>787</v>
      </c>
      <c r="F14" s="181" t="n">
        <v>791</v>
      </c>
      <c r="G14" s="181" t="n">
        <v>776</v>
      </c>
      <c r="H14" s="181" t="n">
        <v>689</v>
      </c>
      <c r="I14" s="181" t="n">
        <v>611</v>
      </c>
      <c r="J14" s="182"/>
      <c r="K14" s="181" t="n">
        <f aca="false">AVERAGE(C14:G14)</f>
        <v>771</v>
      </c>
      <c r="L14" s="181"/>
      <c r="M14" s="181" t="n">
        <f aca="false">AVERAGE(H14:I14)</f>
        <v>650</v>
      </c>
      <c r="N14" s="183" t="n">
        <v>10</v>
      </c>
      <c r="O14" s="184" t="n">
        <f aca="false">K14-K13</f>
        <v>-2.20000000000005</v>
      </c>
      <c r="P14" s="145" t="n">
        <f aca="false">P13+O14</f>
        <v>777</v>
      </c>
      <c r="Q14" s="145"/>
    </row>
    <row r="15" customFormat="false" ht="12.75" hidden="false" customHeight="false" outlineLevel="0" collapsed="false">
      <c r="B15" s="180" t="n">
        <v>11</v>
      </c>
      <c r="C15" s="181" t="n">
        <v>795</v>
      </c>
      <c r="D15" s="181" t="n">
        <v>716</v>
      </c>
      <c r="E15" s="181" t="n">
        <v>792</v>
      </c>
      <c r="F15" s="181" t="n">
        <v>786</v>
      </c>
      <c r="G15" s="181" t="n">
        <v>779</v>
      </c>
      <c r="H15" s="181" t="n">
        <v>689</v>
      </c>
      <c r="I15" s="181" t="n">
        <v>635</v>
      </c>
      <c r="J15" s="182"/>
      <c r="K15" s="181" t="n">
        <f aca="false">AVERAGE(C15:G15)</f>
        <v>773.6</v>
      </c>
      <c r="L15" s="181"/>
      <c r="M15" s="181" t="n">
        <f aca="false">AVERAGE(H15:I15)</f>
        <v>662</v>
      </c>
      <c r="N15" s="183" t="n">
        <v>11</v>
      </c>
      <c r="O15" s="184" t="n">
        <f aca="false">K15-K14</f>
        <v>2.60000000000002</v>
      </c>
      <c r="P15" s="145" t="n">
        <f aca="false">P14+O15</f>
        <v>779.6</v>
      </c>
      <c r="Q15" s="145"/>
    </row>
    <row r="16" customFormat="false" ht="12.75" hidden="false" customHeight="false" outlineLevel="0" collapsed="false">
      <c r="B16" s="185" t="n">
        <v>12</v>
      </c>
      <c r="C16" s="186" t="n">
        <v>799</v>
      </c>
      <c r="D16" s="186" t="n">
        <v>722</v>
      </c>
      <c r="E16" s="186" t="n">
        <v>781</v>
      </c>
      <c r="F16" s="186" t="n">
        <v>776</v>
      </c>
      <c r="G16" s="186" t="n">
        <v>772</v>
      </c>
      <c r="H16" s="186" t="n">
        <v>677</v>
      </c>
      <c r="I16" s="186" t="n">
        <v>623</v>
      </c>
      <c r="J16" s="187"/>
      <c r="K16" s="186" t="n">
        <f aca="false">AVERAGE(C16:G16)</f>
        <v>770</v>
      </c>
      <c r="L16" s="186"/>
      <c r="M16" s="186" t="n">
        <f aca="false">AVERAGE(H16:I16)</f>
        <v>650</v>
      </c>
      <c r="N16" s="188" t="n">
        <v>12</v>
      </c>
      <c r="O16" s="189" t="n">
        <f aca="false">K16-K15</f>
        <v>-3.60000000000002</v>
      </c>
      <c r="P16" s="145" t="n">
        <f aca="false">P15+O16</f>
        <v>776</v>
      </c>
      <c r="Q16" s="145"/>
    </row>
    <row r="17" customFormat="false" ht="12.75" hidden="false" customHeight="false" outlineLevel="0" collapsed="false">
      <c r="B17" s="180" t="n">
        <v>13</v>
      </c>
      <c r="C17" s="181" t="n">
        <v>766</v>
      </c>
      <c r="D17" s="176" t="n">
        <v>712</v>
      </c>
      <c r="E17" s="176" t="n">
        <v>759</v>
      </c>
      <c r="F17" s="176" t="n">
        <v>763</v>
      </c>
      <c r="G17" s="181" t="n">
        <v>751</v>
      </c>
      <c r="H17" s="181" t="n">
        <v>679</v>
      </c>
      <c r="I17" s="181" t="n">
        <v>617</v>
      </c>
      <c r="J17" s="182"/>
      <c r="K17" s="181" t="n">
        <f aca="false">AVERAGE(C17:G17)</f>
        <v>750.2</v>
      </c>
      <c r="L17" s="181"/>
      <c r="M17" s="181" t="n">
        <f aca="false">AVERAGE(H17:I17)</f>
        <v>648</v>
      </c>
      <c r="N17" s="183" t="n">
        <v>13</v>
      </c>
      <c r="O17" s="179" t="n">
        <f aca="false">K17-K16</f>
        <v>-19.8</v>
      </c>
      <c r="P17" s="145" t="n">
        <f aca="false">P16+O17</f>
        <v>756.2</v>
      </c>
      <c r="Q17" s="145"/>
    </row>
    <row r="18" customFormat="false" ht="12.75" hidden="false" customHeight="false" outlineLevel="0" collapsed="false">
      <c r="B18" s="180" t="n">
        <v>14</v>
      </c>
      <c r="C18" s="181" t="n">
        <v>758</v>
      </c>
      <c r="D18" s="181" t="n">
        <v>694</v>
      </c>
      <c r="E18" s="181" t="n">
        <v>790</v>
      </c>
      <c r="F18" s="181" t="n">
        <v>761</v>
      </c>
      <c r="G18" s="181" t="n">
        <v>742</v>
      </c>
      <c r="H18" s="181" t="n">
        <v>646</v>
      </c>
      <c r="I18" s="181" t="n">
        <v>613</v>
      </c>
      <c r="J18" s="182"/>
      <c r="K18" s="181" t="n">
        <f aca="false">AVERAGE(C18:G18)</f>
        <v>749</v>
      </c>
      <c r="L18" s="181"/>
      <c r="M18" s="181" t="n">
        <f aca="false">AVERAGE(H18:I18)</f>
        <v>629.5</v>
      </c>
      <c r="N18" s="183" t="n">
        <v>14</v>
      </c>
      <c r="O18" s="184" t="n">
        <f aca="false">K18-K17</f>
        <v>-1.20000000000005</v>
      </c>
      <c r="P18" s="145" t="n">
        <f aca="false">P17+O18</f>
        <v>755</v>
      </c>
      <c r="Q18" s="145"/>
    </row>
    <row r="19" customFormat="false" ht="12.75" hidden="false" customHeight="false" outlineLevel="0" collapsed="false">
      <c r="B19" s="180" t="n">
        <v>15</v>
      </c>
      <c r="C19" s="181" t="n">
        <v>774</v>
      </c>
      <c r="D19" s="181" t="n">
        <v>689</v>
      </c>
      <c r="E19" s="181" t="n">
        <v>781</v>
      </c>
      <c r="F19" s="181" t="n">
        <v>740</v>
      </c>
      <c r="G19" s="181" t="n">
        <v>738</v>
      </c>
      <c r="H19" s="181" t="n">
        <v>634</v>
      </c>
      <c r="I19" s="181" t="n">
        <v>609</v>
      </c>
      <c r="J19" s="182"/>
      <c r="K19" s="181" t="n">
        <f aca="false">AVERAGE(C19:G19)</f>
        <v>744.4</v>
      </c>
      <c r="L19" s="181"/>
      <c r="M19" s="181" t="n">
        <f aca="false">AVERAGE(H19:I19)</f>
        <v>621.5</v>
      </c>
      <c r="N19" s="183" t="n">
        <v>15</v>
      </c>
      <c r="O19" s="184" t="n">
        <f aca="false">K19-K18</f>
        <v>-4.60000000000002</v>
      </c>
      <c r="P19" s="145" t="n">
        <f aca="false">P18+O19</f>
        <v>750.4</v>
      </c>
      <c r="Q19" s="145"/>
    </row>
    <row r="20" customFormat="false" ht="12.75" hidden="false" customHeight="false" outlineLevel="0" collapsed="false">
      <c r="B20" s="185" t="n">
        <v>16</v>
      </c>
      <c r="C20" s="186" t="n">
        <v>760</v>
      </c>
      <c r="D20" s="186" t="n">
        <v>672</v>
      </c>
      <c r="E20" s="186" t="n">
        <v>770</v>
      </c>
      <c r="F20" s="186" t="n">
        <v>733</v>
      </c>
      <c r="G20" s="186" t="n">
        <v>719</v>
      </c>
      <c r="H20" s="186" t="n">
        <v>628</v>
      </c>
      <c r="I20" s="186" t="n">
        <v>605</v>
      </c>
      <c r="J20" s="187"/>
      <c r="K20" s="186" t="n">
        <f aca="false">AVERAGE(C20:G20)</f>
        <v>730.8</v>
      </c>
      <c r="L20" s="186"/>
      <c r="M20" s="186" t="n">
        <f aca="false">AVERAGE(H20:I20)</f>
        <v>616.5</v>
      </c>
      <c r="N20" s="188" t="n">
        <v>16</v>
      </c>
      <c r="O20" s="189" t="n">
        <f aca="false">K20-K19</f>
        <v>-13.6</v>
      </c>
      <c r="P20" s="145" t="n">
        <f aca="false">P19+O20</f>
        <v>736.8</v>
      </c>
      <c r="Q20" s="145"/>
    </row>
    <row r="21" customFormat="false" ht="12.75" hidden="false" customHeight="false" outlineLevel="0" collapsed="false">
      <c r="B21" s="180" t="n">
        <v>17</v>
      </c>
      <c r="C21" s="181" t="n">
        <v>749</v>
      </c>
      <c r="D21" s="176" t="n">
        <v>665</v>
      </c>
      <c r="E21" s="176" t="n">
        <v>770</v>
      </c>
      <c r="F21" s="176" t="n">
        <v>718</v>
      </c>
      <c r="G21" s="181" t="n">
        <v>708</v>
      </c>
      <c r="H21" s="181" t="n">
        <v>621</v>
      </c>
      <c r="I21" s="181" t="n">
        <v>609</v>
      </c>
      <c r="J21" s="182"/>
      <c r="K21" s="181" t="n">
        <f aca="false">AVERAGE(C21:G21)</f>
        <v>722</v>
      </c>
      <c r="L21" s="181"/>
      <c r="M21" s="181" t="n">
        <f aca="false">AVERAGE(H21:I21)</f>
        <v>615</v>
      </c>
      <c r="N21" s="183" t="n">
        <v>17</v>
      </c>
      <c r="O21" s="179" t="n">
        <f aca="false">K21-K20</f>
        <v>-8.79999999999996</v>
      </c>
      <c r="P21" s="145" t="n">
        <f aca="false">P20+O21</f>
        <v>728</v>
      </c>
      <c r="Q21" s="145"/>
    </row>
    <row r="22" customFormat="false" ht="12.75" hidden="false" customHeight="false" outlineLevel="0" collapsed="false">
      <c r="B22" s="180" t="n">
        <v>18</v>
      </c>
      <c r="C22" s="181" t="n">
        <v>773</v>
      </c>
      <c r="D22" s="181" t="n">
        <v>767</v>
      </c>
      <c r="E22" s="181" t="n">
        <v>801</v>
      </c>
      <c r="F22" s="181" t="n">
        <v>733</v>
      </c>
      <c r="G22" s="181" t="n">
        <v>720</v>
      </c>
      <c r="H22" s="181" t="n">
        <v>654</v>
      </c>
      <c r="I22" s="181" t="n">
        <v>638</v>
      </c>
      <c r="J22" s="182"/>
      <c r="K22" s="181" t="n">
        <f aca="false">AVERAGE(C22:G22)</f>
        <v>758.8</v>
      </c>
      <c r="L22" s="181"/>
      <c r="M22" s="181" t="n">
        <f aca="false">AVERAGE(H22:I22)</f>
        <v>646</v>
      </c>
      <c r="N22" s="183" t="n">
        <v>18</v>
      </c>
      <c r="O22" s="184" t="n">
        <f aca="false">K22-K21</f>
        <v>36.8</v>
      </c>
      <c r="P22" s="145" t="n">
        <f aca="false">P21+O22</f>
        <v>764.8</v>
      </c>
      <c r="Q22" s="145"/>
    </row>
    <row r="23" customFormat="false" ht="12.75" hidden="false" customHeight="false" outlineLevel="0" collapsed="false">
      <c r="B23" s="180" t="n">
        <v>19</v>
      </c>
      <c r="C23" s="181" t="n">
        <v>834</v>
      </c>
      <c r="D23" s="181" t="n">
        <v>812</v>
      </c>
      <c r="E23" s="181" t="n">
        <v>852</v>
      </c>
      <c r="F23" s="181" t="n">
        <v>821</v>
      </c>
      <c r="G23" s="181" t="n">
        <v>795</v>
      </c>
      <c r="H23" s="181" t="n">
        <v>723</v>
      </c>
      <c r="I23" s="181" t="n">
        <v>730</v>
      </c>
      <c r="J23" s="182"/>
      <c r="K23" s="181" t="n">
        <f aca="false">AVERAGE(C23:G23)</f>
        <v>822.8</v>
      </c>
      <c r="L23" s="181"/>
      <c r="M23" s="181" t="n">
        <f aca="false">AVERAGE(H23:I23)</f>
        <v>726.5</v>
      </c>
      <c r="N23" s="183" t="n">
        <v>19</v>
      </c>
      <c r="O23" s="184" t="n">
        <f aca="false">K23-K22</f>
        <v>64</v>
      </c>
      <c r="P23" s="145" t="n">
        <f aca="false">P22+O23</f>
        <v>828.8</v>
      </c>
      <c r="Q23" s="145"/>
    </row>
    <row r="24" customFormat="false" ht="12.75" hidden="false" customHeight="false" outlineLevel="0" collapsed="false">
      <c r="B24" s="185" t="n">
        <v>20</v>
      </c>
      <c r="C24" s="186" t="n">
        <v>812</v>
      </c>
      <c r="D24" s="186" t="n">
        <v>800</v>
      </c>
      <c r="E24" s="186" t="n">
        <v>828</v>
      </c>
      <c r="F24" s="186" t="n">
        <v>816</v>
      </c>
      <c r="G24" s="186" t="n">
        <v>783</v>
      </c>
      <c r="H24" s="186" t="n">
        <v>730</v>
      </c>
      <c r="I24" s="186" t="n">
        <v>724</v>
      </c>
      <c r="J24" s="187"/>
      <c r="K24" s="186" t="n">
        <f aca="false">AVERAGE(C24:G24)</f>
        <v>807.8</v>
      </c>
      <c r="L24" s="186"/>
      <c r="M24" s="186" t="n">
        <f aca="false">AVERAGE(H24:I24)</f>
        <v>727</v>
      </c>
      <c r="N24" s="188" t="n">
        <v>20</v>
      </c>
      <c r="O24" s="189" t="n">
        <f aca="false">K24-K23</f>
        <v>-15</v>
      </c>
      <c r="P24" s="145" t="n">
        <f aca="false">P23+O24</f>
        <v>813.8</v>
      </c>
      <c r="Q24" s="145"/>
    </row>
    <row r="25" customFormat="false" ht="12.75" hidden="false" customHeight="false" outlineLevel="0" collapsed="false">
      <c r="B25" s="180" t="n">
        <v>21</v>
      </c>
      <c r="C25" s="181" t="n">
        <v>815</v>
      </c>
      <c r="D25" s="181" t="n">
        <v>788</v>
      </c>
      <c r="E25" s="181" t="n">
        <v>807</v>
      </c>
      <c r="F25" s="181" t="n">
        <v>809</v>
      </c>
      <c r="G25" s="181" t="n">
        <v>773</v>
      </c>
      <c r="H25" s="181" t="n">
        <v>718</v>
      </c>
      <c r="I25" s="181" t="n">
        <v>708</v>
      </c>
      <c r="J25" s="182"/>
      <c r="K25" s="181" t="n">
        <f aca="false">AVERAGE(C25:G25)</f>
        <v>798.4</v>
      </c>
      <c r="L25" s="181"/>
      <c r="M25" s="181" t="n">
        <f aca="false">AVERAGE(H25:I25)</f>
        <v>713</v>
      </c>
      <c r="N25" s="183" t="n">
        <v>21</v>
      </c>
      <c r="O25" s="179" t="n">
        <f aca="false">K25-K24</f>
        <v>-9.39999999999998</v>
      </c>
      <c r="P25" s="145"/>
      <c r="Q25" s="145"/>
    </row>
    <row r="26" customFormat="false" ht="12.75" hidden="false" customHeight="false" outlineLevel="0" collapsed="false">
      <c r="B26" s="180" t="n">
        <v>22</v>
      </c>
      <c r="C26" s="181" t="n">
        <v>742</v>
      </c>
      <c r="D26" s="181" t="n">
        <v>760</v>
      </c>
      <c r="E26" s="181" t="n">
        <v>744</v>
      </c>
      <c r="F26" s="181" t="n">
        <v>758</v>
      </c>
      <c r="G26" s="181" t="n">
        <v>744</v>
      </c>
      <c r="H26" s="181" t="n">
        <v>687</v>
      </c>
      <c r="I26" s="181" t="n">
        <v>691</v>
      </c>
      <c r="J26" s="182"/>
      <c r="K26" s="181" t="n">
        <f aca="false">AVERAGE(C26:G26)</f>
        <v>749.6</v>
      </c>
      <c r="L26" s="181"/>
      <c r="M26" s="181" t="n">
        <f aca="false">AVERAGE(H26:I26)</f>
        <v>689</v>
      </c>
      <c r="N26" s="183" t="n">
        <v>22</v>
      </c>
      <c r="O26" s="184" t="n">
        <f aca="false">K26-K25</f>
        <v>-48.8</v>
      </c>
      <c r="P26" s="145"/>
      <c r="Q26" s="145"/>
    </row>
    <row r="27" customFormat="false" ht="12.75" hidden="false" customHeight="false" outlineLevel="0" collapsed="false">
      <c r="B27" s="180" t="n">
        <v>23</v>
      </c>
      <c r="C27" s="181" t="n">
        <v>727</v>
      </c>
      <c r="D27" s="181" t="n">
        <v>674</v>
      </c>
      <c r="E27" s="181" t="n">
        <v>670</v>
      </c>
      <c r="F27" s="181" t="n">
        <v>694</v>
      </c>
      <c r="G27" s="181" t="n">
        <v>681</v>
      </c>
      <c r="H27" s="181" t="n">
        <v>654</v>
      </c>
      <c r="I27" s="181" t="n">
        <v>633</v>
      </c>
      <c r="J27" s="182"/>
      <c r="K27" s="181" t="n">
        <f aca="false">AVERAGE(C27:G27)</f>
        <v>689.2</v>
      </c>
      <c r="L27" s="181"/>
      <c r="M27" s="181" t="n">
        <f aca="false">AVERAGE(H27:I27)</f>
        <v>643.5</v>
      </c>
      <c r="N27" s="183" t="n">
        <v>23</v>
      </c>
      <c r="O27" s="184" t="n">
        <f aca="false">K27-K26</f>
        <v>-60.4</v>
      </c>
      <c r="P27" s="145"/>
      <c r="Q27" s="145"/>
    </row>
    <row r="28" customFormat="false" ht="12.75" hidden="false" customHeight="false" outlineLevel="0" collapsed="false">
      <c r="B28" s="185" t="n">
        <v>24</v>
      </c>
      <c r="C28" s="181" t="n">
        <v>628</v>
      </c>
      <c r="D28" s="181" t="n">
        <v>630</v>
      </c>
      <c r="E28" s="181" t="n">
        <v>604</v>
      </c>
      <c r="F28" s="181" t="n">
        <v>599</v>
      </c>
      <c r="G28" s="181" t="n">
        <v>624</v>
      </c>
      <c r="H28" s="181" t="n">
        <v>593</v>
      </c>
      <c r="I28" s="181" t="n">
        <v>592</v>
      </c>
      <c r="J28" s="187"/>
      <c r="K28" s="181" t="n">
        <f aca="false">AVERAGE(C28:G28)</f>
        <v>617</v>
      </c>
      <c r="L28" s="186"/>
      <c r="M28" s="181" t="n">
        <f aca="false">AVERAGE(H28:I28)</f>
        <v>592.5</v>
      </c>
      <c r="N28" s="188" t="n">
        <v>24</v>
      </c>
      <c r="O28" s="189" t="n">
        <f aca="false">K28-K27</f>
        <v>-72.2000000000001</v>
      </c>
      <c r="P28" s="145"/>
      <c r="Q28" s="145"/>
    </row>
    <row r="29" customFormat="false" ht="13.5" hidden="false" customHeight="false" outlineLevel="0" collapsed="false">
      <c r="B29" s="193" t="s">
        <v>92</v>
      </c>
      <c r="C29" s="194" t="n">
        <f aca="false">SUM(C5:C28)</f>
        <v>17040</v>
      </c>
      <c r="D29" s="194" t="n">
        <f aca="false">SUM(D5:D28)</f>
        <v>15983</v>
      </c>
      <c r="E29" s="194" t="n">
        <f aca="false">SUM(E5:E28)</f>
        <v>17645</v>
      </c>
      <c r="F29" s="194" t="n">
        <f aca="false">SUM(F5:F28)</f>
        <v>17230</v>
      </c>
      <c r="G29" s="194" t="n">
        <f aca="false">SUM(G5:G28)</f>
        <v>16846</v>
      </c>
      <c r="H29" s="194" t="n">
        <f aca="false">SUM(H5:H28)</f>
        <v>15343</v>
      </c>
      <c r="I29" s="194" t="n">
        <f aca="false">SUM(I5:I28)</f>
        <v>14519</v>
      </c>
      <c r="J29" s="194"/>
      <c r="K29" s="194" t="n">
        <f aca="false">SUM(K5:K28)</f>
        <v>16948.8</v>
      </c>
      <c r="L29" s="194"/>
      <c r="M29" s="194" t="n">
        <f aca="false">SUM(M5:M28)</f>
        <v>14931</v>
      </c>
      <c r="N29" s="195"/>
      <c r="O29" s="196"/>
    </row>
    <row r="30" customFormat="false" ht="13.5" hidden="false" customHeight="false" outlineLevel="0" collapsed="false">
      <c r="B30" s="0" t="s">
        <v>93</v>
      </c>
      <c r="C30" s="0" t="n">
        <v>75</v>
      </c>
      <c r="D30" s="0" t="n">
        <v>74</v>
      </c>
      <c r="E30" s="0" t="n">
        <v>73</v>
      </c>
      <c r="F30" s="0" t="n">
        <v>72</v>
      </c>
      <c r="G30" s="0" t="n">
        <v>70</v>
      </c>
      <c r="H30" s="0" t="n">
        <v>70</v>
      </c>
      <c r="I30" s="0" t="n">
        <v>69</v>
      </c>
      <c r="K30" s="197" t="n">
        <f aca="false">AVERAGE(C30:H30)</f>
        <v>72.3333333333333</v>
      </c>
      <c r="M30" s="0" t="n">
        <f aca="false">AVERAGE(H30:I30)</f>
        <v>69.5</v>
      </c>
    </row>
    <row r="31" customFormat="false" ht="12.75" hidden="false" customHeight="false" outlineLevel="0" collapsed="false">
      <c r="B31" s="10" t="s">
        <v>94</v>
      </c>
      <c r="C31" s="0" t="n">
        <v>45</v>
      </c>
      <c r="D31" s="0" t="n">
        <v>45</v>
      </c>
      <c r="E31" s="0" t="n">
        <v>41</v>
      </c>
      <c r="F31" s="0" t="n">
        <v>41</v>
      </c>
      <c r="G31" s="0" t="n">
        <v>39</v>
      </c>
      <c r="H31" s="0" t="n">
        <v>37</v>
      </c>
      <c r="I31" s="0" t="n">
        <v>35</v>
      </c>
      <c r="K31" s="197" t="n">
        <f aca="false">AVERAGE(C31:H31)</f>
        <v>41.3333333333333</v>
      </c>
      <c r="M31" s="197" t="n">
        <f aca="false">AVERAGE(H31:I31)</f>
        <v>36</v>
      </c>
    </row>
    <row r="33" customFormat="false" ht="15.75" hidden="false" customHeight="false" outlineLevel="0" collapsed="false">
      <c r="G33" s="167" t="s">
        <v>95</v>
      </c>
    </row>
    <row r="34" customFormat="false" ht="12.75" hidden="false" customHeight="false" outlineLevel="0" collapsed="false">
      <c r="C34" s="0" t="n">
        <f aca="false">I3+1</f>
        <v>7</v>
      </c>
      <c r="D34" s="0" t="n">
        <f aca="false">C34+1</f>
        <v>8</v>
      </c>
      <c r="E34" s="0" t="n">
        <f aca="false">D34+1</f>
        <v>9</v>
      </c>
      <c r="F34" s="0" t="n">
        <f aca="false">E34+1</f>
        <v>10</v>
      </c>
      <c r="G34" s="0" t="n">
        <f aca="false">F34+1</f>
        <v>11</v>
      </c>
      <c r="H34" s="0" t="n">
        <f aca="false">G34+1</f>
        <v>12</v>
      </c>
      <c r="I34" s="0" t="n">
        <f aca="false">H34+1</f>
        <v>13</v>
      </c>
    </row>
    <row r="35" customFormat="false" ht="12.75" hidden="false" customHeight="false" outlineLevel="0" collapsed="false">
      <c r="B35" s="168" t="s">
        <v>81</v>
      </c>
      <c r="C35" s="169" t="s">
        <v>82</v>
      </c>
      <c r="D35" s="169" t="s">
        <v>83</v>
      </c>
      <c r="E35" s="169" t="s">
        <v>84</v>
      </c>
      <c r="F35" s="169" t="s">
        <v>85</v>
      </c>
      <c r="G35" s="169" t="s">
        <v>86</v>
      </c>
      <c r="H35" s="169" t="s">
        <v>87</v>
      </c>
      <c r="I35" s="169" t="s">
        <v>88</v>
      </c>
      <c r="J35" s="170"/>
      <c r="K35" s="171" t="s">
        <v>89</v>
      </c>
      <c r="L35" s="172"/>
      <c r="M35" s="171" t="s">
        <v>90</v>
      </c>
      <c r="N35" s="173" t="s">
        <v>81</v>
      </c>
      <c r="O35" s="174" t="s">
        <v>91</v>
      </c>
    </row>
    <row r="36" customFormat="false" ht="12.75" hidden="false" customHeight="false" outlineLevel="0" collapsed="false">
      <c r="B36" s="175" t="n">
        <v>1</v>
      </c>
      <c r="C36" s="176" t="n">
        <v>571</v>
      </c>
      <c r="D36" s="176" t="n">
        <v>574</v>
      </c>
      <c r="E36" s="176" t="n">
        <v>569</v>
      </c>
      <c r="F36" s="176" t="n">
        <v>562</v>
      </c>
      <c r="G36" s="176" t="n">
        <v>576</v>
      </c>
      <c r="H36" s="176" t="n">
        <v>576</v>
      </c>
      <c r="I36" s="176" t="n">
        <v>555</v>
      </c>
      <c r="J36" s="177"/>
      <c r="K36" s="176" t="n">
        <f aca="false">AVERAGE(C36:G36)</f>
        <v>570.4</v>
      </c>
      <c r="L36" s="176"/>
      <c r="M36" s="176" t="n">
        <f aca="false">AVERAGE(H36:I36)</f>
        <v>565.5</v>
      </c>
      <c r="N36" s="178" t="n">
        <v>1</v>
      </c>
      <c r="O36" s="179" t="n">
        <f aca="false">K36-K59</f>
        <v>-36.8000000000001</v>
      </c>
    </row>
    <row r="37" customFormat="false" ht="12.75" hidden="false" customHeight="false" outlineLevel="0" collapsed="false">
      <c r="B37" s="180" t="n">
        <v>2</v>
      </c>
      <c r="C37" s="181" t="n">
        <v>558</v>
      </c>
      <c r="D37" s="181" t="n">
        <v>560</v>
      </c>
      <c r="E37" s="181" t="n">
        <v>545</v>
      </c>
      <c r="F37" s="181" t="n">
        <v>547</v>
      </c>
      <c r="G37" s="181" t="n">
        <v>565</v>
      </c>
      <c r="H37" s="181" t="n">
        <v>565</v>
      </c>
      <c r="I37" s="181" t="n">
        <v>554</v>
      </c>
      <c r="J37" s="182"/>
      <c r="K37" s="181" t="n">
        <f aca="false">AVERAGE(C37:G37)</f>
        <v>555</v>
      </c>
      <c r="L37" s="181"/>
      <c r="M37" s="181" t="n">
        <f aca="false">AVERAGE(H37:I37)</f>
        <v>559.5</v>
      </c>
      <c r="N37" s="183" t="n">
        <v>2</v>
      </c>
      <c r="O37" s="184" t="n">
        <f aca="false">K37-K36</f>
        <v>-15.4</v>
      </c>
    </row>
    <row r="38" customFormat="false" ht="12.75" hidden="false" customHeight="false" outlineLevel="0" collapsed="false">
      <c r="B38" s="180" t="n">
        <v>3</v>
      </c>
      <c r="C38" s="181" t="n">
        <v>541</v>
      </c>
      <c r="D38" s="181" t="n">
        <v>559</v>
      </c>
      <c r="E38" s="181" t="n">
        <v>538</v>
      </c>
      <c r="F38" s="181" t="n">
        <v>535</v>
      </c>
      <c r="G38" s="181" t="n">
        <v>556</v>
      </c>
      <c r="H38" s="181" t="n">
        <v>556</v>
      </c>
      <c r="I38" s="181" t="n">
        <v>534</v>
      </c>
      <c r="J38" s="182"/>
      <c r="K38" s="181" t="n">
        <f aca="false">AVERAGE(C38:G38)</f>
        <v>545.8</v>
      </c>
      <c r="L38" s="181"/>
      <c r="M38" s="181" t="n">
        <f aca="false">AVERAGE(H38:I38)</f>
        <v>545</v>
      </c>
      <c r="N38" s="183" t="n">
        <v>3</v>
      </c>
      <c r="O38" s="184" t="n">
        <f aca="false">K38-K37</f>
        <v>-9.20000000000005</v>
      </c>
    </row>
    <row r="39" customFormat="false" ht="12.75" hidden="false" customHeight="false" outlineLevel="0" collapsed="false">
      <c r="B39" s="185" t="n">
        <v>4</v>
      </c>
      <c r="C39" s="186" t="n">
        <v>542</v>
      </c>
      <c r="D39" s="186" t="n">
        <v>559</v>
      </c>
      <c r="E39" s="186" t="n">
        <v>539</v>
      </c>
      <c r="F39" s="186" t="n">
        <v>531</v>
      </c>
      <c r="G39" s="186" t="n">
        <v>536</v>
      </c>
      <c r="H39" s="186" t="n">
        <v>536</v>
      </c>
      <c r="I39" s="186" t="n">
        <v>525</v>
      </c>
      <c r="J39" s="187"/>
      <c r="K39" s="186" t="n">
        <f aca="false">AVERAGE(C39:G39)</f>
        <v>541.4</v>
      </c>
      <c r="L39" s="186"/>
      <c r="M39" s="186" t="n">
        <f aca="false">AVERAGE(H39:I39)</f>
        <v>530.5</v>
      </c>
      <c r="N39" s="188" t="n">
        <v>4</v>
      </c>
      <c r="O39" s="189" t="n">
        <f aca="false">K39-K38</f>
        <v>-4.39999999999998</v>
      </c>
    </row>
    <row r="40" customFormat="false" ht="12.75" hidden="false" customHeight="false" outlineLevel="0" collapsed="false">
      <c r="B40" s="175" t="n">
        <v>5</v>
      </c>
      <c r="C40" s="176" t="n">
        <v>545</v>
      </c>
      <c r="D40" s="176" t="n">
        <v>573</v>
      </c>
      <c r="E40" s="176" t="n">
        <v>543</v>
      </c>
      <c r="F40" s="176" t="n">
        <v>534</v>
      </c>
      <c r="G40" s="176" t="n">
        <v>570</v>
      </c>
      <c r="H40" s="176" t="n">
        <v>570</v>
      </c>
      <c r="I40" s="176" t="n">
        <v>543</v>
      </c>
      <c r="J40" s="177"/>
      <c r="K40" s="176" t="n">
        <f aca="false">AVERAGE(C40:G40)</f>
        <v>553</v>
      </c>
      <c r="L40" s="176"/>
      <c r="M40" s="176" t="n">
        <f aca="false">AVERAGE(H40:I40)</f>
        <v>556.5</v>
      </c>
      <c r="N40" s="178" t="n">
        <v>5</v>
      </c>
      <c r="O40" s="190" t="n">
        <f aca="false">K40-K39</f>
        <v>11.6</v>
      </c>
      <c r="P40" s="198"/>
      <c r="Q40" s="198"/>
    </row>
    <row r="41" customFormat="false" ht="12.75" hidden="false" customHeight="false" outlineLevel="0" collapsed="false">
      <c r="B41" s="180" t="n">
        <v>6</v>
      </c>
      <c r="C41" s="181" t="n">
        <v>618</v>
      </c>
      <c r="D41" s="181" t="n">
        <v>618</v>
      </c>
      <c r="E41" s="181" t="n">
        <v>623</v>
      </c>
      <c r="F41" s="181" t="n">
        <v>587</v>
      </c>
      <c r="G41" s="181" t="n">
        <v>629</v>
      </c>
      <c r="H41" s="181" t="n">
        <v>629</v>
      </c>
      <c r="I41" s="181" t="n">
        <v>550</v>
      </c>
      <c r="J41" s="182"/>
      <c r="K41" s="181" t="n">
        <f aca="false">AVERAGE(C41:G41)</f>
        <v>615</v>
      </c>
      <c r="L41" s="181"/>
      <c r="M41" s="181" t="n">
        <f aca="false">AVERAGE(H41:I41)</f>
        <v>589.5</v>
      </c>
      <c r="N41" s="183" t="n">
        <v>6</v>
      </c>
      <c r="O41" s="191" t="n">
        <f aca="false">K41-K40</f>
        <v>62</v>
      </c>
      <c r="P41" s="198" t="n">
        <v>650</v>
      </c>
      <c r="Q41" s="198"/>
    </row>
    <row r="42" customFormat="false" ht="12.75" hidden="false" customHeight="false" outlineLevel="0" collapsed="false">
      <c r="B42" s="180" t="n">
        <v>7</v>
      </c>
      <c r="C42" s="181" t="n">
        <v>737</v>
      </c>
      <c r="D42" s="181" t="n">
        <v>748</v>
      </c>
      <c r="E42" s="181" t="n">
        <v>696</v>
      </c>
      <c r="F42" s="181" t="n">
        <v>689</v>
      </c>
      <c r="G42" s="181" t="n">
        <v>714</v>
      </c>
      <c r="H42" s="181" t="n">
        <v>714</v>
      </c>
      <c r="I42" s="181" t="n">
        <v>560</v>
      </c>
      <c r="J42" s="182"/>
      <c r="K42" s="181" t="n">
        <f aca="false">AVERAGE(C42:G42)</f>
        <v>716.8</v>
      </c>
      <c r="L42" s="181"/>
      <c r="M42" s="181" t="n">
        <f aca="false">AVERAGE(H42:I42)</f>
        <v>637</v>
      </c>
      <c r="N42" s="183" t="n">
        <v>7</v>
      </c>
      <c r="O42" s="191" t="n">
        <f aca="false">K42-K41</f>
        <v>101.8</v>
      </c>
      <c r="P42" s="198" t="n">
        <f aca="false">P41+O42</f>
        <v>751.8</v>
      </c>
      <c r="Q42" s="198"/>
    </row>
    <row r="43" customFormat="false" ht="12.75" hidden="false" customHeight="false" outlineLevel="0" collapsed="false">
      <c r="B43" s="185" t="n">
        <v>8</v>
      </c>
      <c r="C43" s="186" t="n">
        <v>754</v>
      </c>
      <c r="D43" s="186" t="n">
        <v>774</v>
      </c>
      <c r="E43" s="186" t="n">
        <v>756</v>
      </c>
      <c r="F43" s="186" t="n">
        <v>709</v>
      </c>
      <c r="G43" s="186" t="n">
        <v>720</v>
      </c>
      <c r="H43" s="186" t="n">
        <v>720</v>
      </c>
      <c r="I43" s="186" t="n">
        <v>564</v>
      </c>
      <c r="J43" s="187"/>
      <c r="K43" s="186" t="n">
        <f aca="false">AVERAGE(C43:G43)</f>
        <v>742.6</v>
      </c>
      <c r="L43" s="186"/>
      <c r="M43" s="186" t="n">
        <f aca="false">AVERAGE(H43:I43)</f>
        <v>642</v>
      </c>
      <c r="N43" s="188" t="n">
        <v>8</v>
      </c>
      <c r="O43" s="192" t="n">
        <f aca="false">K43-K42</f>
        <v>25.8000000000001</v>
      </c>
      <c r="P43" s="198" t="n">
        <f aca="false">P42+O43</f>
        <v>777.6</v>
      </c>
      <c r="Q43" s="198"/>
    </row>
    <row r="44" customFormat="false" ht="12.75" hidden="false" customHeight="false" outlineLevel="0" collapsed="false">
      <c r="B44" s="180" t="n">
        <v>9</v>
      </c>
      <c r="C44" s="181" t="n">
        <v>766</v>
      </c>
      <c r="D44" s="181" t="n">
        <v>786</v>
      </c>
      <c r="E44" s="181" t="n">
        <v>756</v>
      </c>
      <c r="F44" s="181" t="n">
        <v>736</v>
      </c>
      <c r="G44" s="181" t="n">
        <v>740</v>
      </c>
      <c r="H44" s="181" t="n">
        <v>740</v>
      </c>
      <c r="I44" s="181" t="n">
        <v>588</v>
      </c>
      <c r="J44" s="182"/>
      <c r="K44" s="181" t="n">
        <f aca="false">AVERAGE(C44:G44)</f>
        <v>756.8</v>
      </c>
      <c r="L44" s="181"/>
      <c r="M44" s="181" t="n">
        <f aca="false">AVERAGE(H44:I44)</f>
        <v>664</v>
      </c>
      <c r="N44" s="183" t="n">
        <v>9</v>
      </c>
      <c r="O44" s="179" t="n">
        <f aca="false">K44-K43</f>
        <v>14.1999999999999</v>
      </c>
      <c r="P44" s="198" t="n">
        <f aca="false">P43+O44</f>
        <v>791.8</v>
      </c>
      <c r="Q44" s="198"/>
    </row>
    <row r="45" customFormat="false" ht="12.75" hidden="false" customHeight="false" outlineLevel="0" collapsed="false">
      <c r="B45" s="180" t="n">
        <v>10</v>
      </c>
      <c r="C45" s="181" t="n">
        <v>785</v>
      </c>
      <c r="D45" s="181" t="n">
        <v>773</v>
      </c>
      <c r="E45" s="181" t="n">
        <v>760</v>
      </c>
      <c r="F45" s="181" t="n">
        <v>751</v>
      </c>
      <c r="G45" s="181" t="n">
        <v>766</v>
      </c>
      <c r="H45" s="181" t="n">
        <v>766</v>
      </c>
      <c r="I45" s="181" t="n">
        <v>627</v>
      </c>
      <c r="J45" s="182"/>
      <c r="K45" s="181" t="n">
        <f aca="false">AVERAGE(C45:G45)</f>
        <v>767</v>
      </c>
      <c r="L45" s="181"/>
      <c r="M45" s="181" t="n">
        <f aca="false">AVERAGE(H45:I45)</f>
        <v>696.5</v>
      </c>
      <c r="N45" s="183" t="n">
        <v>10</v>
      </c>
      <c r="O45" s="184" t="n">
        <f aca="false">K45-K44</f>
        <v>10.2</v>
      </c>
      <c r="P45" s="198" t="n">
        <f aca="false">P44+O45</f>
        <v>802</v>
      </c>
      <c r="Q45" s="198"/>
    </row>
    <row r="46" customFormat="false" ht="12.75" hidden="false" customHeight="false" outlineLevel="0" collapsed="false">
      <c r="B46" s="180" t="n">
        <v>11</v>
      </c>
      <c r="C46" s="181" t="n">
        <v>780</v>
      </c>
      <c r="D46" s="181" t="n">
        <v>791</v>
      </c>
      <c r="E46" s="181" t="n">
        <v>763</v>
      </c>
      <c r="F46" s="181" t="n">
        <v>760</v>
      </c>
      <c r="G46" s="181" t="n">
        <v>771</v>
      </c>
      <c r="H46" s="181" t="n">
        <v>771</v>
      </c>
      <c r="I46" s="181" t="n">
        <v>626</v>
      </c>
      <c r="J46" s="182"/>
      <c r="K46" s="181" t="n">
        <f aca="false">AVERAGE(C46:G46)</f>
        <v>773</v>
      </c>
      <c r="L46" s="181"/>
      <c r="M46" s="181" t="n">
        <f aca="false">AVERAGE(H46:I46)</f>
        <v>698.5</v>
      </c>
      <c r="N46" s="183" t="n">
        <v>11</v>
      </c>
      <c r="O46" s="184" t="n">
        <f aca="false">K46-K45</f>
        <v>6</v>
      </c>
      <c r="P46" s="198" t="n">
        <f aca="false">P45+O46</f>
        <v>808</v>
      </c>
      <c r="Q46" s="198"/>
    </row>
    <row r="47" customFormat="false" ht="12.75" hidden="false" customHeight="false" outlineLevel="0" collapsed="false">
      <c r="B47" s="185" t="n">
        <v>12</v>
      </c>
      <c r="C47" s="186" t="n">
        <v>785</v>
      </c>
      <c r="D47" s="186" t="n">
        <v>780</v>
      </c>
      <c r="E47" s="186" t="n">
        <v>763</v>
      </c>
      <c r="F47" s="186" t="n">
        <v>758</v>
      </c>
      <c r="G47" s="186" t="n">
        <v>781</v>
      </c>
      <c r="H47" s="186" t="n">
        <v>781</v>
      </c>
      <c r="I47" s="186" t="n">
        <v>651</v>
      </c>
      <c r="J47" s="187"/>
      <c r="K47" s="186" t="n">
        <f aca="false">AVERAGE(C47:G47)</f>
        <v>773.4</v>
      </c>
      <c r="L47" s="186"/>
      <c r="M47" s="186" t="n">
        <f aca="false">AVERAGE(H47:I47)</f>
        <v>716</v>
      </c>
      <c r="N47" s="188" t="n">
        <v>12</v>
      </c>
      <c r="O47" s="189" t="n">
        <f aca="false">K47-K46</f>
        <v>0.399999999999977</v>
      </c>
      <c r="P47" s="198" t="n">
        <f aca="false">P46+O47</f>
        <v>808.4</v>
      </c>
      <c r="Q47" s="198"/>
    </row>
    <row r="48" customFormat="false" ht="12.75" hidden="false" customHeight="false" outlineLevel="0" collapsed="false">
      <c r="B48" s="180" t="n">
        <v>13</v>
      </c>
      <c r="C48" s="181" t="n">
        <v>773</v>
      </c>
      <c r="D48" s="181" t="n">
        <v>752</v>
      </c>
      <c r="E48" s="181" t="n">
        <v>754</v>
      </c>
      <c r="F48" s="181" t="n">
        <v>746</v>
      </c>
      <c r="G48" s="181" t="n">
        <v>757</v>
      </c>
      <c r="H48" s="181" t="n">
        <v>757</v>
      </c>
      <c r="I48" s="181" t="n">
        <v>644</v>
      </c>
      <c r="J48" s="182"/>
      <c r="K48" s="181" t="n">
        <f aca="false">AVERAGE(C48:G48)</f>
        <v>756.4</v>
      </c>
      <c r="L48" s="181"/>
      <c r="M48" s="181" t="n">
        <f aca="false">AVERAGE(H48:I48)</f>
        <v>700.5</v>
      </c>
      <c r="N48" s="183" t="n">
        <v>13</v>
      </c>
      <c r="O48" s="179" t="n">
        <f aca="false">K48-K47</f>
        <v>-17</v>
      </c>
      <c r="P48" s="198" t="n">
        <f aca="false">P47+O48</f>
        <v>791.4</v>
      </c>
      <c r="Q48" s="198"/>
    </row>
    <row r="49" customFormat="false" ht="12.75" hidden="false" customHeight="false" outlineLevel="0" collapsed="false">
      <c r="B49" s="180" t="n">
        <v>14</v>
      </c>
      <c r="C49" s="181" t="n">
        <v>783</v>
      </c>
      <c r="D49" s="181" t="n">
        <v>759</v>
      </c>
      <c r="E49" s="181" t="n">
        <v>762</v>
      </c>
      <c r="F49" s="181" t="n">
        <v>751</v>
      </c>
      <c r="G49" s="181" t="n">
        <v>772</v>
      </c>
      <c r="H49" s="181" t="n">
        <v>772</v>
      </c>
      <c r="I49" s="181" t="n">
        <v>621</v>
      </c>
      <c r="J49" s="182"/>
      <c r="K49" s="181" t="n">
        <f aca="false">AVERAGE(C49:G49)</f>
        <v>765.4</v>
      </c>
      <c r="L49" s="181"/>
      <c r="M49" s="181" t="n">
        <f aca="false">AVERAGE(H49:I49)</f>
        <v>696.5</v>
      </c>
      <c r="N49" s="183" t="n">
        <v>14</v>
      </c>
      <c r="O49" s="184" t="n">
        <f aca="false">K49-K48</f>
        <v>9</v>
      </c>
      <c r="P49" s="198" t="n">
        <f aca="false">P48+O49</f>
        <v>800.4</v>
      </c>
      <c r="Q49" s="198"/>
    </row>
    <row r="50" customFormat="false" ht="12.75" hidden="false" customHeight="false" outlineLevel="0" collapsed="false">
      <c r="B50" s="180" t="n">
        <v>15</v>
      </c>
      <c r="C50" s="181" t="n">
        <v>780</v>
      </c>
      <c r="D50" s="181" t="n">
        <v>755</v>
      </c>
      <c r="E50" s="181" t="n">
        <v>756</v>
      </c>
      <c r="F50" s="181" t="n">
        <v>738</v>
      </c>
      <c r="G50" s="181" t="n">
        <v>760</v>
      </c>
      <c r="H50" s="181" t="n">
        <v>760</v>
      </c>
      <c r="I50" s="181" t="n">
        <v>617</v>
      </c>
      <c r="J50" s="182"/>
      <c r="K50" s="181" t="n">
        <f aca="false">AVERAGE(C50:G50)</f>
        <v>757.8</v>
      </c>
      <c r="L50" s="181"/>
      <c r="M50" s="181" t="n">
        <f aca="false">AVERAGE(H50:I50)</f>
        <v>688.5</v>
      </c>
      <c r="N50" s="183" t="n">
        <v>15</v>
      </c>
      <c r="O50" s="184" t="n">
        <f aca="false">K50-K49</f>
        <v>-7.60000000000002</v>
      </c>
      <c r="P50" s="198" t="n">
        <f aca="false">P49+O50</f>
        <v>792.8</v>
      </c>
      <c r="Q50" s="198"/>
    </row>
    <row r="51" customFormat="false" ht="12.75" hidden="false" customHeight="false" outlineLevel="0" collapsed="false">
      <c r="B51" s="185" t="n">
        <v>16</v>
      </c>
      <c r="C51" s="186" t="n">
        <v>763</v>
      </c>
      <c r="D51" s="186" t="n">
        <v>755</v>
      </c>
      <c r="E51" s="186" t="n">
        <v>754</v>
      </c>
      <c r="F51" s="186" t="n">
        <v>736</v>
      </c>
      <c r="G51" s="186" t="n">
        <v>749</v>
      </c>
      <c r="H51" s="186" t="n">
        <v>749</v>
      </c>
      <c r="I51" s="186" t="n">
        <v>615</v>
      </c>
      <c r="J51" s="187"/>
      <c r="K51" s="186" t="n">
        <f aca="false">AVERAGE(C51:G51)</f>
        <v>751.4</v>
      </c>
      <c r="L51" s="186"/>
      <c r="M51" s="186" t="n">
        <f aca="false">AVERAGE(H51:I51)</f>
        <v>682</v>
      </c>
      <c r="N51" s="188" t="n">
        <v>16</v>
      </c>
      <c r="O51" s="189" t="n">
        <f aca="false">K51-K50</f>
        <v>-6.39999999999998</v>
      </c>
      <c r="P51" s="198" t="n">
        <f aca="false">P50+O51</f>
        <v>786.4</v>
      </c>
      <c r="Q51" s="198"/>
    </row>
    <row r="52" customFormat="false" ht="12.75" hidden="false" customHeight="false" outlineLevel="0" collapsed="false">
      <c r="B52" s="180" t="n">
        <v>17</v>
      </c>
      <c r="C52" s="181" t="n">
        <v>754</v>
      </c>
      <c r="D52" s="181" t="n">
        <v>738</v>
      </c>
      <c r="E52" s="181" t="n">
        <v>738</v>
      </c>
      <c r="F52" s="181" t="n">
        <v>723</v>
      </c>
      <c r="G52" s="181" t="n">
        <v>721</v>
      </c>
      <c r="H52" s="181" t="n">
        <v>721</v>
      </c>
      <c r="I52" s="181" t="n">
        <v>622</v>
      </c>
      <c r="J52" s="182"/>
      <c r="K52" s="181" t="n">
        <f aca="false">AVERAGE(C52:G52)</f>
        <v>734.8</v>
      </c>
      <c r="L52" s="181"/>
      <c r="M52" s="181" t="n">
        <f aca="false">AVERAGE(H52:I52)</f>
        <v>671.5</v>
      </c>
      <c r="N52" s="183" t="n">
        <v>17</v>
      </c>
      <c r="O52" s="179" t="n">
        <f aca="false">K52-K51</f>
        <v>-16.6</v>
      </c>
      <c r="P52" s="198" t="n">
        <f aca="false">P51+O52</f>
        <v>769.8</v>
      </c>
      <c r="Q52" s="198"/>
    </row>
    <row r="53" customFormat="false" ht="12.75" hidden="false" customHeight="false" outlineLevel="0" collapsed="false">
      <c r="B53" s="180" t="n">
        <v>18</v>
      </c>
      <c r="C53" s="181" t="n">
        <v>765</v>
      </c>
      <c r="D53" s="181" t="n">
        <v>781</v>
      </c>
      <c r="E53" s="181" t="n">
        <v>744</v>
      </c>
      <c r="F53" s="181" t="n">
        <v>719</v>
      </c>
      <c r="G53" s="181" t="n">
        <v>719</v>
      </c>
      <c r="H53" s="181" t="n">
        <v>719</v>
      </c>
      <c r="I53" s="181" t="n">
        <v>642</v>
      </c>
      <c r="J53" s="182"/>
      <c r="K53" s="181" t="n">
        <f aca="false">AVERAGE(C53:G53)</f>
        <v>745.6</v>
      </c>
      <c r="L53" s="181"/>
      <c r="M53" s="181" t="n">
        <f aca="false">AVERAGE(H53:I53)</f>
        <v>680.5</v>
      </c>
      <c r="N53" s="183" t="n">
        <v>18</v>
      </c>
      <c r="O53" s="184" t="n">
        <f aca="false">K53-K52</f>
        <v>10.8000000000001</v>
      </c>
      <c r="P53" s="198" t="n">
        <f aca="false">P52+O53</f>
        <v>780.6</v>
      </c>
      <c r="Q53" s="198"/>
    </row>
    <row r="54" customFormat="false" ht="12.75" hidden="false" customHeight="false" outlineLevel="0" collapsed="false">
      <c r="B54" s="180" t="n">
        <v>19</v>
      </c>
      <c r="C54" s="181" t="n">
        <v>827</v>
      </c>
      <c r="D54" s="181" t="n">
        <v>833</v>
      </c>
      <c r="E54" s="181" t="n">
        <v>825</v>
      </c>
      <c r="F54" s="181" t="n">
        <v>803</v>
      </c>
      <c r="G54" s="181" t="n">
        <v>778</v>
      </c>
      <c r="H54" s="181" t="n">
        <v>778</v>
      </c>
      <c r="I54" s="181" t="n">
        <v>740</v>
      </c>
      <c r="J54" s="182"/>
      <c r="K54" s="181" t="n">
        <f aca="false">AVERAGE(C54:G54)</f>
        <v>813.2</v>
      </c>
      <c r="L54" s="181"/>
      <c r="M54" s="181" t="n">
        <f aca="false">AVERAGE(H54:I54)</f>
        <v>759</v>
      </c>
      <c r="N54" s="183" t="n">
        <v>19</v>
      </c>
      <c r="O54" s="184" t="n">
        <f aca="false">K54-K53</f>
        <v>67.6</v>
      </c>
      <c r="P54" s="198" t="n">
        <f aca="false">P53+O54</f>
        <v>848.2</v>
      </c>
      <c r="Q54" s="198"/>
    </row>
    <row r="55" customFormat="false" ht="12.75" hidden="false" customHeight="false" outlineLevel="0" collapsed="false">
      <c r="B55" s="185" t="n">
        <v>20</v>
      </c>
      <c r="C55" s="186" t="n">
        <v>832</v>
      </c>
      <c r="D55" s="186" t="n">
        <v>807</v>
      </c>
      <c r="E55" s="186" t="n">
        <v>808</v>
      </c>
      <c r="F55" s="186" t="n">
        <v>794</v>
      </c>
      <c r="G55" s="186" t="n">
        <v>754</v>
      </c>
      <c r="H55" s="186" t="n">
        <v>754</v>
      </c>
      <c r="I55" s="186" t="n">
        <v>754</v>
      </c>
      <c r="J55" s="187"/>
      <c r="K55" s="186" t="n">
        <f aca="false">AVERAGE(C55:G55)</f>
        <v>799</v>
      </c>
      <c r="L55" s="186"/>
      <c r="M55" s="186" t="n">
        <f aca="false">AVERAGE(H55:I55)</f>
        <v>754</v>
      </c>
      <c r="N55" s="188" t="n">
        <v>20</v>
      </c>
      <c r="O55" s="189" t="n">
        <f aca="false">K55-K54</f>
        <v>-14.2</v>
      </c>
      <c r="P55" s="198" t="n">
        <f aca="false">P54+O55</f>
        <v>834</v>
      </c>
      <c r="Q55" s="198"/>
    </row>
    <row r="56" customFormat="false" ht="12.75" hidden="false" customHeight="false" outlineLevel="0" collapsed="false">
      <c r="B56" s="180" t="n">
        <v>21</v>
      </c>
      <c r="C56" s="181" t="n">
        <v>804</v>
      </c>
      <c r="D56" s="181" t="n">
        <v>779</v>
      </c>
      <c r="E56" s="181" t="n">
        <v>784</v>
      </c>
      <c r="F56" s="181" t="n">
        <v>785</v>
      </c>
      <c r="G56" s="181" t="n">
        <v>740</v>
      </c>
      <c r="H56" s="181" t="n">
        <v>740</v>
      </c>
      <c r="I56" s="181" t="n">
        <v>731</v>
      </c>
      <c r="J56" s="182"/>
      <c r="K56" s="181" t="n">
        <f aca="false">AVERAGE(C56:G56)</f>
        <v>778.4</v>
      </c>
      <c r="L56" s="181"/>
      <c r="M56" s="181" t="n">
        <f aca="false">AVERAGE(H56:I56)</f>
        <v>735.5</v>
      </c>
      <c r="N56" s="183" t="n">
        <v>21</v>
      </c>
      <c r="O56" s="179" t="n">
        <f aca="false">K56-K55</f>
        <v>-20.6</v>
      </c>
      <c r="P56" s="198" t="n">
        <f aca="false">P55+O56</f>
        <v>813.4</v>
      </c>
      <c r="Q56" s="198"/>
    </row>
    <row r="57" customFormat="false" ht="12.75" hidden="false" customHeight="false" outlineLevel="0" collapsed="false">
      <c r="B57" s="180" t="n">
        <v>22</v>
      </c>
      <c r="C57" s="181" t="n">
        <v>761</v>
      </c>
      <c r="D57" s="181" t="n">
        <v>776</v>
      </c>
      <c r="E57" s="181" t="n">
        <v>751</v>
      </c>
      <c r="F57" s="181" t="n">
        <v>704</v>
      </c>
      <c r="G57" s="181" t="n">
        <v>704</v>
      </c>
      <c r="H57" s="181" t="n">
        <v>704</v>
      </c>
      <c r="I57" s="181" t="n">
        <v>721</v>
      </c>
      <c r="J57" s="182"/>
      <c r="K57" s="181" t="n">
        <f aca="false">AVERAGE(C57:G57)</f>
        <v>739.2</v>
      </c>
      <c r="L57" s="181"/>
      <c r="M57" s="181" t="n">
        <f aca="false">AVERAGE(H57:I57)</f>
        <v>712.5</v>
      </c>
      <c r="N57" s="183" t="n">
        <v>22</v>
      </c>
      <c r="O57" s="184" t="n">
        <f aca="false">K57-K56</f>
        <v>-39.1999999999999</v>
      </c>
      <c r="P57" s="198"/>
      <c r="Q57" s="198"/>
    </row>
    <row r="58" customFormat="false" ht="12.75" hidden="false" customHeight="false" outlineLevel="0" collapsed="false">
      <c r="B58" s="180" t="n">
        <v>23</v>
      </c>
      <c r="C58" s="181" t="n">
        <v>683</v>
      </c>
      <c r="D58" s="181" t="n">
        <v>661</v>
      </c>
      <c r="E58" s="181" t="n">
        <v>680</v>
      </c>
      <c r="F58" s="181" t="n">
        <v>657</v>
      </c>
      <c r="G58" s="181" t="n">
        <v>660</v>
      </c>
      <c r="H58" s="181" t="n">
        <v>660</v>
      </c>
      <c r="I58" s="181" t="n">
        <v>659</v>
      </c>
      <c r="J58" s="182"/>
      <c r="K58" s="181" t="n">
        <f aca="false">AVERAGE(C58:G58)</f>
        <v>668.2</v>
      </c>
      <c r="L58" s="181"/>
      <c r="M58" s="181" t="n">
        <f aca="false">AVERAGE(H58:I58)</f>
        <v>659.5</v>
      </c>
      <c r="N58" s="183" t="n">
        <v>23</v>
      </c>
      <c r="O58" s="184" t="n">
        <f aca="false">K58-K57</f>
        <v>-71</v>
      </c>
      <c r="P58" s="198"/>
      <c r="Q58" s="198"/>
    </row>
    <row r="59" customFormat="false" ht="12.75" hidden="false" customHeight="false" outlineLevel="0" collapsed="false">
      <c r="B59" s="185" t="n">
        <v>24</v>
      </c>
      <c r="C59" s="181" t="n">
        <v>612</v>
      </c>
      <c r="D59" s="181" t="n">
        <v>602</v>
      </c>
      <c r="E59" s="181" t="n">
        <v>598</v>
      </c>
      <c r="F59" s="181" t="n">
        <v>622</v>
      </c>
      <c r="G59" s="181" t="n">
        <v>602</v>
      </c>
      <c r="H59" s="181" t="n">
        <v>602</v>
      </c>
      <c r="I59" s="181" t="n">
        <v>602</v>
      </c>
      <c r="J59" s="187"/>
      <c r="K59" s="181" t="n">
        <f aca="false">AVERAGE(C59:G59)</f>
        <v>607.2</v>
      </c>
      <c r="L59" s="186"/>
      <c r="M59" s="181" t="n">
        <f aca="false">AVERAGE(H59:I59)</f>
        <v>602</v>
      </c>
      <c r="N59" s="188" t="n">
        <v>24</v>
      </c>
      <c r="O59" s="189" t="n">
        <f aca="false">K59-K58</f>
        <v>-61</v>
      </c>
      <c r="P59" s="198"/>
    </row>
    <row r="60" customFormat="false" ht="13.5" hidden="false" customHeight="false" outlineLevel="0" collapsed="false">
      <c r="B60" s="193" t="s">
        <v>92</v>
      </c>
      <c r="C60" s="194" t="n">
        <f aca="false">SUM(C36:C59)</f>
        <v>17119</v>
      </c>
      <c r="D60" s="194" t="n">
        <f aca="false">SUM(D36:D59)</f>
        <v>17093</v>
      </c>
      <c r="E60" s="194" t="n">
        <f aca="false">SUM(E36:E59)</f>
        <v>16805</v>
      </c>
      <c r="F60" s="194" t="n">
        <f aca="false">SUM(F36:F59)</f>
        <v>16477</v>
      </c>
      <c r="G60" s="194" t="n">
        <f aca="false">SUM(G36:G59)</f>
        <v>16640</v>
      </c>
      <c r="H60" s="194" t="n">
        <f aca="false">SUM(H36:H59)</f>
        <v>16640</v>
      </c>
      <c r="I60" s="194" t="n">
        <f aca="false">SUM(I36:I59)</f>
        <v>14845</v>
      </c>
      <c r="J60" s="194"/>
      <c r="K60" s="194" t="n">
        <f aca="false">SUM(K36:K59)</f>
        <v>16826.8</v>
      </c>
      <c r="L60" s="194"/>
      <c r="M60" s="194" t="n">
        <f aca="false">SUM(M36:M59)</f>
        <v>15742.5</v>
      </c>
      <c r="N60" s="195"/>
      <c r="O60" s="196"/>
    </row>
    <row r="61" customFormat="false" ht="13.5" hidden="false" customHeight="false" outlineLevel="0" collapsed="false">
      <c r="B61" s="0" t="s">
        <v>93</v>
      </c>
      <c r="C61" s="0" t="n">
        <v>55</v>
      </c>
      <c r="D61" s="0" t="n">
        <v>50</v>
      </c>
      <c r="E61" s="0" t="n">
        <v>51</v>
      </c>
      <c r="F61" s="0" t="n">
        <v>55</v>
      </c>
      <c r="G61" s="0" t="n">
        <v>60</v>
      </c>
      <c r="H61" s="0" t="n">
        <v>55</v>
      </c>
      <c r="I61" s="0" t="n">
        <v>58</v>
      </c>
      <c r="K61" s="197" t="n">
        <f aca="false">AVERAGE(C61:H61)</f>
        <v>54.3333333333333</v>
      </c>
      <c r="M61" s="0" t="n">
        <f aca="false">AVERAGE(H61:I61)</f>
        <v>56.5</v>
      </c>
    </row>
    <row r="62" customFormat="false" ht="12.75" hidden="false" customHeight="false" outlineLevel="0" collapsed="false">
      <c r="B62" s="10" t="s">
        <v>94</v>
      </c>
      <c r="C62" s="0" t="n">
        <v>29</v>
      </c>
      <c r="D62" s="0" t="n">
        <v>25</v>
      </c>
      <c r="E62" s="0" t="n">
        <v>23</v>
      </c>
      <c r="F62" s="0" t="n">
        <v>26</v>
      </c>
      <c r="G62" s="0" t="n">
        <v>28</v>
      </c>
      <c r="H62" s="0" t="n">
        <v>26</v>
      </c>
      <c r="I62" s="0" t="n">
        <v>27</v>
      </c>
      <c r="K62" s="197" t="n">
        <f aca="false">AVERAGE(C62:H62)</f>
        <v>26.1666666666667</v>
      </c>
      <c r="M62" s="197" t="n">
        <f aca="false">AVERAGE(H62:I62)</f>
        <v>26.5</v>
      </c>
    </row>
    <row r="63" customFormat="false" ht="12.75" hidden="false" customHeight="false" outlineLevel="0" collapsed="false">
      <c r="A63" s="166"/>
      <c r="B63" s="166"/>
      <c r="C63" s="166"/>
      <c r="D63" s="166"/>
      <c r="E63" s="166"/>
      <c r="F63" s="166"/>
      <c r="H63" s="166"/>
      <c r="I63" s="166"/>
      <c r="J63" s="166"/>
      <c r="K63" s="166"/>
      <c r="L63" s="166"/>
      <c r="M63" s="166"/>
      <c r="N63" s="166"/>
    </row>
    <row r="64" customFormat="false" ht="15.75" hidden="false" customHeight="false" outlineLevel="0" collapsed="false">
      <c r="G64" s="199" t="s">
        <v>96</v>
      </c>
    </row>
    <row r="65" customFormat="false" ht="12.75" hidden="false" customHeight="false" outlineLevel="0" collapsed="false">
      <c r="C65" s="0" t="n">
        <f aca="false">I34+1</f>
        <v>14</v>
      </c>
      <c r="D65" s="0" t="n">
        <f aca="false">C65+1</f>
        <v>15</v>
      </c>
      <c r="E65" s="0" t="n">
        <f aca="false">D65+1</f>
        <v>16</v>
      </c>
      <c r="F65" s="0" t="n">
        <f aca="false">E65+1</f>
        <v>17</v>
      </c>
      <c r="G65" s="0" t="n">
        <f aca="false">F65+1</f>
        <v>18</v>
      </c>
      <c r="H65" s="0" t="n">
        <f aca="false">G65+1</f>
        <v>19</v>
      </c>
      <c r="I65" s="0" t="n">
        <f aca="false">H65+1</f>
        <v>20</v>
      </c>
    </row>
    <row r="66" customFormat="false" ht="12.75" hidden="false" customHeight="false" outlineLevel="0" collapsed="false">
      <c r="B66" s="168" t="s">
        <v>81</v>
      </c>
      <c r="C66" s="169" t="s">
        <v>82</v>
      </c>
      <c r="D66" s="169" t="s">
        <v>83</v>
      </c>
      <c r="E66" s="169" t="s">
        <v>84</v>
      </c>
      <c r="F66" s="169" t="s">
        <v>85</v>
      </c>
      <c r="G66" s="169" t="s">
        <v>86</v>
      </c>
      <c r="H66" s="169" t="s">
        <v>87</v>
      </c>
      <c r="I66" s="169" t="s">
        <v>88</v>
      </c>
      <c r="J66" s="170"/>
      <c r="K66" s="171" t="s">
        <v>89</v>
      </c>
      <c r="L66" s="172"/>
      <c r="M66" s="171" t="s">
        <v>90</v>
      </c>
      <c r="N66" s="173" t="s">
        <v>81</v>
      </c>
      <c r="O66" s="174" t="s">
        <v>91</v>
      </c>
    </row>
    <row r="67" customFormat="false" ht="12.75" hidden="false" customHeight="false" outlineLevel="0" collapsed="false">
      <c r="B67" s="175" t="n">
        <v>1</v>
      </c>
      <c r="C67" s="176" t="n">
        <v>566</v>
      </c>
      <c r="D67" s="176" t="n">
        <v>575</v>
      </c>
      <c r="E67" s="176" t="n">
        <v>617</v>
      </c>
      <c r="F67" s="176" t="n">
        <v>575</v>
      </c>
      <c r="G67" s="200" t="n">
        <v>572</v>
      </c>
      <c r="H67" s="176" t="n">
        <v>578</v>
      </c>
      <c r="I67" s="176" t="n">
        <v>563</v>
      </c>
      <c r="J67" s="177"/>
      <c r="K67" s="176" t="n">
        <f aca="false">AVERAGE(C67:G67)</f>
        <v>581</v>
      </c>
      <c r="L67" s="176"/>
      <c r="M67" s="176" t="n">
        <f aca="false">AVERAGE(H67:I67)</f>
        <v>570.5</v>
      </c>
      <c r="N67" s="178" t="n">
        <v>1</v>
      </c>
      <c r="O67" s="179" t="n">
        <f aca="false">K67-K90</f>
        <v>-44.6</v>
      </c>
    </row>
    <row r="68" customFormat="false" ht="12.75" hidden="false" customHeight="false" outlineLevel="0" collapsed="false">
      <c r="B68" s="180" t="n">
        <v>2</v>
      </c>
      <c r="C68" s="181" t="n">
        <v>546</v>
      </c>
      <c r="D68" s="181" t="n">
        <v>545</v>
      </c>
      <c r="E68" s="181" t="n">
        <v>584</v>
      </c>
      <c r="F68" s="181" t="n">
        <v>529</v>
      </c>
      <c r="G68" s="201" t="n">
        <v>565</v>
      </c>
      <c r="H68" s="181" t="n">
        <v>567</v>
      </c>
      <c r="I68" s="181" t="n">
        <v>520</v>
      </c>
      <c r="J68" s="182"/>
      <c r="K68" s="181" t="n">
        <f aca="false">AVERAGE(C68:G68)</f>
        <v>553.8</v>
      </c>
      <c r="L68" s="181"/>
      <c r="M68" s="181" t="n">
        <f aca="false">AVERAGE(H68:I68)</f>
        <v>543.5</v>
      </c>
      <c r="N68" s="183" t="n">
        <v>2</v>
      </c>
      <c r="O68" s="184" t="n">
        <f aca="false">K68-K67</f>
        <v>-27.2</v>
      </c>
    </row>
    <row r="69" customFormat="false" ht="12.75" hidden="false" customHeight="false" outlineLevel="0" collapsed="false">
      <c r="B69" s="180" t="n">
        <v>3</v>
      </c>
      <c r="C69" s="181" t="n">
        <v>541</v>
      </c>
      <c r="D69" s="181" t="n">
        <v>548</v>
      </c>
      <c r="E69" s="181" t="n">
        <v>590</v>
      </c>
      <c r="F69" s="181" t="n">
        <v>535</v>
      </c>
      <c r="G69" s="201" t="n">
        <v>560</v>
      </c>
      <c r="H69" s="181" t="n">
        <v>545</v>
      </c>
      <c r="I69" s="181" t="n">
        <v>515</v>
      </c>
      <c r="J69" s="182"/>
      <c r="K69" s="181" t="n">
        <f aca="false">AVERAGE(C69:G69)</f>
        <v>554.8</v>
      </c>
      <c r="L69" s="181"/>
      <c r="M69" s="181" t="n">
        <f aca="false">AVERAGE(H69:I69)</f>
        <v>530</v>
      </c>
      <c r="N69" s="183" t="n">
        <v>3</v>
      </c>
      <c r="O69" s="184" t="n">
        <f aca="false">K69-K68</f>
        <v>1</v>
      </c>
    </row>
    <row r="70" customFormat="false" ht="12.75" hidden="false" customHeight="false" outlineLevel="0" collapsed="false">
      <c r="B70" s="185" t="n">
        <v>4</v>
      </c>
      <c r="C70" s="186" t="n">
        <v>517</v>
      </c>
      <c r="D70" s="186" t="n">
        <v>524</v>
      </c>
      <c r="E70" s="186" t="n">
        <v>557</v>
      </c>
      <c r="F70" s="186" t="n">
        <v>540</v>
      </c>
      <c r="G70" s="202" t="n">
        <v>553</v>
      </c>
      <c r="H70" s="186" t="n">
        <v>538</v>
      </c>
      <c r="I70" s="186" t="n">
        <v>521</v>
      </c>
      <c r="J70" s="187"/>
      <c r="K70" s="186" t="n">
        <f aca="false">AVERAGE(C70:G70)</f>
        <v>538.2</v>
      </c>
      <c r="L70" s="186"/>
      <c r="M70" s="186" t="n">
        <f aca="false">AVERAGE(H70:I70)</f>
        <v>529.5</v>
      </c>
      <c r="N70" s="188" t="n">
        <v>4</v>
      </c>
      <c r="O70" s="189" t="n">
        <f aca="false">K70-K69</f>
        <v>-16.5999999999999</v>
      </c>
    </row>
    <row r="71" customFormat="false" ht="12.75" hidden="false" customHeight="false" outlineLevel="0" collapsed="false">
      <c r="B71" s="175" t="n">
        <v>5</v>
      </c>
      <c r="C71" s="176" t="n">
        <v>538</v>
      </c>
      <c r="D71" s="176" t="n">
        <v>536</v>
      </c>
      <c r="E71" s="176" t="n">
        <v>586</v>
      </c>
      <c r="F71" s="176" t="n">
        <v>547</v>
      </c>
      <c r="G71" s="200" t="n">
        <v>563</v>
      </c>
      <c r="H71" s="176" t="n">
        <v>555</v>
      </c>
      <c r="I71" s="176" t="n">
        <v>506</v>
      </c>
      <c r="J71" s="177"/>
      <c r="K71" s="176" t="n">
        <f aca="false">AVERAGE(C71:G71)</f>
        <v>554</v>
      </c>
      <c r="L71" s="176"/>
      <c r="M71" s="176" t="n">
        <f aca="false">AVERAGE(H71:I71)</f>
        <v>530.5</v>
      </c>
      <c r="N71" s="178" t="n">
        <v>5</v>
      </c>
      <c r="O71" s="190" t="n">
        <f aca="false">K71-K70</f>
        <v>15.8</v>
      </c>
    </row>
    <row r="72" customFormat="false" ht="12.75" hidden="false" customHeight="false" outlineLevel="0" collapsed="false">
      <c r="B72" s="180" t="n">
        <v>6</v>
      </c>
      <c r="C72" s="181" t="n">
        <v>590</v>
      </c>
      <c r="D72" s="181" t="n">
        <v>585</v>
      </c>
      <c r="E72" s="181" t="n">
        <v>641</v>
      </c>
      <c r="F72" s="181" t="n">
        <v>611</v>
      </c>
      <c r="G72" s="201" t="n">
        <v>612</v>
      </c>
      <c r="H72" s="181" t="n">
        <v>567</v>
      </c>
      <c r="I72" s="181" t="n">
        <v>490</v>
      </c>
      <c r="J72" s="182"/>
      <c r="K72" s="181" t="n">
        <f aca="false">AVERAGE(C72:G72)</f>
        <v>607.8</v>
      </c>
      <c r="L72" s="181"/>
      <c r="M72" s="181" t="n">
        <f aca="false">AVERAGE(H72:I72)</f>
        <v>528.5</v>
      </c>
      <c r="N72" s="183" t="n">
        <v>6</v>
      </c>
      <c r="O72" s="191" t="n">
        <f aca="false">K72-K71</f>
        <v>53.8</v>
      </c>
      <c r="P72" s="0" t="n">
        <v>630</v>
      </c>
    </row>
    <row r="73" customFormat="false" ht="12.75" hidden="false" customHeight="false" outlineLevel="0" collapsed="false">
      <c r="B73" s="180" t="n">
        <v>7</v>
      </c>
      <c r="C73" s="181" t="n">
        <v>697</v>
      </c>
      <c r="D73" s="181" t="n">
        <v>658</v>
      </c>
      <c r="E73" s="181" t="n">
        <v>727</v>
      </c>
      <c r="F73" s="181" t="n">
        <v>709</v>
      </c>
      <c r="G73" s="201" t="n">
        <v>706</v>
      </c>
      <c r="H73" s="181" t="n">
        <v>607</v>
      </c>
      <c r="I73" s="181" t="n">
        <v>555</v>
      </c>
      <c r="J73" s="182"/>
      <c r="K73" s="181" t="n">
        <f aca="false">AVERAGE(C73:G73)</f>
        <v>699.4</v>
      </c>
      <c r="L73" s="181"/>
      <c r="M73" s="181" t="n">
        <f aca="false">AVERAGE(H73:I73)</f>
        <v>581</v>
      </c>
      <c r="N73" s="183" t="n">
        <v>7</v>
      </c>
      <c r="O73" s="191" t="n">
        <f aca="false">K73-K72</f>
        <v>91.6</v>
      </c>
      <c r="P73" s="203" t="n">
        <f aca="false">P72+O73</f>
        <v>721.6</v>
      </c>
    </row>
    <row r="74" customFormat="false" ht="12.75" hidden="false" customHeight="false" outlineLevel="0" collapsed="false">
      <c r="B74" s="185" t="n">
        <v>8</v>
      </c>
      <c r="C74" s="186" t="n">
        <v>728</v>
      </c>
      <c r="D74" s="186" t="n">
        <v>728</v>
      </c>
      <c r="E74" s="186" t="n">
        <v>792</v>
      </c>
      <c r="F74" s="186" t="n">
        <v>747</v>
      </c>
      <c r="G74" s="202" t="n">
        <v>740</v>
      </c>
      <c r="H74" s="186" t="n">
        <v>614</v>
      </c>
      <c r="I74" s="186" t="n">
        <v>562</v>
      </c>
      <c r="J74" s="187"/>
      <c r="K74" s="186" t="n">
        <f aca="false">AVERAGE(C74:G74)</f>
        <v>747</v>
      </c>
      <c r="L74" s="186"/>
      <c r="M74" s="186" t="n">
        <f aca="false">AVERAGE(H74:I74)</f>
        <v>588</v>
      </c>
      <c r="N74" s="188" t="n">
        <v>8</v>
      </c>
      <c r="O74" s="192" t="n">
        <f aca="false">K74-K73</f>
        <v>47.6</v>
      </c>
      <c r="P74" s="203" t="n">
        <f aca="false">P73+O74</f>
        <v>769.2</v>
      </c>
    </row>
    <row r="75" customFormat="false" ht="12.75" hidden="false" customHeight="false" outlineLevel="0" collapsed="false">
      <c r="B75" s="180" t="n">
        <v>9</v>
      </c>
      <c r="C75" s="181" t="n">
        <v>733</v>
      </c>
      <c r="D75" s="181" t="n">
        <v>733</v>
      </c>
      <c r="E75" s="181" t="n">
        <v>765</v>
      </c>
      <c r="F75" s="181" t="n">
        <v>759</v>
      </c>
      <c r="G75" s="201" t="n">
        <v>740</v>
      </c>
      <c r="H75" s="181" t="n">
        <v>657</v>
      </c>
      <c r="I75" s="181" t="n">
        <v>590</v>
      </c>
      <c r="J75" s="182"/>
      <c r="K75" s="181" t="n">
        <f aca="false">AVERAGE(C75:G75)</f>
        <v>746</v>
      </c>
      <c r="L75" s="181"/>
      <c r="M75" s="181" t="n">
        <f aca="false">AVERAGE(H75:I75)</f>
        <v>623.5</v>
      </c>
      <c r="N75" s="183" t="n">
        <v>9</v>
      </c>
      <c r="O75" s="179" t="n">
        <f aca="false">K75-K74</f>
        <v>-1</v>
      </c>
      <c r="P75" s="203" t="n">
        <f aca="false">P74+O75</f>
        <v>768.2</v>
      </c>
    </row>
    <row r="76" customFormat="false" ht="12.75" hidden="false" customHeight="false" outlineLevel="0" collapsed="false">
      <c r="B76" s="180" t="n">
        <v>10</v>
      </c>
      <c r="C76" s="181" t="n">
        <v>764</v>
      </c>
      <c r="D76" s="181" t="n">
        <v>774</v>
      </c>
      <c r="E76" s="181" t="n">
        <v>780</v>
      </c>
      <c r="F76" s="181" t="n">
        <v>770</v>
      </c>
      <c r="G76" s="201" t="n">
        <v>752</v>
      </c>
      <c r="H76" s="181" t="n">
        <v>685</v>
      </c>
      <c r="I76" s="181" t="n">
        <v>600</v>
      </c>
      <c r="J76" s="182"/>
      <c r="K76" s="181" t="n">
        <f aca="false">AVERAGE(C76:G76)</f>
        <v>768</v>
      </c>
      <c r="L76" s="181"/>
      <c r="M76" s="181" t="n">
        <f aca="false">AVERAGE(H76:I76)</f>
        <v>642.5</v>
      </c>
      <c r="N76" s="183" t="n">
        <v>10</v>
      </c>
      <c r="O76" s="184" t="n">
        <f aca="false">K76-K75</f>
        <v>22</v>
      </c>
      <c r="P76" s="203" t="n">
        <f aca="false">P75+O76</f>
        <v>790.2</v>
      </c>
    </row>
    <row r="77" customFormat="false" ht="12.75" hidden="false" customHeight="false" outlineLevel="0" collapsed="false">
      <c r="B77" s="180" t="n">
        <v>11</v>
      </c>
      <c r="C77" s="181" t="n">
        <v>771</v>
      </c>
      <c r="D77" s="181" t="n">
        <v>794</v>
      </c>
      <c r="E77" s="181" t="n">
        <v>797</v>
      </c>
      <c r="F77" s="181" t="n">
        <v>792</v>
      </c>
      <c r="G77" s="201" t="n">
        <v>763</v>
      </c>
      <c r="H77" s="181" t="n">
        <v>670</v>
      </c>
      <c r="I77" s="181" t="n">
        <v>625</v>
      </c>
      <c r="J77" s="182"/>
      <c r="K77" s="181" t="n">
        <f aca="false">AVERAGE(C77:G77)</f>
        <v>783.4</v>
      </c>
      <c r="L77" s="181"/>
      <c r="M77" s="181" t="n">
        <f aca="false">AVERAGE(H77:I77)</f>
        <v>647.5</v>
      </c>
      <c r="N77" s="183" t="n">
        <v>11</v>
      </c>
      <c r="O77" s="184" t="n">
        <f aca="false">K77-K76</f>
        <v>15.4</v>
      </c>
      <c r="P77" s="203" t="n">
        <f aca="false">P76+O77</f>
        <v>805.6</v>
      </c>
    </row>
    <row r="78" customFormat="false" ht="12.75" hidden="false" customHeight="false" outlineLevel="0" collapsed="false">
      <c r="B78" s="185" t="n">
        <v>12</v>
      </c>
      <c r="C78" s="186" t="n">
        <v>772</v>
      </c>
      <c r="D78" s="186" t="n">
        <v>783</v>
      </c>
      <c r="E78" s="186" t="n">
        <v>768</v>
      </c>
      <c r="F78" s="186" t="n">
        <v>789</v>
      </c>
      <c r="G78" s="202" t="n">
        <v>770</v>
      </c>
      <c r="H78" s="186" t="n">
        <v>682</v>
      </c>
      <c r="I78" s="186" t="n">
        <v>601</v>
      </c>
      <c r="J78" s="187"/>
      <c r="K78" s="186" t="n">
        <f aca="false">AVERAGE(C78:G78)</f>
        <v>776.4</v>
      </c>
      <c r="L78" s="186"/>
      <c r="M78" s="186" t="n">
        <f aca="false">AVERAGE(H78:I78)</f>
        <v>641.5</v>
      </c>
      <c r="N78" s="188" t="n">
        <v>12</v>
      </c>
      <c r="O78" s="189" t="n">
        <f aca="false">K78-K77</f>
        <v>-7</v>
      </c>
      <c r="P78" s="203" t="n">
        <f aca="false">P77+O78</f>
        <v>798.6</v>
      </c>
    </row>
    <row r="79" customFormat="false" ht="12.75" hidden="false" customHeight="false" outlineLevel="0" collapsed="false">
      <c r="B79" s="180" t="n">
        <v>13</v>
      </c>
      <c r="C79" s="181" t="n">
        <v>764</v>
      </c>
      <c r="D79" s="181" t="n">
        <v>790</v>
      </c>
      <c r="E79" s="181" t="n">
        <v>772</v>
      </c>
      <c r="F79" s="181" t="n">
        <v>795</v>
      </c>
      <c r="G79" s="201" t="n">
        <v>764</v>
      </c>
      <c r="H79" s="181" t="n">
        <v>676</v>
      </c>
      <c r="I79" s="181" t="n">
        <v>606</v>
      </c>
      <c r="J79" s="182"/>
      <c r="K79" s="181" t="n">
        <f aca="false">AVERAGE(C79:G79)</f>
        <v>777</v>
      </c>
      <c r="L79" s="181"/>
      <c r="M79" s="181" t="n">
        <f aca="false">AVERAGE(H79:I79)</f>
        <v>641</v>
      </c>
      <c r="N79" s="183" t="n">
        <v>13</v>
      </c>
      <c r="O79" s="179" t="n">
        <f aca="false">K79-K78</f>
        <v>0.600000000000023</v>
      </c>
      <c r="P79" s="203" t="n">
        <f aca="false">P78+O79</f>
        <v>799.2</v>
      </c>
    </row>
    <row r="80" customFormat="false" ht="12.75" hidden="false" customHeight="false" outlineLevel="0" collapsed="false">
      <c r="B80" s="180" t="n">
        <v>14</v>
      </c>
      <c r="C80" s="181" t="n">
        <v>772</v>
      </c>
      <c r="D80" s="181" t="n">
        <v>793</v>
      </c>
      <c r="E80" s="181" t="n">
        <v>764</v>
      </c>
      <c r="F80" s="181" t="n">
        <v>776</v>
      </c>
      <c r="G80" s="201" t="n">
        <v>763</v>
      </c>
      <c r="H80" s="181" t="n">
        <v>654</v>
      </c>
      <c r="I80" s="181" t="n">
        <v>600</v>
      </c>
      <c r="J80" s="182"/>
      <c r="K80" s="181" t="n">
        <f aca="false">AVERAGE(C80:G80)</f>
        <v>773.6</v>
      </c>
      <c r="L80" s="181"/>
      <c r="M80" s="181" t="n">
        <f aca="false">AVERAGE(H80:I80)</f>
        <v>627</v>
      </c>
      <c r="N80" s="183" t="n">
        <v>14</v>
      </c>
      <c r="O80" s="184" t="n">
        <f aca="false">K80-K79</f>
        <v>-3.39999999999998</v>
      </c>
      <c r="P80" s="203" t="n">
        <f aca="false">P79+O80</f>
        <v>795.8</v>
      </c>
    </row>
    <row r="81" customFormat="false" ht="12.75" hidden="false" customHeight="false" outlineLevel="0" collapsed="false">
      <c r="B81" s="180" t="n">
        <v>15</v>
      </c>
      <c r="C81" s="181" t="n">
        <v>769</v>
      </c>
      <c r="D81" s="181" t="n">
        <v>792</v>
      </c>
      <c r="E81" s="181" t="n">
        <v>759</v>
      </c>
      <c r="F81" s="181" t="n">
        <v>789</v>
      </c>
      <c r="G81" s="201" t="n">
        <v>751</v>
      </c>
      <c r="H81" s="181" t="n">
        <v>643</v>
      </c>
      <c r="I81" s="181" t="n">
        <v>586</v>
      </c>
      <c r="J81" s="182"/>
      <c r="K81" s="181" t="n">
        <f aca="false">AVERAGE(C81:G81)</f>
        <v>772</v>
      </c>
      <c r="L81" s="181"/>
      <c r="M81" s="181" t="n">
        <f aca="false">AVERAGE(H81:I81)</f>
        <v>614.5</v>
      </c>
      <c r="N81" s="183" t="n">
        <v>15</v>
      </c>
      <c r="O81" s="184" t="n">
        <f aca="false">K81-K80</f>
        <v>-1.60000000000002</v>
      </c>
      <c r="P81" s="203" t="n">
        <f aca="false">P80+O81</f>
        <v>794.2</v>
      </c>
    </row>
    <row r="82" customFormat="false" ht="12.75" hidden="false" customHeight="false" outlineLevel="0" collapsed="false">
      <c r="B82" s="185" t="n">
        <v>16</v>
      </c>
      <c r="C82" s="186" t="n">
        <v>763</v>
      </c>
      <c r="D82" s="186" t="n">
        <v>782</v>
      </c>
      <c r="E82" s="186" t="n">
        <v>752</v>
      </c>
      <c r="F82" s="186" t="n">
        <v>783</v>
      </c>
      <c r="G82" s="202" t="n">
        <v>728</v>
      </c>
      <c r="H82" s="186" t="n">
        <v>643</v>
      </c>
      <c r="I82" s="186" t="n">
        <v>601</v>
      </c>
      <c r="J82" s="187"/>
      <c r="K82" s="186" t="n">
        <f aca="false">AVERAGE(C82:G82)</f>
        <v>761.6</v>
      </c>
      <c r="L82" s="186"/>
      <c r="M82" s="186" t="n">
        <f aca="false">AVERAGE(H82:I82)</f>
        <v>622</v>
      </c>
      <c r="N82" s="188" t="n">
        <v>16</v>
      </c>
      <c r="O82" s="189" t="n">
        <f aca="false">K82-K81</f>
        <v>-10.4</v>
      </c>
      <c r="P82" s="203" t="n">
        <f aca="false">P81+O82</f>
        <v>783.8</v>
      </c>
    </row>
    <row r="83" customFormat="false" ht="12.75" hidden="false" customHeight="false" outlineLevel="0" collapsed="false">
      <c r="B83" s="180" t="n">
        <v>17</v>
      </c>
      <c r="C83" s="181" t="n">
        <v>742</v>
      </c>
      <c r="D83" s="181" t="n">
        <v>791</v>
      </c>
      <c r="E83" s="181" t="n">
        <v>751</v>
      </c>
      <c r="F83" s="181" t="n">
        <v>785</v>
      </c>
      <c r="G83" s="201" t="n">
        <v>699</v>
      </c>
      <c r="H83" s="181" t="n">
        <v>649</v>
      </c>
      <c r="I83" s="181" t="n">
        <v>599</v>
      </c>
      <c r="J83" s="182"/>
      <c r="K83" s="181" t="n">
        <f aca="false">AVERAGE(C83:G83)</f>
        <v>753.6</v>
      </c>
      <c r="L83" s="181"/>
      <c r="M83" s="181" t="n">
        <f aca="false">AVERAGE(H83:I83)</f>
        <v>624</v>
      </c>
      <c r="N83" s="183" t="n">
        <v>17</v>
      </c>
      <c r="O83" s="179" t="n">
        <f aca="false">K83-K82</f>
        <v>-8</v>
      </c>
      <c r="P83" s="203" t="n">
        <f aca="false">P82+O83</f>
        <v>775.8</v>
      </c>
    </row>
    <row r="84" customFormat="false" ht="12.75" hidden="false" customHeight="false" outlineLevel="0" collapsed="false">
      <c r="B84" s="180" t="n">
        <v>18</v>
      </c>
      <c r="C84" s="181" t="n">
        <v>735</v>
      </c>
      <c r="D84" s="181" t="n">
        <v>783</v>
      </c>
      <c r="E84" s="181" t="n">
        <v>790</v>
      </c>
      <c r="F84" s="181" t="n">
        <v>766</v>
      </c>
      <c r="G84" s="201" t="n">
        <v>714</v>
      </c>
      <c r="H84" s="181" t="n">
        <v>664</v>
      </c>
      <c r="I84" s="181" t="n">
        <v>638</v>
      </c>
      <c r="J84" s="182"/>
      <c r="K84" s="181" t="n">
        <f aca="false">AVERAGE(C84:G84)</f>
        <v>757.6</v>
      </c>
      <c r="L84" s="181"/>
      <c r="M84" s="181" t="n">
        <f aca="false">AVERAGE(H84:I84)</f>
        <v>651</v>
      </c>
      <c r="N84" s="183" t="n">
        <v>18</v>
      </c>
      <c r="O84" s="184" t="n">
        <f aca="false">K84-K83</f>
        <v>4</v>
      </c>
      <c r="P84" s="203" t="n">
        <f aca="false">P83+O84</f>
        <v>779.8</v>
      </c>
    </row>
    <row r="85" customFormat="false" ht="12.75" hidden="false" customHeight="false" outlineLevel="0" collapsed="false">
      <c r="B85" s="180" t="n">
        <v>19</v>
      </c>
      <c r="C85" s="181" t="n">
        <v>814</v>
      </c>
      <c r="D85" s="181" t="n">
        <v>832</v>
      </c>
      <c r="E85" s="181" t="n">
        <v>851</v>
      </c>
      <c r="F85" s="181" t="n">
        <v>842</v>
      </c>
      <c r="G85" s="201" t="n">
        <v>787</v>
      </c>
      <c r="H85" s="181" t="n">
        <v>738</v>
      </c>
      <c r="I85" s="181" t="n">
        <v>713</v>
      </c>
      <c r="J85" s="182"/>
      <c r="K85" s="181" t="n">
        <f aca="false">AVERAGE(C85:G85)</f>
        <v>825.2</v>
      </c>
      <c r="L85" s="181"/>
      <c r="M85" s="181" t="n">
        <f aca="false">AVERAGE(H85:I85)</f>
        <v>725.5</v>
      </c>
      <c r="N85" s="183" t="n">
        <v>19</v>
      </c>
      <c r="O85" s="184" t="n">
        <f aca="false">K85-K84</f>
        <v>67.6</v>
      </c>
      <c r="P85" s="203" t="n">
        <f aca="false">P84+O85</f>
        <v>847.4</v>
      </c>
    </row>
    <row r="86" customFormat="false" ht="12.75" hidden="false" customHeight="false" outlineLevel="0" collapsed="false">
      <c r="B86" s="185" t="n">
        <v>20</v>
      </c>
      <c r="C86" s="186" t="n">
        <v>825</v>
      </c>
      <c r="D86" s="186" t="n">
        <v>824</v>
      </c>
      <c r="E86" s="186" t="n">
        <v>837</v>
      </c>
      <c r="F86" s="186" t="n">
        <v>829</v>
      </c>
      <c r="G86" s="202" t="n">
        <v>756</v>
      </c>
      <c r="H86" s="186" t="n">
        <v>722</v>
      </c>
      <c r="I86" s="186" t="n">
        <v>717</v>
      </c>
      <c r="J86" s="187"/>
      <c r="K86" s="186" t="n">
        <f aca="false">AVERAGE(C86:G86)</f>
        <v>814.2</v>
      </c>
      <c r="L86" s="186"/>
      <c r="M86" s="186" t="n">
        <f aca="false">AVERAGE(H86:I86)</f>
        <v>719.5</v>
      </c>
      <c r="N86" s="188" t="n">
        <v>20</v>
      </c>
      <c r="O86" s="189" t="n">
        <f aca="false">K86-K85</f>
        <v>-11</v>
      </c>
      <c r="P86" s="203" t="n">
        <f aca="false">P85+O86</f>
        <v>836.4</v>
      </c>
    </row>
    <row r="87" customFormat="false" ht="12.75" hidden="false" customHeight="false" outlineLevel="0" collapsed="false">
      <c r="B87" s="180" t="n">
        <v>21</v>
      </c>
      <c r="C87" s="181" t="n">
        <v>801</v>
      </c>
      <c r="D87" s="181" t="n">
        <v>822</v>
      </c>
      <c r="E87" s="181" t="n">
        <v>823</v>
      </c>
      <c r="F87" s="181" t="n">
        <v>812</v>
      </c>
      <c r="G87" s="201" t="n">
        <v>752</v>
      </c>
      <c r="H87" s="181" t="n">
        <v>707</v>
      </c>
      <c r="I87" s="181" t="n">
        <v>713</v>
      </c>
      <c r="J87" s="182"/>
      <c r="K87" s="181" t="n">
        <f aca="false">AVERAGE(C87:G87)</f>
        <v>802</v>
      </c>
      <c r="L87" s="181"/>
      <c r="M87" s="181" t="n">
        <f aca="false">AVERAGE(H87:I87)</f>
        <v>710</v>
      </c>
      <c r="N87" s="183" t="n">
        <v>21</v>
      </c>
      <c r="O87" s="179" t="n">
        <f aca="false">K87-K86</f>
        <v>-12.2</v>
      </c>
      <c r="P87" s="203" t="n">
        <f aca="false">P86+O87</f>
        <v>824.2</v>
      </c>
    </row>
    <row r="88" customFormat="false" ht="12.75" hidden="false" customHeight="false" outlineLevel="0" collapsed="false">
      <c r="B88" s="180" t="n">
        <v>22</v>
      </c>
      <c r="C88" s="181" t="n">
        <v>738</v>
      </c>
      <c r="D88" s="181" t="n">
        <v>774</v>
      </c>
      <c r="E88" s="181" t="n">
        <v>778</v>
      </c>
      <c r="F88" s="181" t="n">
        <v>768</v>
      </c>
      <c r="G88" s="201" t="n">
        <v>710</v>
      </c>
      <c r="H88" s="181" t="n">
        <v>692</v>
      </c>
      <c r="I88" s="181" t="n">
        <v>689</v>
      </c>
      <c r="J88" s="182"/>
      <c r="K88" s="181" t="n">
        <f aca="false">AVERAGE(C88:G88)</f>
        <v>753.6</v>
      </c>
      <c r="L88" s="181"/>
      <c r="M88" s="181" t="n">
        <f aca="false">AVERAGE(H88:I88)</f>
        <v>690.5</v>
      </c>
      <c r="N88" s="183" t="n">
        <v>22</v>
      </c>
      <c r="O88" s="184" t="n">
        <f aca="false">K88-K87</f>
        <v>-48.4</v>
      </c>
      <c r="P88" s="203" t="n">
        <f aca="false">P87+O88</f>
        <v>775.8</v>
      </c>
    </row>
    <row r="89" customFormat="false" ht="12.75" hidden="false" customHeight="false" outlineLevel="0" collapsed="false">
      <c r="B89" s="180" t="n">
        <v>23</v>
      </c>
      <c r="C89" s="181" t="n">
        <v>687</v>
      </c>
      <c r="D89" s="181" t="n">
        <v>694</v>
      </c>
      <c r="E89" s="181" t="n">
        <v>701</v>
      </c>
      <c r="F89" s="181" t="n">
        <v>691</v>
      </c>
      <c r="G89" s="201" t="n">
        <v>650</v>
      </c>
      <c r="H89" s="181" t="n">
        <v>633</v>
      </c>
      <c r="I89" s="181" t="n">
        <v>633</v>
      </c>
      <c r="J89" s="182"/>
      <c r="K89" s="181" t="n">
        <f aca="false">AVERAGE(C89:G89)</f>
        <v>684.6</v>
      </c>
      <c r="L89" s="181"/>
      <c r="M89" s="181" t="n">
        <f aca="false">AVERAGE(H89:I89)</f>
        <v>633</v>
      </c>
      <c r="N89" s="183" t="n">
        <v>23</v>
      </c>
      <c r="O89" s="184" t="n">
        <f aca="false">K89-K88</f>
        <v>-69</v>
      </c>
      <c r="P89" s="203" t="n">
        <f aca="false">P88+O89</f>
        <v>706.8</v>
      </c>
    </row>
    <row r="90" customFormat="false" ht="12.75" hidden="false" customHeight="false" outlineLevel="0" collapsed="false">
      <c r="B90" s="185" t="n">
        <v>24</v>
      </c>
      <c r="C90" s="181" t="n">
        <v>624</v>
      </c>
      <c r="D90" s="181" t="n">
        <v>621</v>
      </c>
      <c r="E90" s="181" t="n">
        <v>664</v>
      </c>
      <c r="F90" s="181" t="n">
        <v>603</v>
      </c>
      <c r="G90" s="201" t="n">
        <v>616</v>
      </c>
      <c r="H90" s="181" t="n">
        <v>575</v>
      </c>
      <c r="I90" s="181" t="n">
        <v>574</v>
      </c>
      <c r="J90" s="187"/>
      <c r="K90" s="181" t="n">
        <f aca="false">AVERAGE(C90:G90)</f>
        <v>625.6</v>
      </c>
      <c r="L90" s="186"/>
      <c r="M90" s="181" t="n">
        <f aca="false">AVERAGE(H90:I90)</f>
        <v>574.5</v>
      </c>
      <c r="N90" s="188" t="n">
        <v>24</v>
      </c>
      <c r="O90" s="189" t="n">
        <f aca="false">K90-K89</f>
        <v>-59</v>
      </c>
      <c r="P90" s="203" t="n">
        <f aca="false">P89+O90</f>
        <v>647.8</v>
      </c>
    </row>
    <row r="91" customFormat="false" ht="13.5" hidden="false" customHeight="false" outlineLevel="0" collapsed="false">
      <c r="B91" s="193" t="s">
        <v>92</v>
      </c>
      <c r="C91" s="194" t="n">
        <f aca="false">SUM(C67:C90)</f>
        <v>16797</v>
      </c>
      <c r="D91" s="194" t="n">
        <f aca="false">SUM(D67:D90)</f>
        <v>17081</v>
      </c>
      <c r="E91" s="194" t="n">
        <f aca="false">SUM(E67:E90)</f>
        <v>17446</v>
      </c>
      <c r="F91" s="194" t="n">
        <f aca="false">SUM(F67:F90)</f>
        <v>17142</v>
      </c>
      <c r="G91" s="194" t="n">
        <f aca="false">SUM(G67:G90)</f>
        <v>16586</v>
      </c>
      <c r="H91" s="194" t="n">
        <f aca="false">SUM(H67:H90)</f>
        <v>15261</v>
      </c>
      <c r="I91" s="194" t="n">
        <f aca="false">SUM(I67:I90)</f>
        <v>14317</v>
      </c>
      <c r="J91" s="194"/>
      <c r="K91" s="194" t="n">
        <f aca="false">SUM(K67:K90)</f>
        <v>17010.4</v>
      </c>
      <c r="L91" s="194"/>
      <c r="M91" s="194" t="n">
        <f aca="false">SUM(M67:M90)</f>
        <v>14789</v>
      </c>
      <c r="N91" s="195"/>
      <c r="O91" s="196"/>
    </row>
    <row r="92" customFormat="false" ht="13.5" hidden="false" customHeight="false" outlineLevel="0" collapsed="false">
      <c r="B92" s="0" t="s">
        <v>93</v>
      </c>
      <c r="C92" s="0" t="n">
        <v>52</v>
      </c>
      <c r="D92" s="0" t="n">
        <v>47</v>
      </c>
      <c r="E92" s="0" t="n">
        <v>48</v>
      </c>
      <c r="F92" s="0" t="n">
        <v>52</v>
      </c>
      <c r="G92" s="0" t="n">
        <v>57</v>
      </c>
      <c r="H92" s="0" t="n">
        <v>52</v>
      </c>
      <c r="I92" s="0" t="n">
        <v>51</v>
      </c>
      <c r="K92" s="197" t="n">
        <f aca="false">AVERAGE(C92:H92)</f>
        <v>51.3333333333333</v>
      </c>
      <c r="M92" s="0" t="n">
        <f aca="false">AVERAGE(H92:I92)</f>
        <v>51.5</v>
      </c>
    </row>
    <row r="93" customFormat="false" ht="12.75" hidden="false" customHeight="false" outlineLevel="0" collapsed="false">
      <c r="B93" s="10" t="s">
        <v>94</v>
      </c>
      <c r="C93" s="0" t="n">
        <v>26</v>
      </c>
      <c r="D93" s="0" t="n">
        <v>22</v>
      </c>
      <c r="E93" s="0" t="n">
        <v>20</v>
      </c>
      <c r="F93" s="0" t="n">
        <v>23</v>
      </c>
      <c r="G93" s="0" t="n">
        <v>25</v>
      </c>
      <c r="H93" s="0" t="n">
        <v>23</v>
      </c>
      <c r="I93" s="0" t="n">
        <v>24</v>
      </c>
      <c r="K93" s="197" t="n">
        <f aca="false">AVERAGE(C93:H93)</f>
        <v>23.1666666666667</v>
      </c>
      <c r="M93" s="197" t="n">
        <f aca="false">AVERAGE(H93:I93)</f>
        <v>23.5</v>
      </c>
    </row>
    <row r="94" customFormat="false" ht="12.75" hidden="false" customHeight="false" outlineLevel="0" collapsed="false">
      <c r="A94" s="166"/>
      <c r="B94" s="166"/>
      <c r="C94" s="166"/>
      <c r="D94" s="166"/>
      <c r="E94" s="166"/>
      <c r="F94" s="166"/>
      <c r="H94" s="166"/>
      <c r="I94" s="166"/>
      <c r="J94" s="166"/>
      <c r="K94" s="166"/>
      <c r="L94" s="166"/>
      <c r="M94" s="166"/>
      <c r="N94" s="166"/>
    </row>
    <row r="95" customFormat="false" ht="15.75" hidden="false" customHeight="false" outlineLevel="0" collapsed="false">
      <c r="G95" s="199" t="s">
        <v>97</v>
      </c>
    </row>
    <row r="96" customFormat="false" ht="12.75" hidden="false" customHeight="false" outlineLevel="0" collapsed="false">
      <c r="C96" s="0" t="n">
        <f aca="false">I65+1</f>
        <v>21</v>
      </c>
      <c r="D96" s="0" t="n">
        <f aca="false">C96+1</f>
        <v>22</v>
      </c>
      <c r="E96" s="0" t="n">
        <f aca="false">D96+1</f>
        <v>23</v>
      </c>
      <c r="F96" s="0" t="n">
        <f aca="false">E96+1</f>
        <v>24</v>
      </c>
      <c r="G96" s="0" t="n">
        <f aca="false">F96+1</f>
        <v>25</v>
      </c>
      <c r="H96" s="0" t="n">
        <f aca="false">G96+1</f>
        <v>26</v>
      </c>
      <c r="I96" s="0" t="n">
        <f aca="false">H96+1</f>
        <v>27</v>
      </c>
    </row>
    <row r="97" customFormat="false" ht="12.75" hidden="false" customHeight="false" outlineLevel="0" collapsed="false">
      <c r="B97" s="168" t="s">
        <v>81</v>
      </c>
      <c r="C97" s="169" t="s">
        <v>82</v>
      </c>
      <c r="D97" s="169" t="s">
        <v>83</v>
      </c>
      <c r="E97" s="169" t="s">
        <v>84</v>
      </c>
      <c r="F97" s="169" t="s">
        <v>85</v>
      </c>
      <c r="G97" s="169" t="s">
        <v>86</v>
      </c>
      <c r="H97" s="169" t="s">
        <v>87</v>
      </c>
      <c r="I97" s="169" t="s">
        <v>88</v>
      </c>
      <c r="J97" s="170"/>
      <c r="K97" s="171" t="s">
        <v>89</v>
      </c>
      <c r="L97" s="172"/>
      <c r="M97" s="171" t="s">
        <v>90</v>
      </c>
      <c r="N97" s="173" t="s">
        <v>81</v>
      </c>
      <c r="O97" s="174" t="s">
        <v>91</v>
      </c>
    </row>
    <row r="98" customFormat="false" ht="12.75" hidden="false" customHeight="false" outlineLevel="0" collapsed="false">
      <c r="B98" s="175" t="n">
        <v>1</v>
      </c>
      <c r="C98" s="176" t="n">
        <v>566</v>
      </c>
      <c r="D98" s="176" t="n">
        <v>552</v>
      </c>
      <c r="E98" s="176" t="n">
        <v>558</v>
      </c>
      <c r="F98" s="176" t="n">
        <v>579</v>
      </c>
      <c r="G98" s="200" t="n">
        <v>599</v>
      </c>
      <c r="H98" s="176" t="n">
        <v>594</v>
      </c>
      <c r="I98" s="176" t="n">
        <v>585</v>
      </c>
      <c r="J98" s="177"/>
      <c r="K98" s="176" t="n">
        <f aca="false">AVERAGE(C98:G98)</f>
        <v>570.8</v>
      </c>
      <c r="L98" s="176"/>
      <c r="M98" s="176" t="n">
        <f aca="false">AVERAGE(H98:I98)</f>
        <v>589.5</v>
      </c>
      <c r="N98" s="178" t="n">
        <v>1</v>
      </c>
      <c r="O98" s="179" t="n">
        <f aca="false">K98-K121</f>
        <v>-41.8000000000001</v>
      </c>
    </row>
    <row r="99" customFormat="false" ht="12.75" hidden="false" customHeight="false" outlineLevel="0" collapsed="false">
      <c r="B99" s="180" t="n">
        <v>2</v>
      </c>
      <c r="C99" s="181" t="n">
        <v>519</v>
      </c>
      <c r="D99" s="181" t="n">
        <v>539</v>
      </c>
      <c r="E99" s="181" t="n">
        <v>537</v>
      </c>
      <c r="F99" s="181" t="n">
        <v>573</v>
      </c>
      <c r="G99" s="201" t="n">
        <v>578</v>
      </c>
      <c r="H99" s="181" t="n">
        <v>579</v>
      </c>
      <c r="I99" s="181" t="n">
        <v>549</v>
      </c>
      <c r="J99" s="182"/>
      <c r="K99" s="181" t="n">
        <f aca="false">AVERAGE(C99:G99)</f>
        <v>549.2</v>
      </c>
      <c r="L99" s="181"/>
      <c r="M99" s="181" t="n">
        <f aca="false">AVERAGE(H99:I99)</f>
        <v>564</v>
      </c>
      <c r="N99" s="183" t="n">
        <v>2</v>
      </c>
      <c r="O99" s="184" t="n">
        <f aca="false">K99-K98</f>
        <v>-21.5999999999999</v>
      </c>
    </row>
    <row r="100" customFormat="false" ht="12.75" hidden="false" customHeight="false" outlineLevel="0" collapsed="false">
      <c r="B100" s="180" t="n">
        <v>3</v>
      </c>
      <c r="C100" s="181" t="n">
        <v>505</v>
      </c>
      <c r="D100" s="181" t="n">
        <v>514</v>
      </c>
      <c r="E100" s="181" t="n">
        <v>533</v>
      </c>
      <c r="F100" s="181" t="n">
        <v>565</v>
      </c>
      <c r="G100" s="201" t="n">
        <v>563</v>
      </c>
      <c r="H100" s="181" t="n">
        <v>562</v>
      </c>
      <c r="I100" s="181" t="n">
        <v>553</v>
      </c>
      <c r="J100" s="182"/>
      <c r="K100" s="181" t="n">
        <f aca="false">AVERAGE(C100:G100)</f>
        <v>536</v>
      </c>
      <c r="L100" s="181"/>
      <c r="M100" s="181" t="n">
        <f aca="false">AVERAGE(H100:I100)</f>
        <v>557.5</v>
      </c>
      <c r="N100" s="183" t="n">
        <v>3</v>
      </c>
      <c r="O100" s="184" t="n">
        <f aca="false">K100-K99</f>
        <v>-13.2</v>
      </c>
    </row>
    <row r="101" customFormat="false" ht="12.75" hidden="false" customHeight="false" outlineLevel="0" collapsed="false">
      <c r="B101" s="185" t="n">
        <v>4</v>
      </c>
      <c r="C101" s="186" t="n">
        <v>518</v>
      </c>
      <c r="D101" s="186" t="n">
        <v>518</v>
      </c>
      <c r="E101" s="186" t="n">
        <v>532</v>
      </c>
      <c r="F101" s="186" t="n">
        <v>543</v>
      </c>
      <c r="G101" s="202" t="n">
        <v>567</v>
      </c>
      <c r="H101" s="186" t="n">
        <v>551</v>
      </c>
      <c r="I101" s="186" t="n">
        <v>537</v>
      </c>
      <c r="J101" s="187"/>
      <c r="K101" s="186" t="n">
        <f aca="false">AVERAGE(C101:G101)</f>
        <v>535.6</v>
      </c>
      <c r="L101" s="186"/>
      <c r="M101" s="186" t="n">
        <f aca="false">AVERAGE(H101:I101)</f>
        <v>544</v>
      </c>
      <c r="N101" s="188" t="n">
        <v>4</v>
      </c>
      <c r="O101" s="189" t="n">
        <f aca="false">K101-K100</f>
        <v>-0.399999999999977</v>
      </c>
    </row>
    <row r="102" customFormat="false" ht="12.75" hidden="false" customHeight="false" outlineLevel="0" collapsed="false">
      <c r="B102" s="175" t="n">
        <v>5</v>
      </c>
      <c r="C102" s="176" t="n">
        <v>525</v>
      </c>
      <c r="D102" s="176" t="n">
        <v>535</v>
      </c>
      <c r="E102" s="176" t="n">
        <v>541</v>
      </c>
      <c r="F102" s="176" t="n">
        <v>555</v>
      </c>
      <c r="G102" s="200" t="n">
        <v>574</v>
      </c>
      <c r="H102" s="176" t="n">
        <v>561</v>
      </c>
      <c r="I102" s="176" t="n">
        <v>552</v>
      </c>
      <c r="J102" s="177"/>
      <c r="K102" s="176" t="n">
        <f aca="false">AVERAGE(C102:G102)</f>
        <v>546</v>
      </c>
      <c r="L102" s="176"/>
      <c r="M102" s="176" t="n">
        <f aca="false">AVERAGE(H102:I102)</f>
        <v>556.5</v>
      </c>
      <c r="N102" s="178" t="n">
        <v>5</v>
      </c>
      <c r="O102" s="179" t="n">
        <f aca="false">K102-K101</f>
        <v>10.4</v>
      </c>
    </row>
    <row r="103" customFormat="false" ht="12.75" hidden="false" customHeight="false" outlineLevel="0" collapsed="false">
      <c r="B103" s="180" t="n">
        <v>6</v>
      </c>
      <c r="C103" s="181" t="n">
        <v>568</v>
      </c>
      <c r="D103" s="181" t="n">
        <v>588</v>
      </c>
      <c r="E103" s="181" t="n">
        <v>589</v>
      </c>
      <c r="F103" s="181" t="n">
        <v>618</v>
      </c>
      <c r="G103" s="201" t="n">
        <v>625</v>
      </c>
      <c r="H103" s="181" t="n">
        <v>587</v>
      </c>
      <c r="I103" s="181" t="n">
        <v>533</v>
      </c>
      <c r="J103" s="182"/>
      <c r="K103" s="181" t="n">
        <f aca="false">AVERAGE(C103:G103)</f>
        <v>597.6</v>
      </c>
      <c r="L103" s="181"/>
      <c r="M103" s="181" t="n">
        <f aca="false">AVERAGE(H103:I103)</f>
        <v>560</v>
      </c>
      <c r="N103" s="183" t="n">
        <v>6</v>
      </c>
      <c r="O103" s="184" t="n">
        <f aca="false">K103-K102</f>
        <v>51.6</v>
      </c>
      <c r="P103" s="0" t="n">
        <v>626</v>
      </c>
    </row>
    <row r="104" customFormat="false" ht="12.75" hidden="false" customHeight="false" outlineLevel="0" collapsed="false">
      <c r="B104" s="180" t="n">
        <v>7</v>
      </c>
      <c r="C104" s="181" t="n">
        <v>653</v>
      </c>
      <c r="D104" s="181" t="n">
        <v>668</v>
      </c>
      <c r="E104" s="181" t="n">
        <v>685</v>
      </c>
      <c r="F104" s="181" t="n">
        <v>703</v>
      </c>
      <c r="G104" s="201" t="n">
        <v>702</v>
      </c>
      <c r="H104" s="181" t="n">
        <v>605</v>
      </c>
      <c r="I104" s="181" t="n">
        <v>576</v>
      </c>
      <c r="J104" s="182"/>
      <c r="K104" s="181" t="n">
        <f aca="false">AVERAGE(C104:G104)</f>
        <v>682.2</v>
      </c>
      <c r="L104" s="181"/>
      <c r="M104" s="181" t="n">
        <f aca="false">AVERAGE(H104:I104)</f>
        <v>590.5</v>
      </c>
      <c r="N104" s="183" t="n">
        <v>7</v>
      </c>
      <c r="O104" s="184" t="n">
        <f aca="false">K104-K103</f>
        <v>84.6</v>
      </c>
      <c r="P104" s="203" t="n">
        <f aca="false">P103+O104</f>
        <v>710.6</v>
      </c>
    </row>
    <row r="105" customFormat="false" ht="12.75" hidden="false" customHeight="false" outlineLevel="0" collapsed="false">
      <c r="B105" s="185" t="n">
        <v>8</v>
      </c>
      <c r="C105" s="186" t="n">
        <v>702</v>
      </c>
      <c r="D105" s="186" t="n">
        <v>712</v>
      </c>
      <c r="E105" s="186" t="n">
        <v>731</v>
      </c>
      <c r="F105" s="186" t="n">
        <v>753</v>
      </c>
      <c r="G105" s="202" t="n">
        <v>740</v>
      </c>
      <c r="H105" s="186" t="n">
        <v>616</v>
      </c>
      <c r="I105" s="186" t="n">
        <v>582</v>
      </c>
      <c r="J105" s="187"/>
      <c r="K105" s="186" t="n">
        <f aca="false">AVERAGE(C105:G105)</f>
        <v>727.6</v>
      </c>
      <c r="L105" s="186"/>
      <c r="M105" s="186" t="n">
        <f aca="false">AVERAGE(H105:I105)</f>
        <v>599</v>
      </c>
      <c r="N105" s="188" t="n">
        <v>8</v>
      </c>
      <c r="O105" s="189" t="n">
        <f aca="false">K105-K104</f>
        <v>45.4</v>
      </c>
      <c r="P105" s="203" t="n">
        <f aca="false">P104+O105</f>
        <v>756</v>
      </c>
      <c r="Q105" s="198"/>
    </row>
    <row r="106" customFormat="false" ht="12.75" hidden="false" customHeight="false" outlineLevel="0" collapsed="false">
      <c r="B106" s="180" t="n">
        <v>9</v>
      </c>
      <c r="C106" s="181" t="n">
        <v>705</v>
      </c>
      <c r="D106" s="181" t="n">
        <v>740</v>
      </c>
      <c r="E106" s="181" t="n">
        <v>749</v>
      </c>
      <c r="F106" s="181" t="n">
        <v>746</v>
      </c>
      <c r="G106" s="201" t="n">
        <v>763</v>
      </c>
      <c r="H106" s="181" t="n">
        <v>659</v>
      </c>
      <c r="I106" s="181" t="n">
        <v>596</v>
      </c>
      <c r="J106" s="182"/>
      <c r="K106" s="181" t="n">
        <f aca="false">AVERAGE(C106:G106)</f>
        <v>740.6</v>
      </c>
      <c r="L106" s="181"/>
      <c r="M106" s="181" t="n">
        <f aca="false">AVERAGE(H106:I106)</f>
        <v>627.5</v>
      </c>
      <c r="N106" s="183" t="n">
        <v>9</v>
      </c>
      <c r="O106" s="179" t="n">
        <f aca="false">K106-K105</f>
        <v>13</v>
      </c>
      <c r="P106" s="203" t="n">
        <f aca="false">P105+O106</f>
        <v>769</v>
      </c>
      <c r="Q106" s="198"/>
    </row>
    <row r="107" customFormat="false" ht="12.75" hidden="false" customHeight="false" outlineLevel="0" collapsed="false">
      <c r="B107" s="180" t="n">
        <v>10</v>
      </c>
      <c r="C107" s="181" t="n">
        <v>734</v>
      </c>
      <c r="D107" s="181" t="n">
        <v>751</v>
      </c>
      <c r="E107" s="181" t="n">
        <v>757</v>
      </c>
      <c r="F107" s="181" t="n">
        <v>781</v>
      </c>
      <c r="G107" s="201" t="n">
        <v>773</v>
      </c>
      <c r="H107" s="181" t="n">
        <v>666</v>
      </c>
      <c r="I107" s="181" t="n">
        <v>630</v>
      </c>
      <c r="J107" s="182"/>
      <c r="K107" s="181" t="n">
        <f aca="false">AVERAGE(C107:G107)</f>
        <v>759.2</v>
      </c>
      <c r="L107" s="181"/>
      <c r="M107" s="181" t="n">
        <f aca="false">AVERAGE(H107:I107)</f>
        <v>648</v>
      </c>
      <c r="N107" s="183" t="n">
        <v>10</v>
      </c>
      <c r="O107" s="184" t="n">
        <f aca="false">K107-K106</f>
        <v>18.6</v>
      </c>
      <c r="P107" s="203" t="n">
        <f aca="false">P106+O107</f>
        <v>787.6</v>
      </c>
      <c r="Q107" s="198"/>
    </row>
    <row r="108" customFormat="false" ht="12.75" hidden="false" customHeight="false" outlineLevel="0" collapsed="false">
      <c r="B108" s="180" t="n">
        <v>11</v>
      </c>
      <c r="C108" s="181" t="n">
        <v>757</v>
      </c>
      <c r="D108" s="181" t="n">
        <v>761</v>
      </c>
      <c r="E108" s="181" t="n">
        <v>766</v>
      </c>
      <c r="F108" s="181" t="n">
        <v>801</v>
      </c>
      <c r="G108" s="201" t="n">
        <v>792</v>
      </c>
      <c r="H108" s="181" t="n">
        <v>699</v>
      </c>
      <c r="I108" s="181" t="n">
        <v>637</v>
      </c>
      <c r="J108" s="182"/>
      <c r="K108" s="181" t="n">
        <f aca="false">AVERAGE(C108:G108)</f>
        <v>775.4</v>
      </c>
      <c r="L108" s="181"/>
      <c r="M108" s="181" t="n">
        <f aca="false">AVERAGE(H108:I108)</f>
        <v>668</v>
      </c>
      <c r="N108" s="183" t="n">
        <v>11</v>
      </c>
      <c r="O108" s="184" t="n">
        <f aca="false">K108-K107</f>
        <v>16.1999999999999</v>
      </c>
      <c r="P108" s="203" t="n">
        <f aca="false">P107+O108</f>
        <v>803.8</v>
      </c>
      <c r="Q108" s="198"/>
    </row>
    <row r="109" customFormat="false" ht="12.75" hidden="false" customHeight="false" outlineLevel="0" collapsed="false">
      <c r="B109" s="185" t="n">
        <v>12</v>
      </c>
      <c r="C109" s="186" t="n">
        <v>769</v>
      </c>
      <c r="D109" s="186" t="n">
        <v>758</v>
      </c>
      <c r="E109" s="186" t="n">
        <v>768</v>
      </c>
      <c r="F109" s="186" t="n">
        <v>780</v>
      </c>
      <c r="G109" s="202" t="n">
        <v>780</v>
      </c>
      <c r="H109" s="186" t="n">
        <v>683</v>
      </c>
      <c r="I109" s="186" t="n">
        <v>623</v>
      </c>
      <c r="J109" s="187"/>
      <c r="K109" s="186" t="n">
        <f aca="false">AVERAGE(C109:G109)</f>
        <v>771</v>
      </c>
      <c r="L109" s="186"/>
      <c r="M109" s="186" t="n">
        <f aca="false">AVERAGE(H109:I109)</f>
        <v>653</v>
      </c>
      <c r="N109" s="188" t="n">
        <v>12</v>
      </c>
      <c r="O109" s="189" t="n">
        <f aca="false">K109-K108</f>
        <v>-4.39999999999998</v>
      </c>
      <c r="P109" s="203" t="n">
        <f aca="false">P108+O109</f>
        <v>799.4</v>
      </c>
      <c r="Q109" s="198"/>
    </row>
    <row r="110" customFormat="false" ht="12.75" hidden="false" customHeight="false" outlineLevel="0" collapsed="false">
      <c r="B110" s="180" t="n">
        <v>13</v>
      </c>
      <c r="C110" s="181" t="n">
        <v>751</v>
      </c>
      <c r="D110" s="181" t="n">
        <v>749</v>
      </c>
      <c r="E110" s="181" t="n">
        <v>770</v>
      </c>
      <c r="F110" s="181" t="n">
        <v>753</v>
      </c>
      <c r="G110" s="201" t="n">
        <v>756</v>
      </c>
      <c r="H110" s="181" t="n">
        <v>675</v>
      </c>
      <c r="I110" s="181" t="n">
        <v>625</v>
      </c>
      <c r="J110" s="182"/>
      <c r="K110" s="181" t="n">
        <f aca="false">AVERAGE(C110:G110)</f>
        <v>755.8</v>
      </c>
      <c r="L110" s="181"/>
      <c r="M110" s="181" t="n">
        <f aca="false">AVERAGE(H110:I110)</f>
        <v>650</v>
      </c>
      <c r="N110" s="183" t="n">
        <v>13</v>
      </c>
      <c r="O110" s="179" t="n">
        <f aca="false">K110-K109</f>
        <v>-15.2</v>
      </c>
      <c r="P110" s="203" t="n">
        <f aca="false">P109+O110</f>
        <v>784.2</v>
      </c>
      <c r="Q110" s="198"/>
    </row>
    <row r="111" customFormat="false" ht="12.75" hidden="false" customHeight="false" outlineLevel="0" collapsed="false">
      <c r="B111" s="180" t="n">
        <v>14</v>
      </c>
      <c r="C111" s="181" t="n">
        <v>769</v>
      </c>
      <c r="D111" s="181" t="n">
        <v>747</v>
      </c>
      <c r="E111" s="181" t="n">
        <v>760</v>
      </c>
      <c r="F111" s="181" t="n">
        <v>790</v>
      </c>
      <c r="G111" s="201" t="n">
        <v>762</v>
      </c>
      <c r="H111" s="181" t="n">
        <v>652</v>
      </c>
      <c r="I111" s="181" t="n">
        <v>632</v>
      </c>
      <c r="J111" s="182"/>
      <c r="K111" s="181" t="n">
        <f aca="false">AVERAGE(C111:G111)</f>
        <v>765.6</v>
      </c>
      <c r="L111" s="181"/>
      <c r="M111" s="181" t="n">
        <f aca="false">AVERAGE(H111:I111)</f>
        <v>642</v>
      </c>
      <c r="N111" s="183" t="n">
        <v>14</v>
      </c>
      <c r="O111" s="184" t="n">
        <f aca="false">K111-K110</f>
        <v>9.80000000000007</v>
      </c>
      <c r="P111" s="203" t="n">
        <f aca="false">P110+O111</f>
        <v>794</v>
      </c>
      <c r="Q111" s="198"/>
    </row>
    <row r="112" customFormat="false" ht="12.75" hidden="false" customHeight="false" outlineLevel="0" collapsed="false">
      <c r="B112" s="180" t="n">
        <v>15</v>
      </c>
      <c r="C112" s="181" t="n">
        <v>767</v>
      </c>
      <c r="D112" s="181" t="n">
        <v>736</v>
      </c>
      <c r="E112" s="181" t="n">
        <v>757</v>
      </c>
      <c r="F112" s="181" t="n">
        <v>792</v>
      </c>
      <c r="G112" s="201" t="n">
        <v>748</v>
      </c>
      <c r="H112" s="181" t="n">
        <v>649</v>
      </c>
      <c r="I112" s="181" t="n">
        <v>620</v>
      </c>
      <c r="J112" s="182"/>
      <c r="K112" s="181" t="n">
        <f aca="false">AVERAGE(C112:G112)</f>
        <v>760</v>
      </c>
      <c r="L112" s="181"/>
      <c r="M112" s="181" t="n">
        <f aca="false">AVERAGE(H112:I112)</f>
        <v>634.5</v>
      </c>
      <c r="N112" s="183" t="n">
        <v>15</v>
      </c>
      <c r="O112" s="184" t="n">
        <f aca="false">K112-K111</f>
        <v>-5.60000000000002</v>
      </c>
      <c r="P112" s="203" t="n">
        <f aca="false">P111+O112</f>
        <v>788.4</v>
      </c>
      <c r="Q112" s="204"/>
      <c r="R112" s="205"/>
      <c r="S112" s="205"/>
      <c r="T112" s="205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</row>
    <row r="113" customFormat="false" ht="12.75" hidden="false" customHeight="false" outlineLevel="0" collapsed="false">
      <c r="B113" s="185" t="n">
        <v>16</v>
      </c>
      <c r="C113" s="186" t="n">
        <v>762</v>
      </c>
      <c r="D113" s="186" t="n">
        <v>725</v>
      </c>
      <c r="E113" s="186" t="n">
        <v>748</v>
      </c>
      <c r="F113" s="186" t="n">
        <v>769</v>
      </c>
      <c r="G113" s="202" t="n">
        <v>739</v>
      </c>
      <c r="H113" s="186" t="n">
        <v>624</v>
      </c>
      <c r="I113" s="186" t="n">
        <v>631</v>
      </c>
      <c r="J113" s="187"/>
      <c r="K113" s="186" t="n">
        <f aca="false">AVERAGE(C113:G113)</f>
        <v>748.6</v>
      </c>
      <c r="L113" s="186"/>
      <c r="M113" s="186" t="n">
        <f aca="false">AVERAGE(H113:I113)</f>
        <v>627.5</v>
      </c>
      <c r="N113" s="188" t="n">
        <v>16</v>
      </c>
      <c r="O113" s="189" t="n">
        <f aca="false">K113-K112</f>
        <v>-11.4</v>
      </c>
      <c r="P113" s="203" t="n">
        <f aca="false">P112+O113</f>
        <v>777</v>
      </c>
      <c r="Q113" s="204"/>
      <c r="R113" s="205"/>
      <c r="S113" s="205"/>
      <c r="T113" s="205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</row>
    <row r="114" customFormat="false" ht="12.75" hidden="false" customHeight="false" outlineLevel="0" collapsed="false">
      <c r="B114" s="180" t="n">
        <v>17</v>
      </c>
      <c r="C114" s="181" t="n">
        <v>751</v>
      </c>
      <c r="D114" s="181" t="n">
        <v>719</v>
      </c>
      <c r="E114" s="181" t="n">
        <v>740</v>
      </c>
      <c r="F114" s="181" t="n">
        <v>765</v>
      </c>
      <c r="G114" s="201" t="n">
        <v>712</v>
      </c>
      <c r="H114" s="181" t="n">
        <v>631</v>
      </c>
      <c r="I114" s="181" t="n">
        <v>623</v>
      </c>
      <c r="J114" s="182"/>
      <c r="K114" s="181" t="n">
        <f aca="false">AVERAGE(C114:G114)</f>
        <v>737.4</v>
      </c>
      <c r="L114" s="181"/>
      <c r="M114" s="181" t="n">
        <f aca="false">AVERAGE(H114:I114)</f>
        <v>627</v>
      </c>
      <c r="N114" s="183" t="n">
        <v>17</v>
      </c>
      <c r="O114" s="179" t="n">
        <f aca="false">K114-K113</f>
        <v>-11.2</v>
      </c>
      <c r="P114" s="203" t="n">
        <f aca="false">P113+O114</f>
        <v>765.8</v>
      </c>
      <c r="Q114" s="204"/>
      <c r="R114" s="205"/>
      <c r="S114" s="205"/>
      <c r="T114" s="205"/>
      <c r="U114" s="205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</row>
    <row r="115" customFormat="false" ht="12.75" hidden="false" customHeight="false" outlineLevel="0" collapsed="false">
      <c r="B115" s="180" t="n">
        <v>18</v>
      </c>
      <c r="C115" s="181" t="n">
        <v>753</v>
      </c>
      <c r="D115" s="181" t="n">
        <v>711</v>
      </c>
      <c r="E115" s="181" t="n">
        <v>739</v>
      </c>
      <c r="F115" s="181" t="n">
        <v>785</v>
      </c>
      <c r="G115" s="201" t="n">
        <v>706</v>
      </c>
      <c r="H115" s="181" t="n">
        <v>658</v>
      </c>
      <c r="I115" s="181" t="n">
        <v>640</v>
      </c>
      <c r="J115" s="182"/>
      <c r="K115" s="181" t="n">
        <f aca="false">AVERAGE(C115:G115)</f>
        <v>738.8</v>
      </c>
      <c r="L115" s="181"/>
      <c r="M115" s="181" t="n">
        <f aca="false">AVERAGE(H115:I115)</f>
        <v>649</v>
      </c>
      <c r="N115" s="183" t="n">
        <v>18</v>
      </c>
      <c r="O115" s="184" t="n">
        <f aca="false">K115-K114</f>
        <v>1.39999999999998</v>
      </c>
      <c r="P115" s="203" t="n">
        <f aca="false">P114+O115</f>
        <v>767.2</v>
      </c>
      <c r="Q115" s="204"/>
      <c r="R115" s="205"/>
      <c r="S115" s="205"/>
      <c r="T115" s="205"/>
      <c r="U115" s="205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</row>
    <row r="116" customFormat="false" ht="12.75" hidden="false" customHeight="false" outlineLevel="0" collapsed="false">
      <c r="B116" s="180" t="n">
        <v>19</v>
      </c>
      <c r="C116" s="181" t="n">
        <v>824</v>
      </c>
      <c r="D116" s="181" t="n">
        <v>799</v>
      </c>
      <c r="E116" s="181" t="n">
        <v>812</v>
      </c>
      <c r="F116" s="181" t="n">
        <v>842</v>
      </c>
      <c r="G116" s="201" t="n">
        <v>803</v>
      </c>
      <c r="H116" s="181" t="n">
        <v>725</v>
      </c>
      <c r="I116" s="181" t="n">
        <v>721</v>
      </c>
      <c r="J116" s="182"/>
      <c r="K116" s="181" t="n">
        <f aca="false">AVERAGE(C116:G116)</f>
        <v>816</v>
      </c>
      <c r="L116" s="181"/>
      <c r="M116" s="181" t="n">
        <f aca="false">AVERAGE(H116:I116)</f>
        <v>723</v>
      </c>
      <c r="N116" s="183" t="n">
        <v>19</v>
      </c>
      <c r="O116" s="184" t="n">
        <f aca="false">K116-K115</f>
        <v>77.2000000000001</v>
      </c>
      <c r="P116" s="203" t="n">
        <f aca="false">P115+O116</f>
        <v>844.4</v>
      </c>
      <c r="Q116" s="204"/>
      <c r="R116" s="205"/>
      <c r="S116" s="205"/>
      <c r="T116" s="205"/>
      <c r="U116" s="205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</row>
    <row r="117" customFormat="false" ht="12.75" hidden="false" customHeight="false" outlineLevel="0" collapsed="false">
      <c r="B117" s="185" t="n">
        <v>20</v>
      </c>
      <c r="C117" s="186" t="n">
        <v>823</v>
      </c>
      <c r="D117" s="186" t="n">
        <v>796</v>
      </c>
      <c r="E117" s="186" t="n">
        <v>817</v>
      </c>
      <c r="F117" s="186" t="n">
        <v>836</v>
      </c>
      <c r="G117" s="202" t="n">
        <v>787</v>
      </c>
      <c r="H117" s="186" t="n">
        <v>741</v>
      </c>
      <c r="I117" s="186" t="n">
        <v>728</v>
      </c>
      <c r="J117" s="187"/>
      <c r="K117" s="186" t="n">
        <f aca="false">AVERAGE(C117:G117)</f>
        <v>811.8</v>
      </c>
      <c r="L117" s="186"/>
      <c r="M117" s="186" t="n">
        <f aca="false">AVERAGE(H117:I117)</f>
        <v>734.5</v>
      </c>
      <c r="N117" s="188" t="n">
        <v>20</v>
      </c>
      <c r="O117" s="189" t="n">
        <f aca="false">K117-K116</f>
        <v>-4.20000000000005</v>
      </c>
      <c r="P117" s="203" t="n">
        <f aca="false">P116+O117</f>
        <v>840.2</v>
      </c>
      <c r="Q117" s="204"/>
      <c r="R117" s="205"/>
      <c r="S117" s="205"/>
      <c r="T117" s="205"/>
      <c r="U117" s="205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</row>
    <row r="118" customFormat="false" ht="12.75" hidden="false" customHeight="false" outlineLevel="0" collapsed="false">
      <c r="B118" s="180" t="n">
        <v>21</v>
      </c>
      <c r="C118" s="181" t="n">
        <v>794</v>
      </c>
      <c r="D118" s="181" t="n">
        <v>790</v>
      </c>
      <c r="E118" s="181" t="n">
        <v>800</v>
      </c>
      <c r="F118" s="181" t="n">
        <v>816</v>
      </c>
      <c r="G118" s="201" t="n">
        <v>783</v>
      </c>
      <c r="H118" s="181" t="n">
        <v>719</v>
      </c>
      <c r="I118" s="181" t="n">
        <v>727</v>
      </c>
      <c r="J118" s="182"/>
      <c r="K118" s="181" t="n">
        <f aca="false">AVERAGE(C118:G118)</f>
        <v>796.6</v>
      </c>
      <c r="L118" s="181"/>
      <c r="M118" s="181" t="n">
        <f aca="false">AVERAGE(H118:I118)</f>
        <v>723</v>
      </c>
      <c r="N118" s="183" t="n">
        <v>21</v>
      </c>
      <c r="O118" s="179" t="n">
        <f aca="false">K118-K117</f>
        <v>-15.1999999999999</v>
      </c>
      <c r="P118" s="206"/>
      <c r="Q118" s="204"/>
      <c r="R118" s="205"/>
      <c r="S118" s="205"/>
      <c r="T118" s="205"/>
      <c r="U118" s="205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</row>
    <row r="119" customFormat="false" ht="12.75" hidden="false" customHeight="false" outlineLevel="0" collapsed="false">
      <c r="B119" s="180" t="n">
        <v>22</v>
      </c>
      <c r="C119" s="181" t="n">
        <v>737</v>
      </c>
      <c r="D119" s="181" t="n">
        <v>747</v>
      </c>
      <c r="E119" s="181" t="n">
        <v>744</v>
      </c>
      <c r="F119" s="181" t="n">
        <v>778</v>
      </c>
      <c r="G119" s="201" t="n">
        <v>727</v>
      </c>
      <c r="H119" s="181" t="n">
        <v>686</v>
      </c>
      <c r="I119" s="181" t="n">
        <v>695</v>
      </c>
      <c r="J119" s="182"/>
      <c r="K119" s="181" t="n">
        <f aca="false">AVERAGE(C119:G119)</f>
        <v>746.6</v>
      </c>
      <c r="L119" s="181"/>
      <c r="M119" s="181" t="n">
        <f aca="false">AVERAGE(H119:I119)</f>
        <v>690.5</v>
      </c>
      <c r="N119" s="183" t="n">
        <v>22</v>
      </c>
      <c r="O119" s="184" t="n">
        <f aca="false">K119-K118</f>
        <v>-50</v>
      </c>
      <c r="P119" s="206"/>
      <c r="Q119" s="204"/>
      <c r="R119" s="205"/>
      <c r="S119" s="205"/>
      <c r="T119" s="205"/>
      <c r="U119" s="205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</row>
    <row r="120" customFormat="false" ht="12.75" hidden="false" customHeight="false" outlineLevel="0" collapsed="false">
      <c r="B120" s="180" t="n">
        <v>23</v>
      </c>
      <c r="C120" s="181" t="n">
        <v>680</v>
      </c>
      <c r="D120" s="181" t="n">
        <v>671</v>
      </c>
      <c r="E120" s="181" t="n">
        <v>690</v>
      </c>
      <c r="F120" s="181" t="n">
        <v>705</v>
      </c>
      <c r="G120" s="201" t="n">
        <v>680</v>
      </c>
      <c r="H120" s="181" t="n">
        <v>656</v>
      </c>
      <c r="I120" s="181" t="n">
        <v>651</v>
      </c>
      <c r="J120" s="182"/>
      <c r="K120" s="181" t="n">
        <f aca="false">AVERAGE(C120:G120)</f>
        <v>685.2</v>
      </c>
      <c r="L120" s="181"/>
      <c r="M120" s="181" t="n">
        <f aca="false">AVERAGE(H120:I120)</f>
        <v>653.5</v>
      </c>
      <c r="N120" s="183" t="n">
        <v>23</v>
      </c>
      <c r="O120" s="184" t="n">
        <f aca="false">K120-K119</f>
        <v>-61.4</v>
      </c>
      <c r="P120" s="206"/>
      <c r="Q120" s="205"/>
      <c r="R120" s="207"/>
      <c r="S120" s="207"/>
      <c r="T120" s="207"/>
      <c r="U120" s="205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</row>
    <row r="121" customFormat="false" ht="12.75" hidden="false" customHeight="false" outlineLevel="0" collapsed="false">
      <c r="B121" s="185" t="n">
        <v>24</v>
      </c>
      <c r="C121" s="181" t="n">
        <v>606</v>
      </c>
      <c r="D121" s="181" t="n">
        <v>601</v>
      </c>
      <c r="E121" s="181" t="n">
        <v>609</v>
      </c>
      <c r="F121" s="181" t="n">
        <v>627</v>
      </c>
      <c r="G121" s="201" t="n">
        <v>620</v>
      </c>
      <c r="H121" s="181" t="n">
        <v>602</v>
      </c>
      <c r="I121" s="181" t="n">
        <v>602</v>
      </c>
      <c r="J121" s="187"/>
      <c r="K121" s="181" t="n">
        <f aca="false">AVERAGE(C121:G121)</f>
        <v>612.6</v>
      </c>
      <c r="L121" s="186"/>
      <c r="M121" s="181" t="n">
        <f aca="false">AVERAGE(H121:I121)</f>
        <v>602</v>
      </c>
      <c r="N121" s="188" t="n">
        <v>24</v>
      </c>
      <c r="O121" s="189" t="n">
        <f aca="false">K121-K120</f>
        <v>-72.6</v>
      </c>
      <c r="P121" s="206"/>
      <c r="Q121" s="205"/>
      <c r="R121" s="205"/>
      <c r="S121" s="205"/>
      <c r="T121" s="205"/>
      <c r="U121" s="205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</row>
    <row r="122" customFormat="false" ht="13.5" hidden="false" customHeight="false" outlineLevel="0" collapsed="false">
      <c r="B122" s="193" t="s">
        <v>92</v>
      </c>
      <c r="C122" s="194" t="n">
        <f aca="false">SUM(C98:C121)</f>
        <v>16538</v>
      </c>
      <c r="D122" s="194" t="n">
        <f aca="false">SUM(D98:D121)</f>
        <v>16427</v>
      </c>
      <c r="E122" s="194" t="n">
        <f aca="false">SUM(E98:E121)</f>
        <v>16732</v>
      </c>
      <c r="F122" s="194" t="n">
        <f aca="false">SUM(F98:F121)</f>
        <v>17255</v>
      </c>
      <c r="G122" s="194" t="n">
        <f aca="false">SUM(G98:G121)</f>
        <v>16879</v>
      </c>
      <c r="H122" s="194" t="n">
        <f aca="false">SUM(H98:H121)</f>
        <v>15380</v>
      </c>
      <c r="I122" s="194" t="n">
        <f aca="false">SUM(I98:I121)</f>
        <v>14848</v>
      </c>
      <c r="J122" s="194"/>
      <c r="K122" s="194" t="n">
        <f aca="false">SUM(K98:K121)</f>
        <v>16766.2</v>
      </c>
      <c r="L122" s="194"/>
      <c r="M122" s="194" t="n">
        <f aca="false">SUM(M98:M121)</f>
        <v>15114</v>
      </c>
      <c r="N122" s="195"/>
      <c r="O122" s="196"/>
      <c r="P122" s="61"/>
      <c r="Q122" s="208"/>
      <c r="R122" s="205"/>
      <c r="S122" s="205"/>
      <c r="T122" s="205"/>
      <c r="U122" s="205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</row>
    <row r="123" customFormat="false" ht="13.5" hidden="false" customHeight="false" outlineLevel="0" collapsed="false">
      <c r="B123" s="0" t="s">
        <v>93</v>
      </c>
      <c r="C123" s="0" t="n">
        <v>52</v>
      </c>
      <c r="D123" s="0" t="n">
        <v>47</v>
      </c>
      <c r="E123" s="0" t="n">
        <v>48</v>
      </c>
      <c r="F123" s="0" t="n">
        <v>52</v>
      </c>
      <c r="G123" s="0" t="n">
        <v>57</v>
      </c>
      <c r="H123" s="0" t="n">
        <v>52</v>
      </c>
      <c r="I123" s="0" t="n">
        <v>51</v>
      </c>
      <c r="K123" s="197" t="n">
        <f aca="false">AVERAGE(C123:H123)</f>
        <v>51.3333333333333</v>
      </c>
      <c r="M123" s="0" t="n">
        <f aca="false">AVERAGE(H123:I123)</f>
        <v>51.5</v>
      </c>
      <c r="P123" s="61"/>
      <c r="Q123" s="61"/>
      <c r="R123" s="61"/>
      <c r="S123" s="61"/>
      <c r="T123" s="61"/>
      <c r="U123" s="205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</row>
    <row r="124" customFormat="false" ht="12.75" hidden="false" customHeight="false" outlineLevel="0" collapsed="false">
      <c r="B124" s="10" t="s">
        <v>94</v>
      </c>
      <c r="C124" s="0" t="n">
        <v>26</v>
      </c>
      <c r="D124" s="0" t="n">
        <v>22</v>
      </c>
      <c r="E124" s="0" t="n">
        <v>20</v>
      </c>
      <c r="F124" s="0" t="n">
        <v>23</v>
      </c>
      <c r="G124" s="0" t="n">
        <v>25</v>
      </c>
      <c r="H124" s="0" t="n">
        <v>23</v>
      </c>
      <c r="I124" s="0" t="n">
        <v>24</v>
      </c>
      <c r="K124" s="197" t="n">
        <f aca="false">AVERAGE(C124:H124)</f>
        <v>23.1666666666667</v>
      </c>
      <c r="M124" s="197" t="n">
        <f aca="false">AVERAGE(H124:I124)</f>
        <v>23.5</v>
      </c>
      <c r="P124" s="61"/>
      <c r="Q124" s="61"/>
      <c r="R124" s="61"/>
      <c r="S124" s="61"/>
      <c r="T124" s="61"/>
      <c r="U124" s="205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</row>
    <row r="125" customFormat="false" ht="12.75" hidden="false" customHeight="false" outlineLevel="0" collapsed="false">
      <c r="C125" s="198"/>
      <c r="D125" s="198"/>
      <c r="P125" s="61"/>
      <c r="Q125" s="61"/>
      <c r="R125" s="61"/>
      <c r="S125" s="61"/>
      <c r="T125" s="61"/>
      <c r="U125" s="205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</row>
    <row r="126" customFormat="false" ht="15.75" hidden="false" customHeight="false" outlineLevel="0" collapsed="false">
      <c r="D126" s="198"/>
      <c r="G126" s="199" t="s">
        <v>98</v>
      </c>
      <c r="P126" s="61"/>
      <c r="Q126" s="61"/>
      <c r="R126" s="61"/>
      <c r="S126" s="209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</row>
    <row r="127" customFormat="false" ht="12.75" hidden="false" customHeight="false" outlineLevel="0" collapsed="false">
      <c r="C127" s="0" t="n">
        <f aca="false">I96+1</f>
        <v>28</v>
      </c>
      <c r="D127" s="0" t="n">
        <v>29</v>
      </c>
      <c r="E127" s="0" t="n">
        <v>1</v>
      </c>
      <c r="F127" s="0" t="n">
        <f aca="false">E127+1</f>
        <v>2</v>
      </c>
      <c r="G127" s="0" t="n">
        <f aca="false">F127+1</f>
        <v>3</v>
      </c>
      <c r="H127" s="0" t="n">
        <f aca="false">G127+1</f>
        <v>4</v>
      </c>
      <c r="I127" s="0" t="n">
        <f aca="false">H127+1</f>
        <v>5</v>
      </c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</row>
    <row r="128" customFormat="false" ht="12.75" hidden="false" customHeight="false" outlineLevel="0" collapsed="false">
      <c r="B128" s="168" t="s">
        <v>81</v>
      </c>
      <c r="C128" s="169" t="s">
        <v>82</v>
      </c>
      <c r="D128" s="169" t="s">
        <v>83</v>
      </c>
      <c r="E128" s="169" t="s">
        <v>84</v>
      </c>
      <c r="F128" s="169" t="s">
        <v>85</v>
      </c>
      <c r="G128" s="169" t="s">
        <v>86</v>
      </c>
      <c r="H128" s="169" t="s">
        <v>87</v>
      </c>
      <c r="I128" s="169" t="s">
        <v>88</v>
      </c>
      <c r="J128" s="170"/>
      <c r="K128" s="171" t="s">
        <v>89</v>
      </c>
      <c r="L128" s="172"/>
      <c r="M128" s="171" t="s">
        <v>90</v>
      </c>
      <c r="N128" s="173" t="s">
        <v>81</v>
      </c>
      <c r="O128" s="174" t="s">
        <v>91</v>
      </c>
      <c r="P128" s="61"/>
      <c r="Q128" s="66"/>
      <c r="R128" s="210"/>
      <c r="S128" s="210"/>
      <c r="T128" s="210"/>
      <c r="U128" s="210"/>
      <c r="V128" s="210"/>
      <c r="W128" s="210"/>
      <c r="X128" s="210"/>
      <c r="Y128" s="61"/>
      <c r="Z128" s="211"/>
      <c r="AA128" s="212"/>
      <c r="AB128" s="211"/>
      <c r="AC128" s="66"/>
      <c r="AD128" s="210"/>
      <c r="AE128" s="61"/>
    </row>
    <row r="129" customFormat="false" ht="12.75" hidden="false" customHeight="false" outlineLevel="0" collapsed="false">
      <c r="B129" s="175" t="n">
        <v>1</v>
      </c>
      <c r="C129" s="176" t="n">
        <v>555</v>
      </c>
      <c r="D129" s="176" t="n">
        <v>579</v>
      </c>
      <c r="E129" s="176" t="n">
        <v>564</v>
      </c>
      <c r="F129" s="176" t="n">
        <v>580</v>
      </c>
      <c r="G129" s="176" t="n">
        <v>590</v>
      </c>
      <c r="H129" s="176" t="n">
        <v>565</v>
      </c>
      <c r="I129" s="176" t="n">
        <v>760</v>
      </c>
      <c r="J129" s="177"/>
      <c r="K129" s="176" t="n">
        <f aca="false">AVERAGE(C129:G129)</f>
        <v>573.6</v>
      </c>
      <c r="L129" s="176"/>
      <c r="M129" s="176" t="n">
        <f aca="false">AVERAGE(H129:I129)</f>
        <v>662.5</v>
      </c>
      <c r="N129" s="178" t="n">
        <v>1</v>
      </c>
      <c r="O129" s="179" t="n">
        <f aca="false">K129-K152</f>
        <v>-22.6</v>
      </c>
      <c r="P129" s="61"/>
      <c r="Q129" s="213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13"/>
      <c r="AD129" s="214"/>
      <c r="AE129" s="61"/>
    </row>
    <row r="130" customFormat="false" ht="12.75" hidden="false" customHeight="false" outlineLevel="0" collapsed="false">
      <c r="B130" s="180" t="n">
        <v>2</v>
      </c>
      <c r="C130" s="181" t="n">
        <v>550</v>
      </c>
      <c r="D130" s="181" t="n">
        <v>534</v>
      </c>
      <c r="E130" s="181" t="n">
        <v>537</v>
      </c>
      <c r="F130" s="181" t="n">
        <v>535</v>
      </c>
      <c r="G130" s="181" t="n">
        <v>534</v>
      </c>
      <c r="H130" s="181" t="n">
        <v>532</v>
      </c>
      <c r="I130" s="181" t="n">
        <v>651</v>
      </c>
      <c r="J130" s="182"/>
      <c r="K130" s="181" t="n">
        <f aca="false">AVERAGE(C130:G130)</f>
        <v>538</v>
      </c>
      <c r="L130" s="181"/>
      <c r="M130" s="181" t="n">
        <f aca="false">AVERAGE(H130:I130)</f>
        <v>591.5</v>
      </c>
      <c r="N130" s="183" t="n">
        <v>2</v>
      </c>
      <c r="O130" s="184" t="n">
        <f aca="false">K130-K129</f>
        <v>-35.6</v>
      </c>
      <c r="P130" s="61"/>
      <c r="Q130" s="213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13"/>
      <c r="AD130" s="214"/>
      <c r="AE130" s="61"/>
    </row>
    <row r="131" customFormat="false" ht="12.75" hidden="false" customHeight="false" outlineLevel="0" collapsed="false">
      <c r="B131" s="180" t="n">
        <v>3</v>
      </c>
      <c r="C131" s="181" t="n">
        <v>532</v>
      </c>
      <c r="D131" s="181" t="n">
        <v>537</v>
      </c>
      <c r="E131" s="181" t="n">
        <v>531</v>
      </c>
      <c r="F131" s="181" t="n">
        <v>516</v>
      </c>
      <c r="G131" s="181" t="n">
        <v>517</v>
      </c>
      <c r="H131" s="181" t="n">
        <v>506</v>
      </c>
      <c r="I131" s="181" t="n">
        <v>690</v>
      </c>
      <c r="J131" s="182"/>
      <c r="K131" s="181" t="n">
        <f aca="false">AVERAGE(C131:G131)</f>
        <v>526.6</v>
      </c>
      <c r="L131" s="181"/>
      <c r="M131" s="181" t="n">
        <f aca="false">AVERAGE(H131:I131)</f>
        <v>598</v>
      </c>
      <c r="N131" s="183" t="n">
        <v>3</v>
      </c>
      <c r="O131" s="184" t="n">
        <f aca="false">K131-K130</f>
        <v>-11.4</v>
      </c>
      <c r="P131" s="61"/>
      <c r="Q131" s="213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13"/>
      <c r="AD131" s="214"/>
      <c r="AE131" s="61"/>
    </row>
    <row r="132" customFormat="false" ht="12.75" hidden="false" customHeight="false" outlineLevel="0" collapsed="false">
      <c r="B132" s="185" t="n">
        <v>4</v>
      </c>
      <c r="C132" s="186" t="n">
        <v>535</v>
      </c>
      <c r="D132" s="186" t="n">
        <v>531</v>
      </c>
      <c r="E132" s="186" t="n">
        <v>528</v>
      </c>
      <c r="F132" s="186" t="n">
        <v>524</v>
      </c>
      <c r="G132" s="186" t="n">
        <v>509</v>
      </c>
      <c r="H132" s="186" t="n">
        <v>486</v>
      </c>
      <c r="I132" s="186" t="n">
        <v>672</v>
      </c>
      <c r="J132" s="187"/>
      <c r="K132" s="186" t="n">
        <f aca="false">AVERAGE(C132:G132)</f>
        <v>525.4</v>
      </c>
      <c r="L132" s="186"/>
      <c r="M132" s="186" t="n">
        <f aca="false">AVERAGE(H132:I132)</f>
        <v>579</v>
      </c>
      <c r="N132" s="188" t="n">
        <v>4</v>
      </c>
      <c r="O132" s="189" t="n">
        <f aca="false">K132-K131</f>
        <v>-1.20000000000005</v>
      </c>
      <c r="P132" s="61"/>
      <c r="Q132" s="213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13"/>
      <c r="AD132" s="214"/>
      <c r="AE132" s="61"/>
    </row>
    <row r="133" customFormat="false" ht="12.75" hidden="false" customHeight="false" outlineLevel="0" collapsed="false">
      <c r="B133" s="175" t="n">
        <v>5</v>
      </c>
      <c r="C133" s="176" t="n">
        <v>533</v>
      </c>
      <c r="D133" s="176" t="n">
        <v>542</v>
      </c>
      <c r="E133" s="176" t="n">
        <v>539</v>
      </c>
      <c r="F133" s="176" t="n">
        <v>525</v>
      </c>
      <c r="G133" s="181" t="n">
        <v>510</v>
      </c>
      <c r="H133" s="181" t="n">
        <v>488</v>
      </c>
      <c r="I133" s="181" t="n">
        <v>659</v>
      </c>
      <c r="J133" s="177"/>
      <c r="K133" s="176" t="n">
        <f aca="false">AVERAGE(C133:G133)</f>
        <v>529.8</v>
      </c>
      <c r="L133" s="176"/>
      <c r="M133" s="176" t="n">
        <f aca="false">AVERAGE(H133:I133)</f>
        <v>573.5</v>
      </c>
      <c r="N133" s="178" t="n">
        <v>5</v>
      </c>
      <c r="O133" s="179" t="n">
        <f aca="false">K133-K132</f>
        <v>4.39999999999998</v>
      </c>
      <c r="P133" s="61"/>
      <c r="Q133" s="213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13"/>
      <c r="AD133" s="214"/>
      <c r="AE133" s="61"/>
    </row>
    <row r="134" customFormat="false" ht="12.75" hidden="false" customHeight="false" outlineLevel="0" collapsed="false">
      <c r="B134" s="180" t="n">
        <v>6</v>
      </c>
      <c r="C134" s="181" t="n">
        <v>575</v>
      </c>
      <c r="D134" s="181" t="n">
        <v>590</v>
      </c>
      <c r="E134" s="181" t="n">
        <v>584</v>
      </c>
      <c r="F134" s="181" t="n">
        <v>559</v>
      </c>
      <c r="G134" s="181" t="n">
        <v>525</v>
      </c>
      <c r="H134" s="181" t="n">
        <v>487</v>
      </c>
      <c r="I134" s="181" t="n">
        <v>660</v>
      </c>
      <c r="J134" s="182"/>
      <c r="K134" s="181" t="n">
        <f aca="false">AVERAGE(C134:G134)</f>
        <v>566.6</v>
      </c>
      <c r="L134" s="181"/>
      <c r="M134" s="181" t="n">
        <f aca="false">AVERAGE(H134:I134)</f>
        <v>573.5</v>
      </c>
      <c r="N134" s="183" t="n">
        <v>6</v>
      </c>
      <c r="O134" s="184" t="n">
        <f aca="false">K134-K133</f>
        <v>36.8000000000001</v>
      </c>
      <c r="P134" s="66" t="n">
        <v>671</v>
      </c>
      <c r="Q134" s="213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13"/>
      <c r="AD134" s="214"/>
      <c r="AE134" s="61"/>
    </row>
    <row r="135" customFormat="false" ht="12.75" hidden="false" customHeight="false" outlineLevel="0" collapsed="false">
      <c r="B135" s="180" t="n">
        <v>7</v>
      </c>
      <c r="C135" s="181" t="n">
        <v>667</v>
      </c>
      <c r="D135" s="181" t="n">
        <v>700</v>
      </c>
      <c r="E135" s="181" t="n">
        <v>668</v>
      </c>
      <c r="F135" s="181" t="n">
        <v>614</v>
      </c>
      <c r="G135" s="181" t="n">
        <v>554</v>
      </c>
      <c r="H135" s="181" t="n">
        <v>489</v>
      </c>
      <c r="I135" s="181" t="n">
        <v>760</v>
      </c>
      <c r="J135" s="182"/>
      <c r="K135" s="181" t="n">
        <f aca="false">AVERAGE(C135:G135)</f>
        <v>640.6</v>
      </c>
      <c r="L135" s="181"/>
      <c r="M135" s="181" t="n">
        <f aca="false">AVERAGE(H135:I135)</f>
        <v>624.5</v>
      </c>
      <c r="N135" s="183" t="n">
        <v>7</v>
      </c>
      <c r="O135" s="184" t="n">
        <f aca="false">K135-K134</f>
        <v>74</v>
      </c>
      <c r="P135" s="215" t="n">
        <f aca="false">P134+O135</f>
        <v>745</v>
      </c>
      <c r="Q135" s="213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13"/>
      <c r="AD135" s="214"/>
      <c r="AE135" s="61"/>
    </row>
    <row r="136" customFormat="false" ht="12.75" hidden="false" customHeight="false" outlineLevel="0" collapsed="false">
      <c r="B136" s="185" t="n">
        <v>8</v>
      </c>
      <c r="C136" s="186" t="n">
        <v>754</v>
      </c>
      <c r="D136" s="186" t="n">
        <v>731</v>
      </c>
      <c r="E136" s="186" t="n">
        <v>723</v>
      </c>
      <c r="F136" s="186" t="n">
        <v>638</v>
      </c>
      <c r="G136" s="186" t="n">
        <v>569</v>
      </c>
      <c r="H136" s="186" t="n">
        <v>487</v>
      </c>
      <c r="I136" s="186" t="n">
        <v>747</v>
      </c>
      <c r="J136" s="187"/>
      <c r="K136" s="186" t="n">
        <f aca="false">AVERAGE(C136:G136)</f>
        <v>683</v>
      </c>
      <c r="L136" s="186"/>
      <c r="M136" s="186" t="n">
        <f aca="false">AVERAGE(H136:I136)</f>
        <v>617</v>
      </c>
      <c r="N136" s="188" t="n">
        <v>8</v>
      </c>
      <c r="O136" s="189" t="n">
        <f aca="false">K136-K135</f>
        <v>42.4</v>
      </c>
      <c r="P136" s="215" t="n">
        <f aca="false">P135+O136</f>
        <v>787.4</v>
      </c>
      <c r="Q136" s="213"/>
      <c r="R136" s="201"/>
      <c r="S136" s="201"/>
      <c r="T136" s="201"/>
      <c r="U136" s="201"/>
      <c r="V136" s="201"/>
      <c r="W136" s="201"/>
      <c r="X136" s="201"/>
      <c r="Y136" s="201"/>
      <c r="Z136" s="201"/>
      <c r="AA136" s="201"/>
      <c r="AB136" s="201"/>
      <c r="AC136" s="213"/>
      <c r="AD136" s="214"/>
      <c r="AE136" s="61"/>
    </row>
    <row r="137" customFormat="false" ht="12.75" hidden="false" customHeight="false" outlineLevel="0" collapsed="false">
      <c r="B137" s="180" t="n">
        <v>9</v>
      </c>
      <c r="C137" s="181" t="n">
        <v>761</v>
      </c>
      <c r="D137" s="181" t="n">
        <v>757</v>
      </c>
      <c r="E137" s="181" t="n">
        <v>734</v>
      </c>
      <c r="F137" s="181" t="n">
        <v>677</v>
      </c>
      <c r="G137" s="181" t="n">
        <v>606</v>
      </c>
      <c r="H137" s="181" t="n">
        <v>495</v>
      </c>
      <c r="I137" s="181" t="n">
        <v>827</v>
      </c>
      <c r="J137" s="182"/>
      <c r="K137" s="181" t="n">
        <f aca="false">AVERAGE(C137:G137)</f>
        <v>707</v>
      </c>
      <c r="L137" s="181"/>
      <c r="M137" s="181" t="n">
        <f aca="false">AVERAGE(H137:I137)</f>
        <v>661</v>
      </c>
      <c r="N137" s="183" t="n">
        <v>9</v>
      </c>
      <c r="O137" s="179" t="n">
        <f aca="false">K137-K136</f>
        <v>24</v>
      </c>
      <c r="P137" s="215" t="n">
        <f aca="false">P136+O137</f>
        <v>811.4</v>
      </c>
      <c r="Q137" s="213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213"/>
      <c r="AD137" s="214"/>
      <c r="AE137" s="61"/>
    </row>
    <row r="138" customFormat="false" ht="12.75" hidden="false" customHeight="false" outlineLevel="0" collapsed="false">
      <c r="B138" s="180" t="n">
        <v>10</v>
      </c>
      <c r="C138" s="181" t="n">
        <v>742</v>
      </c>
      <c r="D138" s="181" t="n">
        <v>778</v>
      </c>
      <c r="E138" s="181" t="n">
        <v>743</v>
      </c>
      <c r="F138" s="181" t="n">
        <v>698</v>
      </c>
      <c r="G138" s="181" t="n">
        <v>627</v>
      </c>
      <c r="H138" s="181" t="n">
        <v>512</v>
      </c>
      <c r="I138" s="181" t="n">
        <v>831</v>
      </c>
      <c r="J138" s="182"/>
      <c r="K138" s="181" t="n">
        <f aca="false">AVERAGE(C138:G138)</f>
        <v>717.6</v>
      </c>
      <c r="L138" s="181"/>
      <c r="M138" s="181" t="n">
        <f aca="false">AVERAGE(H138:I138)</f>
        <v>671.5</v>
      </c>
      <c r="N138" s="183" t="n">
        <v>10</v>
      </c>
      <c r="O138" s="184" t="n">
        <f aca="false">K138-K137</f>
        <v>10.6</v>
      </c>
      <c r="P138" s="215" t="n">
        <f aca="false">P137+O138</f>
        <v>822</v>
      </c>
      <c r="Q138" s="213"/>
      <c r="R138" s="201"/>
      <c r="S138" s="201"/>
      <c r="T138" s="201"/>
      <c r="U138" s="201"/>
      <c r="V138" s="201"/>
      <c r="W138" s="201"/>
      <c r="X138" s="201"/>
      <c r="Y138" s="201"/>
      <c r="Z138" s="201"/>
      <c r="AA138" s="201"/>
      <c r="AB138" s="201"/>
      <c r="AC138" s="213"/>
      <c r="AD138" s="214"/>
      <c r="AE138" s="61"/>
    </row>
    <row r="139" customFormat="false" ht="12.75" hidden="false" customHeight="false" outlineLevel="0" collapsed="false">
      <c r="B139" s="180" t="n">
        <v>11</v>
      </c>
      <c r="C139" s="181" t="n">
        <v>787</v>
      </c>
      <c r="D139" s="181" t="n">
        <v>784</v>
      </c>
      <c r="E139" s="181" t="n">
        <v>749</v>
      </c>
      <c r="F139" s="181" t="n">
        <v>705</v>
      </c>
      <c r="G139" s="181" t="n">
        <v>640</v>
      </c>
      <c r="H139" s="181" t="n">
        <v>532</v>
      </c>
      <c r="I139" s="181" t="n">
        <v>819</v>
      </c>
      <c r="J139" s="182"/>
      <c r="K139" s="181" t="n">
        <f aca="false">AVERAGE(C139:G139)</f>
        <v>733</v>
      </c>
      <c r="L139" s="181"/>
      <c r="M139" s="181" t="n">
        <f aca="false">AVERAGE(H139:I139)</f>
        <v>675.5</v>
      </c>
      <c r="N139" s="183" t="n">
        <v>11</v>
      </c>
      <c r="O139" s="184" t="n">
        <f aca="false">K139-K138</f>
        <v>15.4</v>
      </c>
      <c r="P139" s="215" t="n">
        <f aca="false">P138+O139</f>
        <v>837.4</v>
      </c>
      <c r="Q139" s="213"/>
      <c r="R139" s="201"/>
      <c r="S139" s="201"/>
      <c r="T139" s="201"/>
      <c r="U139" s="201"/>
      <c r="V139" s="201"/>
      <c r="W139" s="201"/>
      <c r="X139" s="201"/>
      <c r="Y139" s="201"/>
      <c r="Z139" s="201"/>
      <c r="AA139" s="201"/>
      <c r="AB139" s="201"/>
      <c r="AC139" s="213"/>
      <c r="AD139" s="214"/>
      <c r="AE139" s="61"/>
    </row>
    <row r="140" customFormat="false" ht="12.75" hidden="false" customHeight="false" outlineLevel="0" collapsed="false">
      <c r="B140" s="185" t="n">
        <v>12</v>
      </c>
      <c r="C140" s="186" t="n">
        <v>796</v>
      </c>
      <c r="D140" s="186" t="n">
        <v>772</v>
      </c>
      <c r="E140" s="186" t="n">
        <v>750</v>
      </c>
      <c r="F140" s="186" t="n">
        <v>705</v>
      </c>
      <c r="G140" s="186" t="n">
        <v>629</v>
      </c>
      <c r="H140" s="186" t="n">
        <v>546</v>
      </c>
      <c r="I140" s="186" t="n">
        <v>820</v>
      </c>
      <c r="J140" s="187"/>
      <c r="K140" s="186" t="n">
        <f aca="false">AVERAGE(C140:G140)</f>
        <v>730.4</v>
      </c>
      <c r="L140" s="186"/>
      <c r="M140" s="186" t="n">
        <f aca="false">AVERAGE(H140:I140)</f>
        <v>683</v>
      </c>
      <c r="N140" s="188" t="n">
        <v>12</v>
      </c>
      <c r="O140" s="189" t="n">
        <f aca="false">K140-K139</f>
        <v>-2.60000000000002</v>
      </c>
      <c r="P140" s="215" t="n">
        <f aca="false">P139+O140</f>
        <v>834.8</v>
      </c>
      <c r="Q140" s="213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213"/>
      <c r="AD140" s="214"/>
      <c r="AE140" s="61"/>
    </row>
    <row r="141" customFormat="false" ht="12.75" hidden="false" customHeight="false" outlineLevel="0" collapsed="false">
      <c r="B141" s="180" t="n">
        <v>13</v>
      </c>
      <c r="C141" s="181" t="n">
        <v>792</v>
      </c>
      <c r="D141" s="181" t="n">
        <v>775</v>
      </c>
      <c r="E141" s="181" t="n">
        <v>752</v>
      </c>
      <c r="F141" s="181" t="n">
        <v>688</v>
      </c>
      <c r="G141" s="181" t="n">
        <v>619</v>
      </c>
      <c r="H141" s="181" t="n">
        <v>535</v>
      </c>
      <c r="I141" s="181" t="n">
        <v>783</v>
      </c>
      <c r="J141" s="182"/>
      <c r="K141" s="181" t="n">
        <f aca="false">AVERAGE(C141:G141)</f>
        <v>725.2</v>
      </c>
      <c r="L141" s="181"/>
      <c r="M141" s="181" t="n">
        <f aca="false">AVERAGE(H141:I141)</f>
        <v>659</v>
      </c>
      <c r="N141" s="183" t="n">
        <v>13</v>
      </c>
      <c r="O141" s="179" t="n">
        <f aca="false">K141-K140</f>
        <v>-5.19999999999993</v>
      </c>
      <c r="P141" s="215" t="n">
        <f aca="false">P140+O141</f>
        <v>829.6</v>
      </c>
      <c r="Q141" s="213"/>
      <c r="R141" s="201"/>
      <c r="S141" s="201"/>
      <c r="T141" s="201"/>
      <c r="U141" s="201"/>
      <c r="V141" s="201"/>
      <c r="W141" s="201"/>
      <c r="X141" s="201"/>
      <c r="Y141" s="201"/>
      <c r="Z141" s="201"/>
      <c r="AA141" s="201"/>
      <c r="AB141" s="201"/>
      <c r="AC141" s="213"/>
      <c r="AD141" s="214"/>
      <c r="AE141" s="61"/>
    </row>
    <row r="142" customFormat="false" ht="12.75" hidden="false" customHeight="false" outlineLevel="0" collapsed="false">
      <c r="B142" s="180" t="n">
        <v>14</v>
      </c>
      <c r="C142" s="181" t="n">
        <v>797</v>
      </c>
      <c r="D142" s="181" t="n">
        <v>770</v>
      </c>
      <c r="E142" s="181" t="n">
        <v>754</v>
      </c>
      <c r="F142" s="181" t="n">
        <v>711</v>
      </c>
      <c r="G142" s="181" t="n">
        <v>608</v>
      </c>
      <c r="H142" s="181" t="n">
        <v>531</v>
      </c>
      <c r="I142" s="181" t="n">
        <v>761</v>
      </c>
      <c r="J142" s="182"/>
      <c r="K142" s="181" t="n">
        <f aca="false">AVERAGE(C142:G142)</f>
        <v>728</v>
      </c>
      <c r="L142" s="181"/>
      <c r="M142" s="181" t="n">
        <f aca="false">AVERAGE(H142:I142)</f>
        <v>646</v>
      </c>
      <c r="N142" s="183" t="n">
        <v>14</v>
      </c>
      <c r="O142" s="184" t="n">
        <f aca="false">K142-K141</f>
        <v>2.79999999999995</v>
      </c>
      <c r="P142" s="215" t="n">
        <f aca="false">P141+O142</f>
        <v>832.4</v>
      </c>
      <c r="Q142" s="213"/>
      <c r="R142" s="201"/>
      <c r="S142" s="201"/>
      <c r="T142" s="201"/>
      <c r="U142" s="201"/>
      <c r="V142" s="201"/>
      <c r="W142" s="201"/>
      <c r="X142" s="201"/>
      <c r="Y142" s="201"/>
      <c r="Z142" s="201"/>
      <c r="AA142" s="201"/>
      <c r="AB142" s="201"/>
      <c r="AC142" s="213"/>
      <c r="AD142" s="214"/>
      <c r="AE142" s="61"/>
    </row>
    <row r="143" customFormat="false" ht="12.75" hidden="false" customHeight="false" outlineLevel="0" collapsed="false">
      <c r="B143" s="180" t="n">
        <v>15</v>
      </c>
      <c r="C143" s="181" t="n">
        <v>789</v>
      </c>
      <c r="D143" s="181" t="n">
        <v>765</v>
      </c>
      <c r="E143" s="181" t="n">
        <v>758</v>
      </c>
      <c r="F143" s="181" t="n">
        <v>699</v>
      </c>
      <c r="G143" s="181" t="n">
        <v>597</v>
      </c>
      <c r="H143" s="181" t="n">
        <v>523</v>
      </c>
      <c r="I143" s="181" t="n">
        <v>734</v>
      </c>
      <c r="J143" s="182"/>
      <c r="K143" s="181" t="n">
        <f aca="false">AVERAGE(C143:G143)</f>
        <v>721.6</v>
      </c>
      <c r="L143" s="181"/>
      <c r="M143" s="181" t="n">
        <f aca="false">AVERAGE(H143:I143)</f>
        <v>628.5</v>
      </c>
      <c r="N143" s="183" t="n">
        <v>15</v>
      </c>
      <c r="O143" s="184" t="n">
        <f aca="false">K143-K142</f>
        <v>-6.39999999999998</v>
      </c>
      <c r="P143" s="215" t="n">
        <f aca="false">P142+O143</f>
        <v>826</v>
      </c>
      <c r="Q143" s="213"/>
      <c r="R143" s="201"/>
      <c r="S143" s="201"/>
      <c r="T143" s="201"/>
      <c r="U143" s="201"/>
      <c r="V143" s="201"/>
      <c r="W143" s="201"/>
      <c r="X143" s="201"/>
      <c r="Y143" s="201"/>
      <c r="Z143" s="201"/>
      <c r="AA143" s="201"/>
      <c r="AB143" s="201"/>
      <c r="AC143" s="213"/>
      <c r="AD143" s="214"/>
      <c r="AE143" s="61"/>
    </row>
    <row r="144" customFormat="false" ht="12.75" hidden="false" customHeight="false" outlineLevel="0" collapsed="false">
      <c r="B144" s="185" t="n">
        <v>16</v>
      </c>
      <c r="C144" s="186" t="n">
        <v>755</v>
      </c>
      <c r="D144" s="186" t="n">
        <v>762</v>
      </c>
      <c r="E144" s="186" t="n">
        <v>740</v>
      </c>
      <c r="F144" s="186" t="n">
        <v>685</v>
      </c>
      <c r="G144" s="186" t="n">
        <v>593</v>
      </c>
      <c r="H144" s="186" t="n">
        <v>513</v>
      </c>
      <c r="I144" s="186" t="n">
        <v>741</v>
      </c>
      <c r="J144" s="187"/>
      <c r="K144" s="186" t="n">
        <f aca="false">AVERAGE(C144:G144)</f>
        <v>707</v>
      </c>
      <c r="L144" s="186"/>
      <c r="M144" s="186" t="n">
        <f aca="false">AVERAGE(H144:I144)</f>
        <v>627</v>
      </c>
      <c r="N144" s="188" t="n">
        <v>16</v>
      </c>
      <c r="O144" s="189" t="n">
        <f aca="false">K144-K143</f>
        <v>-14.6</v>
      </c>
      <c r="P144" s="215" t="n">
        <f aca="false">P143+O144</f>
        <v>811.4</v>
      </c>
      <c r="Q144" s="213"/>
      <c r="R144" s="201"/>
      <c r="S144" s="201"/>
      <c r="T144" s="201"/>
      <c r="U144" s="201"/>
      <c r="V144" s="201"/>
      <c r="W144" s="201"/>
      <c r="X144" s="201"/>
      <c r="Y144" s="201"/>
      <c r="Z144" s="201"/>
      <c r="AA144" s="201"/>
      <c r="AB144" s="201"/>
      <c r="AC144" s="213"/>
      <c r="AD144" s="214"/>
      <c r="AE144" s="61"/>
    </row>
    <row r="145" customFormat="false" ht="12.75" hidden="false" customHeight="false" outlineLevel="0" collapsed="false">
      <c r="B145" s="180" t="n">
        <v>17</v>
      </c>
      <c r="C145" s="181" t="n">
        <v>760</v>
      </c>
      <c r="D145" s="181" t="n">
        <v>747</v>
      </c>
      <c r="E145" s="181" t="n">
        <v>731</v>
      </c>
      <c r="F145" s="181" t="n">
        <v>679</v>
      </c>
      <c r="G145" s="181" t="n">
        <v>597</v>
      </c>
      <c r="H145" s="181" t="n">
        <v>530</v>
      </c>
      <c r="I145" s="181" t="n">
        <v>762</v>
      </c>
      <c r="J145" s="182"/>
      <c r="K145" s="181" t="n">
        <f aca="false">AVERAGE(C145:G145)</f>
        <v>702.8</v>
      </c>
      <c r="L145" s="181"/>
      <c r="M145" s="181" t="n">
        <f aca="false">AVERAGE(H145:I145)</f>
        <v>646</v>
      </c>
      <c r="N145" s="183" t="n">
        <v>17</v>
      </c>
      <c r="O145" s="179" t="n">
        <f aca="false">K145-K144</f>
        <v>-4.20000000000005</v>
      </c>
      <c r="P145" s="215" t="n">
        <f aca="false">P144+O145</f>
        <v>807.2</v>
      </c>
      <c r="Q145" s="213"/>
      <c r="R145" s="201"/>
      <c r="S145" s="201"/>
      <c r="T145" s="201"/>
      <c r="U145" s="201"/>
      <c r="V145" s="201"/>
      <c r="W145" s="201"/>
      <c r="X145" s="201"/>
      <c r="Y145" s="201"/>
      <c r="Z145" s="201"/>
      <c r="AA145" s="201"/>
      <c r="AB145" s="201"/>
      <c r="AC145" s="213"/>
      <c r="AD145" s="214"/>
      <c r="AE145" s="61"/>
    </row>
    <row r="146" customFormat="false" ht="12.75" hidden="false" customHeight="false" outlineLevel="0" collapsed="false">
      <c r="B146" s="180" t="n">
        <v>18</v>
      </c>
      <c r="C146" s="181" t="n">
        <v>750</v>
      </c>
      <c r="D146" s="181" t="n">
        <v>765</v>
      </c>
      <c r="E146" s="181" t="n">
        <v>740</v>
      </c>
      <c r="F146" s="181" t="n">
        <v>760</v>
      </c>
      <c r="G146" s="181" t="n">
        <v>678</v>
      </c>
      <c r="H146" s="181" t="n">
        <v>601</v>
      </c>
      <c r="I146" s="181" t="n">
        <v>887</v>
      </c>
      <c r="J146" s="182"/>
      <c r="K146" s="181" t="n">
        <f aca="false">AVERAGE(C146:G146)</f>
        <v>738.6</v>
      </c>
      <c r="L146" s="181"/>
      <c r="M146" s="181" t="n">
        <f aca="false">AVERAGE(H146:I146)</f>
        <v>744</v>
      </c>
      <c r="N146" s="183" t="n">
        <v>18</v>
      </c>
      <c r="O146" s="184" t="n">
        <f aca="false">K146-K145</f>
        <v>35.8000000000001</v>
      </c>
      <c r="P146" s="215" t="n">
        <f aca="false">P145+O146</f>
        <v>843</v>
      </c>
      <c r="Q146" s="213"/>
      <c r="R146" s="201"/>
      <c r="S146" s="201"/>
      <c r="T146" s="201"/>
      <c r="U146" s="201"/>
      <c r="V146" s="201"/>
      <c r="W146" s="201"/>
      <c r="X146" s="201"/>
      <c r="Y146" s="201"/>
      <c r="Z146" s="201"/>
      <c r="AA146" s="201"/>
      <c r="AB146" s="201"/>
      <c r="AC146" s="213"/>
      <c r="AD146" s="214"/>
      <c r="AE146" s="61"/>
    </row>
    <row r="147" customFormat="false" ht="12.75" hidden="false" customHeight="false" outlineLevel="0" collapsed="false">
      <c r="B147" s="180" t="n">
        <v>19</v>
      </c>
      <c r="C147" s="181" t="n">
        <v>827</v>
      </c>
      <c r="D147" s="181" t="n">
        <v>824</v>
      </c>
      <c r="E147" s="181" t="n">
        <v>804</v>
      </c>
      <c r="F147" s="181" t="n">
        <v>814</v>
      </c>
      <c r="G147" s="181" t="n">
        <v>740</v>
      </c>
      <c r="H147" s="181" t="n">
        <v>660</v>
      </c>
      <c r="I147" s="181" t="n">
        <v>928</v>
      </c>
      <c r="J147" s="182"/>
      <c r="K147" s="181" t="n">
        <f aca="false">AVERAGE(C147:G147)</f>
        <v>801.8</v>
      </c>
      <c r="L147" s="181"/>
      <c r="M147" s="181" t="n">
        <f aca="false">AVERAGE(H147:I147)</f>
        <v>794</v>
      </c>
      <c r="N147" s="183" t="n">
        <v>19</v>
      </c>
      <c r="O147" s="184" t="n">
        <f aca="false">K147-K146</f>
        <v>63.1999999999999</v>
      </c>
      <c r="P147" s="215" t="n">
        <f aca="false">P146+O147</f>
        <v>906.2</v>
      </c>
      <c r="Q147" s="213"/>
      <c r="R147" s="201"/>
      <c r="S147" s="201"/>
      <c r="T147" s="201"/>
      <c r="U147" s="201"/>
      <c r="V147" s="201"/>
      <c r="W147" s="201"/>
      <c r="X147" s="201"/>
      <c r="Y147" s="201"/>
      <c r="Z147" s="201"/>
      <c r="AA147" s="201"/>
      <c r="AB147" s="201"/>
      <c r="AC147" s="213"/>
      <c r="AD147" s="214"/>
      <c r="AE147" s="61"/>
    </row>
    <row r="148" customFormat="false" ht="12.75" hidden="false" customHeight="false" outlineLevel="0" collapsed="false">
      <c r="B148" s="185" t="n">
        <v>20</v>
      </c>
      <c r="C148" s="186" t="n">
        <v>820</v>
      </c>
      <c r="D148" s="186" t="n">
        <v>816</v>
      </c>
      <c r="E148" s="186" t="n">
        <v>802</v>
      </c>
      <c r="F148" s="186" t="n">
        <v>809</v>
      </c>
      <c r="G148" s="186" t="n">
        <v>721</v>
      </c>
      <c r="H148" s="186" t="n">
        <v>664</v>
      </c>
      <c r="I148" s="186" t="n">
        <v>932</v>
      </c>
      <c r="J148" s="187"/>
      <c r="K148" s="186" t="n">
        <f aca="false">AVERAGE(C148:G148)</f>
        <v>793.6</v>
      </c>
      <c r="L148" s="186"/>
      <c r="M148" s="186" t="n">
        <f aca="false">AVERAGE(H148:I148)</f>
        <v>798</v>
      </c>
      <c r="N148" s="188" t="n">
        <v>20</v>
      </c>
      <c r="O148" s="189" t="n">
        <f aca="false">K148-K147</f>
        <v>-8.19999999999993</v>
      </c>
      <c r="P148" s="215" t="n">
        <f aca="false">P147+O148</f>
        <v>898</v>
      </c>
      <c r="Q148" s="213"/>
      <c r="R148" s="201"/>
      <c r="S148" s="201"/>
      <c r="T148" s="201"/>
      <c r="U148" s="201"/>
      <c r="V148" s="201"/>
      <c r="W148" s="201"/>
      <c r="X148" s="201"/>
      <c r="Y148" s="201"/>
      <c r="Z148" s="201"/>
      <c r="AA148" s="201"/>
      <c r="AB148" s="201"/>
      <c r="AC148" s="213"/>
      <c r="AD148" s="214"/>
      <c r="AE148" s="61"/>
    </row>
    <row r="149" customFormat="false" ht="12.75" hidden="false" customHeight="false" outlineLevel="0" collapsed="false">
      <c r="B149" s="180" t="n">
        <v>21</v>
      </c>
      <c r="C149" s="181" t="n">
        <v>813</v>
      </c>
      <c r="D149" s="181" t="n">
        <v>805</v>
      </c>
      <c r="E149" s="181" t="n">
        <v>782</v>
      </c>
      <c r="F149" s="181" t="n">
        <v>798</v>
      </c>
      <c r="G149" s="181" t="n">
        <v>686</v>
      </c>
      <c r="H149" s="181" t="n">
        <v>652</v>
      </c>
      <c r="I149" s="181" t="n">
        <v>893</v>
      </c>
      <c r="J149" s="182"/>
      <c r="K149" s="181" t="n">
        <f aca="false">AVERAGE(C149:G149)</f>
        <v>776.8</v>
      </c>
      <c r="L149" s="181"/>
      <c r="M149" s="181" t="n">
        <f aca="false">AVERAGE(H149:I149)</f>
        <v>772.5</v>
      </c>
      <c r="N149" s="183" t="n">
        <v>21</v>
      </c>
      <c r="O149" s="179" t="n">
        <f aca="false">K149-K148</f>
        <v>-16.8000000000001</v>
      </c>
      <c r="P149" s="215" t="n">
        <f aca="false">P148+O149</f>
        <v>881.2</v>
      </c>
      <c r="Q149" s="213"/>
      <c r="R149" s="201"/>
      <c r="S149" s="201"/>
      <c r="T149" s="201"/>
      <c r="U149" s="201"/>
      <c r="V149" s="201"/>
      <c r="W149" s="201"/>
      <c r="X149" s="201"/>
      <c r="Y149" s="201"/>
      <c r="Z149" s="201"/>
      <c r="AA149" s="201"/>
      <c r="AB149" s="201"/>
      <c r="AC149" s="213"/>
      <c r="AD149" s="214"/>
      <c r="AE149" s="61"/>
    </row>
    <row r="150" customFormat="false" ht="12.75" hidden="false" customHeight="false" outlineLevel="0" collapsed="false">
      <c r="B150" s="180" t="n">
        <v>22</v>
      </c>
      <c r="C150" s="181" t="n">
        <v>744</v>
      </c>
      <c r="D150" s="181" t="n">
        <v>761</v>
      </c>
      <c r="E150" s="181" t="n">
        <v>737</v>
      </c>
      <c r="F150" s="181" t="n">
        <v>771</v>
      </c>
      <c r="G150" s="181" t="n">
        <v>654</v>
      </c>
      <c r="H150" s="181" t="n">
        <v>639</v>
      </c>
      <c r="I150" s="181" t="n">
        <v>860</v>
      </c>
      <c r="J150" s="182"/>
      <c r="K150" s="181" t="n">
        <f aca="false">AVERAGE(C150:G150)</f>
        <v>733.4</v>
      </c>
      <c r="L150" s="181"/>
      <c r="M150" s="181" t="n">
        <f aca="false">AVERAGE(H150:I150)</f>
        <v>749.5</v>
      </c>
      <c r="N150" s="183" t="n">
        <v>22</v>
      </c>
      <c r="O150" s="184" t="n">
        <f aca="false">K150-K149</f>
        <v>-43.4</v>
      </c>
      <c r="P150" s="215" t="n">
        <f aca="false">P149+O150</f>
        <v>837.8</v>
      </c>
      <c r="Q150" s="213"/>
      <c r="R150" s="201"/>
      <c r="S150" s="201"/>
      <c r="T150" s="201"/>
      <c r="U150" s="201"/>
      <c r="V150" s="201"/>
      <c r="W150" s="201"/>
      <c r="X150" s="201"/>
      <c r="Y150" s="201"/>
      <c r="Z150" s="201"/>
      <c r="AA150" s="201"/>
      <c r="AB150" s="201"/>
      <c r="AC150" s="213"/>
      <c r="AD150" s="214"/>
      <c r="AE150" s="61"/>
    </row>
    <row r="151" customFormat="false" ht="12.75" hidden="false" customHeight="false" outlineLevel="0" collapsed="false">
      <c r="B151" s="180" t="n">
        <v>23</v>
      </c>
      <c r="C151" s="181" t="n">
        <v>679</v>
      </c>
      <c r="D151" s="181" t="n">
        <v>663</v>
      </c>
      <c r="E151" s="181" t="n">
        <v>669</v>
      </c>
      <c r="F151" s="181" t="n">
        <v>681</v>
      </c>
      <c r="G151" s="181" t="n">
        <v>622</v>
      </c>
      <c r="H151" s="181" t="n">
        <v>614</v>
      </c>
      <c r="I151" s="181" t="n">
        <v>833</v>
      </c>
      <c r="J151" s="182"/>
      <c r="K151" s="181" t="n">
        <f aca="false">AVERAGE(C151:G151)</f>
        <v>662.8</v>
      </c>
      <c r="L151" s="181"/>
      <c r="M151" s="181" t="n">
        <f aca="false">AVERAGE(H151:I151)</f>
        <v>723.5</v>
      </c>
      <c r="N151" s="183" t="n">
        <v>23</v>
      </c>
      <c r="O151" s="184" t="n">
        <f aca="false">K151-K150</f>
        <v>-70.6</v>
      </c>
      <c r="P151" s="215"/>
      <c r="Q151" s="213"/>
      <c r="R151" s="201"/>
      <c r="S151" s="201"/>
      <c r="T151" s="201"/>
      <c r="U151" s="201"/>
      <c r="V151" s="201"/>
      <c r="W151" s="201"/>
      <c r="X151" s="201"/>
      <c r="Y151" s="201"/>
      <c r="Z151" s="201"/>
      <c r="AA151" s="201"/>
      <c r="AB151" s="201"/>
      <c r="AC151" s="213"/>
      <c r="AD151" s="214"/>
      <c r="AE151" s="61"/>
    </row>
    <row r="152" customFormat="false" ht="12.75" hidden="false" customHeight="false" outlineLevel="0" collapsed="false">
      <c r="B152" s="185" t="n">
        <v>24</v>
      </c>
      <c r="C152" s="181" t="n">
        <v>618</v>
      </c>
      <c r="D152" s="181" t="n">
        <v>604</v>
      </c>
      <c r="E152" s="181" t="n">
        <v>573</v>
      </c>
      <c r="F152" s="181" t="n">
        <v>600</v>
      </c>
      <c r="G152" s="186" t="n">
        <v>586</v>
      </c>
      <c r="H152" s="186" t="n">
        <v>564</v>
      </c>
      <c r="I152" s="186" t="n">
        <v>748</v>
      </c>
      <c r="J152" s="187"/>
      <c r="K152" s="181" t="n">
        <f aca="false">AVERAGE(C152:G152)</f>
        <v>596.2</v>
      </c>
      <c r="L152" s="186"/>
      <c r="M152" s="181" t="n">
        <f aca="false">AVERAGE(H152:I152)</f>
        <v>656</v>
      </c>
      <c r="N152" s="188" t="n">
        <v>24</v>
      </c>
      <c r="O152" s="189" t="n">
        <f aca="false">K152-K151</f>
        <v>-66.5999999999999</v>
      </c>
      <c r="P152" s="215"/>
      <c r="Q152" s="213"/>
      <c r="R152" s="201"/>
      <c r="S152" s="201"/>
      <c r="T152" s="201"/>
      <c r="U152" s="201"/>
      <c r="V152" s="201"/>
      <c r="W152" s="201"/>
      <c r="X152" s="201"/>
      <c r="Y152" s="201"/>
      <c r="Z152" s="201"/>
      <c r="AA152" s="201"/>
      <c r="AB152" s="201"/>
      <c r="AC152" s="213"/>
      <c r="AD152" s="214"/>
      <c r="AE152" s="61"/>
    </row>
    <row r="153" customFormat="false" ht="13.5" hidden="false" customHeight="false" outlineLevel="0" collapsed="false">
      <c r="B153" s="193" t="s">
        <v>92</v>
      </c>
      <c r="C153" s="194" t="n">
        <f aca="false">SUM(C129:C152)</f>
        <v>16931</v>
      </c>
      <c r="D153" s="194" t="n">
        <f aca="false">SUM(D129:D152)</f>
        <v>16892</v>
      </c>
      <c r="E153" s="194" t="n">
        <f aca="false">SUM(E129:E152)</f>
        <v>16492</v>
      </c>
      <c r="F153" s="194" t="n">
        <f aca="false">SUM(F129:F152)</f>
        <v>15971</v>
      </c>
      <c r="G153" s="194" t="n">
        <f aca="false">SUM(G129:G152)</f>
        <v>14511</v>
      </c>
      <c r="H153" s="194" t="n">
        <f aca="false">SUM(H129:H152)</f>
        <v>13151</v>
      </c>
      <c r="I153" s="194" t="n">
        <f aca="false">SUM(I129:I152)</f>
        <v>18758</v>
      </c>
      <c r="J153" s="194"/>
      <c r="K153" s="194" t="n">
        <f aca="false">SUM(K129:K152)</f>
        <v>16159.4</v>
      </c>
      <c r="L153" s="194"/>
      <c r="M153" s="194" t="n">
        <f aca="false">SUM(M129:M152)</f>
        <v>15954.5</v>
      </c>
      <c r="N153" s="195"/>
      <c r="O153" s="196"/>
      <c r="P153" s="61"/>
      <c r="Q153" s="66"/>
      <c r="R153" s="209"/>
      <c r="S153" s="209"/>
      <c r="T153" s="209"/>
      <c r="U153" s="209"/>
      <c r="V153" s="209"/>
      <c r="W153" s="209"/>
      <c r="X153" s="209"/>
      <c r="Y153" s="209"/>
      <c r="Z153" s="209"/>
      <c r="AA153" s="209"/>
      <c r="AB153" s="209"/>
      <c r="AC153" s="61"/>
      <c r="AD153" s="216"/>
      <c r="AE153" s="61"/>
    </row>
    <row r="154" customFormat="false" ht="13.5" hidden="false" customHeight="false" outlineLevel="0" collapsed="false">
      <c r="B154" s="0" t="s">
        <v>93</v>
      </c>
      <c r="C154" s="0" t="n">
        <v>59</v>
      </c>
      <c r="D154" s="0" t="n">
        <v>60</v>
      </c>
      <c r="E154" s="0" t="n">
        <v>63</v>
      </c>
      <c r="F154" s="0" t="n">
        <v>69</v>
      </c>
      <c r="G154" s="0" t="n">
        <v>67</v>
      </c>
      <c r="H154" s="0" t="n">
        <v>67</v>
      </c>
      <c r="I154" s="0" t="n">
        <v>60</v>
      </c>
      <c r="K154" s="197" t="n">
        <f aca="false">AVERAGE(C154:H154)</f>
        <v>64.1666666666667</v>
      </c>
      <c r="M154" s="0" t="n">
        <f aca="false">AVERAGE(H154:I154)</f>
        <v>63.5</v>
      </c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217"/>
      <c r="AA154" s="61"/>
      <c r="AB154" s="61"/>
      <c r="AC154" s="61"/>
      <c r="AD154" s="61"/>
      <c r="AE154" s="61"/>
    </row>
    <row r="155" customFormat="false" ht="12.75" hidden="false" customHeight="false" outlineLevel="0" collapsed="false">
      <c r="B155" s="10" t="s">
        <v>94</v>
      </c>
      <c r="C155" s="0" t="n">
        <v>30</v>
      </c>
      <c r="D155" s="0" t="n">
        <v>31</v>
      </c>
      <c r="E155" s="0" t="n">
        <v>39</v>
      </c>
      <c r="F155" s="0" t="n">
        <v>37</v>
      </c>
      <c r="G155" s="0" t="n">
        <v>36</v>
      </c>
      <c r="H155" s="0" t="n">
        <v>43</v>
      </c>
      <c r="I155" s="0" t="n">
        <v>35</v>
      </c>
      <c r="K155" s="197" t="n">
        <f aca="false">AVERAGE(C155:H155)</f>
        <v>36</v>
      </c>
      <c r="M155" s="197" t="n">
        <f aca="false">AVERAGE(H155:I155)</f>
        <v>39</v>
      </c>
      <c r="P155" s="61"/>
      <c r="Q155" s="218"/>
      <c r="R155" s="61"/>
      <c r="S155" s="61"/>
      <c r="T155" s="61"/>
      <c r="U155" s="61"/>
      <c r="V155" s="61"/>
      <c r="W155" s="61"/>
      <c r="X155" s="61"/>
      <c r="Y155" s="61"/>
      <c r="Z155" s="217"/>
      <c r="AA155" s="61"/>
      <c r="AB155" s="217"/>
      <c r="AC155" s="61"/>
      <c r="AD155" s="61"/>
      <c r="AE155" s="61"/>
    </row>
    <row r="156" customFormat="false" ht="12.75" hidden="false" customHeight="false" outlineLevel="0" collapsed="false">
      <c r="B156" s="10"/>
      <c r="K156" s="197"/>
      <c r="M156" s="197"/>
      <c r="P156" s="61"/>
      <c r="Q156" s="218"/>
      <c r="R156" s="61"/>
      <c r="S156" s="61"/>
      <c r="T156" s="61"/>
      <c r="U156" s="61"/>
      <c r="V156" s="61"/>
      <c r="W156" s="61"/>
      <c r="X156" s="61"/>
      <c r="Y156" s="61"/>
      <c r="Z156" s="217"/>
      <c r="AA156" s="61"/>
      <c r="AB156" s="217"/>
      <c r="AC156" s="61"/>
      <c r="AD156" s="61"/>
      <c r="AE156" s="61"/>
    </row>
    <row r="157" customFormat="false" ht="12.75" hidden="false" customHeight="false" outlineLevel="0" collapsed="false">
      <c r="B157" s="0" t="s">
        <v>99</v>
      </c>
      <c r="C157" s="0" t="n">
        <v>1</v>
      </c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</row>
    <row r="158" customFormat="false" ht="12.75" hidden="false" customHeight="false" outlineLevel="0" collapsed="false"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</row>
    <row r="159" customFormat="false" ht="15.75" hidden="false" customHeight="false" outlineLevel="0" collapsed="false">
      <c r="A159" s="166"/>
      <c r="B159" s="219" t="n">
        <f aca="false">A1</f>
        <v>36557</v>
      </c>
      <c r="C159" s="166"/>
      <c r="D159" s="166"/>
      <c r="E159" s="166"/>
      <c r="F159" s="166"/>
      <c r="G159" s="199" t="s">
        <v>100</v>
      </c>
      <c r="H159" s="166"/>
      <c r="I159" s="166"/>
      <c r="J159" s="166"/>
      <c r="K159" s="166"/>
      <c r="L159" s="166"/>
      <c r="M159" s="166"/>
      <c r="N159" s="166"/>
      <c r="P159" s="220"/>
      <c r="Q159" s="220"/>
      <c r="R159" s="220"/>
      <c r="S159" s="220"/>
      <c r="T159" s="220"/>
      <c r="U159" s="220"/>
      <c r="V159" s="221"/>
      <c r="W159" s="220"/>
      <c r="X159" s="220"/>
      <c r="Y159" s="220"/>
      <c r="Z159" s="220"/>
      <c r="AA159" s="220"/>
      <c r="AB159" s="220"/>
      <c r="AC159" s="220"/>
      <c r="AD159" s="61"/>
      <c r="AE159" s="61"/>
    </row>
    <row r="160" customFormat="false" ht="12.75" hidden="false" customHeight="false" outlineLevel="0" collapsed="false">
      <c r="F160" s="0" t="s">
        <v>101</v>
      </c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</row>
    <row r="161" customFormat="false" ht="12.75" hidden="false" customHeight="false" outlineLevel="0" collapsed="false"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</row>
    <row r="162" customFormat="false" ht="12.75" hidden="false" customHeight="false" outlineLevel="0" collapsed="false">
      <c r="B162" s="168" t="s">
        <v>81</v>
      </c>
      <c r="C162" s="169" t="s">
        <v>82</v>
      </c>
      <c r="D162" s="169" t="s">
        <v>83</v>
      </c>
      <c r="E162" s="169" t="s">
        <v>84</v>
      </c>
      <c r="F162" s="169" t="s">
        <v>85</v>
      </c>
      <c r="G162" s="169" t="s">
        <v>86</v>
      </c>
      <c r="H162" s="169" t="s">
        <v>87</v>
      </c>
      <c r="I162" s="169" t="s">
        <v>88</v>
      </c>
      <c r="J162" s="170"/>
      <c r="K162" s="171" t="s">
        <v>89</v>
      </c>
      <c r="L162" s="172"/>
      <c r="M162" s="171" t="s">
        <v>90</v>
      </c>
      <c r="N162" s="173" t="s">
        <v>81</v>
      </c>
      <c r="O162" s="174" t="s">
        <v>91</v>
      </c>
      <c r="P162" s="61"/>
      <c r="Q162" s="66"/>
      <c r="R162" s="210"/>
      <c r="S162" s="210"/>
      <c r="T162" s="210"/>
      <c r="U162" s="210"/>
      <c r="V162" s="210"/>
      <c r="W162" s="210"/>
      <c r="X162" s="210"/>
      <c r="Y162" s="61"/>
      <c r="Z162" s="211"/>
      <c r="AA162" s="212"/>
      <c r="AB162" s="211"/>
      <c r="AC162" s="66"/>
      <c r="AD162" s="210"/>
      <c r="AE162" s="61"/>
    </row>
    <row r="163" customFormat="false" ht="12.75" hidden="false" customHeight="false" outlineLevel="0" collapsed="false">
      <c r="B163" s="175" t="n">
        <v>1</v>
      </c>
      <c r="C163" s="176" t="n">
        <f aca="false">AVERAGE(C5,C98,C67,C36,C129)*$C$157</f>
        <v>561.6</v>
      </c>
      <c r="D163" s="176" t="n">
        <f aca="false">AVERAGE(D5,D98,D67,D36,D129)*$C$157</f>
        <v>567.6</v>
      </c>
      <c r="E163" s="176" t="n">
        <f aca="false">AVERAGE(E5,E98,E67,E36,E129)*$C$157</f>
        <v>585.6</v>
      </c>
      <c r="F163" s="176" t="n">
        <f aca="false">AVERAGE(F5,F98,F67,F36,F129)*$C$157</f>
        <v>578.6</v>
      </c>
      <c r="G163" s="176" t="n">
        <f aca="false">AVERAGE(G5,G98,G67,G36,G129)*$C$157</f>
        <v>583.4</v>
      </c>
      <c r="H163" s="176" t="n">
        <f aca="false">AVERAGE(H5,H98,H67,H36,H129)*$C$157</f>
        <v>582.2</v>
      </c>
      <c r="I163" s="176" t="n">
        <f aca="false">AVERAGE(I5,I98,I67,I36,I129)*$C$157</f>
        <v>602.8</v>
      </c>
      <c r="J163" s="177"/>
      <c r="K163" s="176" t="n">
        <f aca="false">AVERAGE(C163:G163)</f>
        <v>575.36</v>
      </c>
      <c r="L163" s="176"/>
      <c r="M163" s="176" t="n">
        <f aca="false">AVERAGE(M5,M98,M67,M36)</f>
        <v>575</v>
      </c>
      <c r="N163" s="178" t="n">
        <v>1</v>
      </c>
      <c r="O163" s="179" t="n">
        <f aca="false">K163-K186</f>
        <v>-36.36</v>
      </c>
      <c r="P163" s="61"/>
      <c r="Q163" s="213"/>
      <c r="R163" s="201"/>
      <c r="S163" s="201"/>
      <c r="T163" s="201"/>
      <c r="U163" s="201"/>
      <c r="V163" s="201"/>
      <c r="W163" s="201"/>
      <c r="X163" s="201"/>
      <c r="Y163" s="201"/>
      <c r="Z163" s="201"/>
      <c r="AA163" s="201"/>
      <c r="AB163" s="201"/>
      <c r="AC163" s="213"/>
      <c r="AD163" s="214"/>
      <c r="AE163" s="61"/>
    </row>
    <row r="164" customFormat="false" ht="12.75" hidden="false" customHeight="false" outlineLevel="0" collapsed="false">
      <c r="B164" s="180" t="n">
        <v>2</v>
      </c>
      <c r="C164" s="181" t="n">
        <f aca="false">AVERAGE(C6,C99,C68,C37,C130)*$C$157</f>
        <v>540.4</v>
      </c>
      <c r="D164" s="181" t="n">
        <f aca="false">AVERAGE(D6,D99,D68,D37,D130)*$C$157</f>
        <v>542.4</v>
      </c>
      <c r="E164" s="181" t="n">
        <f aca="false">AVERAGE(E6,E99,E68,E37,E130)*$C$157</f>
        <v>560.8</v>
      </c>
      <c r="F164" s="181" t="n">
        <f aca="false">AVERAGE(F6,F99,F68,F37,F130)*$C$157</f>
        <v>555.4</v>
      </c>
      <c r="G164" s="181" t="n">
        <f aca="false">AVERAGE(G6,G99,G68,G37,G130)*$C$157</f>
        <v>562</v>
      </c>
      <c r="H164" s="181" t="n">
        <f aca="false">AVERAGE(H6,H99,H68,H37,H130)*$C$157</f>
        <v>561.8</v>
      </c>
      <c r="I164" s="181" t="n">
        <f aca="false">AVERAGE(I6,I99,I68,I37,I130)*$C$157</f>
        <v>562.4</v>
      </c>
      <c r="J164" s="182"/>
      <c r="K164" s="181" t="n">
        <f aca="false">AVERAGE(C164:G164)</f>
        <v>552.2</v>
      </c>
      <c r="L164" s="181"/>
      <c r="M164" s="181" t="n">
        <f aca="false">AVERAGE(M6,M99,M68,M37)</f>
        <v>554.75</v>
      </c>
      <c r="N164" s="183" t="n">
        <v>2</v>
      </c>
      <c r="O164" s="184" t="n">
        <f aca="false">K164-K163</f>
        <v>-23.16</v>
      </c>
      <c r="P164" s="61"/>
      <c r="Q164" s="213"/>
      <c r="R164" s="201"/>
      <c r="S164" s="201"/>
      <c r="T164" s="201"/>
      <c r="U164" s="201"/>
      <c r="V164" s="201"/>
      <c r="W164" s="201"/>
      <c r="X164" s="201"/>
      <c r="Y164" s="201"/>
      <c r="Z164" s="201"/>
      <c r="AA164" s="201"/>
      <c r="AB164" s="201"/>
      <c r="AC164" s="213"/>
      <c r="AD164" s="214"/>
      <c r="AE164" s="61"/>
    </row>
    <row r="165" customFormat="false" ht="12.75" hidden="false" customHeight="false" outlineLevel="0" collapsed="false">
      <c r="B165" s="180" t="n">
        <v>3</v>
      </c>
      <c r="C165" s="181" t="n">
        <f aca="false">AVERAGE(C7,C100,C69,C38,C131)*$C$157</f>
        <v>528.4</v>
      </c>
      <c r="D165" s="181" t="n">
        <f aca="false">AVERAGE(D7,D100,D69,D38,D131)*$C$157</f>
        <v>535.8</v>
      </c>
      <c r="E165" s="181" t="n">
        <f aca="false">AVERAGE(E7,E100,E69,E38,E131)*$C$157</f>
        <v>558.6</v>
      </c>
      <c r="F165" s="181" t="n">
        <f aca="false">AVERAGE(F7,F100,F69,F38,F131)*$C$157</f>
        <v>543.6</v>
      </c>
      <c r="G165" s="181" t="n">
        <f aca="false">AVERAGE(G7,G100,G69,G38,G131)*$C$157</f>
        <v>550.4</v>
      </c>
      <c r="H165" s="181" t="n">
        <f aca="false">AVERAGE(H7,H100,H69,H38,H131)*$C$157</f>
        <v>545.4</v>
      </c>
      <c r="I165" s="181" t="n">
        <f aca="false">AVERAGE(I7,I100,I69,I38,I131)*$C$157</f>
        <v>563.6</v>
      </c>
      <c r="J165" s="182"/>
      <c r="K165" s="181" t="n">
        <f aca="false">AVERAGE(C165:G165)</f>
        <v>543.36</v>
      </c>
      <c r="L165" s="181"/>
      <c r="M165" s="181" t="n">
        <f aca="false">AVERAGE(M7,M100,M69,M38)</f>
        <v>543.625</v>
      </c>
      <c r="N165" s="183" t="n">
        <v>3</v>
      </c>
      <c r="O165" s="184" t="n">
        <f aca="false">K165-K164</f>
        <v>-8.84000000000003</v>
      </c>
      <c r="P165" s="61"/>
      <c r="Q165" s="213"/>
      <c r="R165" s="201"/>
      <c r="S165" s="201"/>
      <c r="T165" s="201"/>
      <c r="U165" s="201"/>
      <c r="V165" s="201"/>
      <c r="W165" s="201"/>
      <c r="X165" s="201"/>
      <c r="Y165" s="201"/>
      <c r="Z165" s="201"/>
      <c r="AA165" s="201"/>
      <c r="AB165" s="201"/>
      <c r="AC165" s="213"/>
      <c r="AD165" s="214"/>
      <c r="AE165" s="61"/>
    </row>
    <row r="166" customFormat="false" ht="12.75" hidden="false" customHeight="false" outlineLevel="0" collapsed="false">
      <c r="B166" s="185" t="n">
        <v>4</v>
      </c>
      <c r="C166" s="186" t="n">
        <f aca="false">AVERAGE(C8,C101,C70,C39,C132)*$C$157</f>
        <v>530.8</v>
      </c>
      <c r="D166" s="186" t="n">
        <f aca="false">AVERAGE(D8,D101,D70,D39,D132)*$C$157</f>
        <v>527.2</v>
      </c>
      <c r="E166" s="186" t="n">
        <f aca="false">AVERAGE(E8,E101,E70,E39,E132)*$C$157</f>
        <v>547.8</v>
      </c>
      <c r="F166" s="186" t="n">
        <f aca="false">AVERAGE(F8,F101,F70,F39,F132)*$C$157</f>
        <v>542.6</v>
      </c>
      <c r="G166" s="186" t="n">
        <f aca="false">AVERAGE(G8,G101,G70,G39,G132)*$C$157</f>
        <v>544</v>
      </c>
      <c r="H166" s="186" t="n">
        <f aca="false">AVERAGE(H8,H101,H70,H39,H132)*$C$157</f>
        <v>532.8</v>
      </c>
      <c r="I166" s="186" t="n">
        <f aca="false">AVERAGE(I8,I101,I70,I39,I132)*$C$157</f>
        <v>554</v>
      </c>
      <c r="J166" s="187"/>
      <c r="K166" s="186" t="n">
        <f aca="false">AVERAGE(C166:G166)</f>
        <v>538.48</v>
      </c>
      <c r="L166" s="186"/>
      <c r="M166" s="186" t="n">
        <f aca="false">AVERAGE(M8,M101,M70,M39)</f>
        <v>534.5</v>
      </c>
      <c r="N166" s="188" t="n">
        <v>4</v>
      </c>
      <c r="O166" s="189" t="n">
        <f aca="false">K166-K165</f>
        <v>-4.88</v>
      </c>
      <c r="P166" s="61"/>
      <c r="Q166" s="213"/>
      <c r="R166" s="201"/>
      <c r="S166" s="201"/>
      <c r="T166" s="201"/>
      <c r="U166" s="201"/>
      <c r="V166" s="201"/>
      <c r="W166" s="201"/>
      <c r="X166" s="201"/>
      <c r="Y166" s="201"/>
      <c r="Z166" s="201"/>
      <c r="AA166" s="201"/>
      <c r="AB166" s="201"/>
      <c r="AC166" s="213"/>
      <c r="AD166" s="214"/>
      <c r="AE166" s="61"/>
    </row>
    <row r="167" customFormat="false" ht="12.75" hidden="false" customHeight="false" outlineLevel="0" collapsed="false">
      <c r="B167" s="175" t="n">
        <v>5</v>
      </c>
      <c r="C167" s="176" t="n">
        <f aca="false">AVERAGE(C9,C102,C71,C40,C133)*$C$157</f>
        <v>538</v>
      </c>
      <c r="D167" s="176" t="n">
        <f aca="false">AVERAGE(D9,D102,D71,D40,D133)*$C$157</f>
        <v>541.4</v>
      </c>
      <c r="E167" s="176" t="n">
        <f aca="false">AVERAGE(E9,E102,E71,E40,E133)*$C$157</f>
        <v>567.4</v>
      </c>
      <c r="F167" s="176" t="n">
        <f aca="false">AVERAGE(F9,F102,F71,F40,F133)*$C$157</f>
        <v>551</v>
      </c>
      <c r="G167" s="176" t="n">
        <f aca="false">AVERAGE(G9,G102,G71,G40,G133)*$C$157</f>
        <v>558.4</v>
      </c>
      <c r="H167" s="176" t="n">
        <f aca="false">AVERAGE(H9,H102,H71,H40,H133)*$C$157</f>
        <v>546.2</v>
      </c>
      <c r="I167" s="176" t="n">
        <f aca="false">AVERAGE(I9,I102,I71,I40,I133)*$C$157</f>
        <v>555</v>
      </c>
      <c r="J167" s="177"/>
      <c r="K167" s="176" t="n">
        <f aca="false">AVERAGE(C167:G167)</f>
        <v>551.24</v>
      </c>
      <c r="L167" s="176"/>
      <c r="M167" s="176" t="n">
        <f aca="false">AVERAGE(M9,M102,M71,M40)</f>
        <v>544.875</v>
      </c>
      <c r="N167" s="178" t="n">
        <v>5</v>
      </c>
      <c r="O167" s="179" t="n">
        <f aca="false">K167-K166</f>
        <v>12.76</v>
      </c>
      <c r="P167" s="61"/>
      <c r="Q167" s="213"/>
      <c r="R167" s="201"/>
      <c r="S167" s="201"/>
      <c r="T167" s="201"/>
      <c r="U167" s="201"/>
      <c r="V167" s="201"/>
      <c r="W167" s="201"/>
      <c r="X167" s="201"/>
      <c r="Y167" s="201"/>
      <c r="Z167" s="201"/>
      <c r="AA167" s="201"/>
      <c r="AB167" s="201"/>
      <c r="AC167" s="213"/>
      <c r="AD167" s="214"/>
      <c r="AE167" s="61"/>
    </row>
    <row r="168" customFormat="false" ht="12.75" hidden="false" customHeight="false" outlineLevel="0" collapsed="false">
      <c r="B168" s="180" t="n">
        <v>6</v>
      </c>
      <c r="C168" s="181" t="n">
        <f aca="false">AVERAGE(C10,C103,C72,C41,C134)*$C$157</f>
        <v>585.6</v>
      </c>
      <c r="D168" s="181" t="n">
        <f aca="false">AVERAGE(D10,D103,D72,D41,D134)*$C$157</f>
        <v>587.6</v>
      </c>
      <c r="E168" s="181" t="n">
        <f aca="false">AVERAGE(E10,E103,E72,E41,E134)*$C$157</f>
        <v>621.6</v>
      </c>
      <c r="F168" s="181" t="n">
        <f aca="false">AVERAGE(F10,F103,F72,F41,F134)*$C$157</f>
        <v>604.8</v>
      </c>
      <c r="G168" s="181" t="n">
        <f aca="false">AVERAGE(G10,G103,G72,G41,G134)*$C$157</f>
        <v>603.4</v>
      </c>
      <c r="H168" s="181" t="n">
        <f aca="false">AVERAGE(H10,H103,H72,H41,H134)*$C$157</f>
        <v>569</v>
      </c>
      <c r="I168" s="181" t="n">
        <f aca="false">AVERAGE(I10,I103,I72,I41,I134)*$C$157</f>
        <v>553.4</v>
      </c>
      <c r="J168" s="182"/>
      <c r="K168" s="181" t="n">
        <f aca="false">AVERAGE(C168:G168)</f>
        <v>600.6</v>
      </c>
      <c r="L168" s="181"/>
      <c r="M168" s="181" t="n">
        <f aca="false">AVERAGE(M10,M103,M72,M41)</f>
        <v>558.125</v>
      </c>
      <c r="N168" s="183" t="n">
        <v>6</v>
      </c>
      <c r="O168" s="184" t="n">
        <f aca="false">K168-K167</f>
        <v>49.36</v>
      </c>
      <c r="P168" s="61" t="n">
        <v>722</v>
      </c>
      <c r="Q168" s="213"/>
      <c r="R168" s="201"/>
      <c r="S168" s="201"/>
      <c r="T168" s="201"/>
      <c r="U168" s="201"/>
      <c r="V168" s="201"/>
      <c r="W168" s="201"/>
      <c r="X168" s="201"/>
      <c r="Y168" s="201"/>
      <c r="Z168" s="201"/>
      <c r="AA168" s="201"/>
      <c r="AB168" s="201"/>
      <c r="AC168" s="213"/>
      <c r="AD168" s="214"/>
      <c r="AE168" s="61"/>
    </row>
    <row r="169" customFormat="false" ht="12.75" hidden="false" customHeight="false" outlineLevel="0" collapsed="false">
      <c r="B169" s="180" t="n">
        <v>7</v>
      </c>
      <c r="C169" s="181" t="n">
        <f aca="false">AVERAGE(C11,C104,C73,C42,C135)*$C$157</f>
        <v>692.2</v>
      </c>
      <c r="D169" s="181" t="n">
        <f aca="false">AVERAGE(D11,D104,D73,D42,D135)*$C$157</f>
        <v>679.2</v>
      </c>
      <c r="E169" s="181" t="n">
        <f aca="false">AVERAGE(E11,E104,E73,E42,E135)*$C$157</f>
        <v>709.2</v>
      </c>
      <c r="F169" s="181" t="n">
        <f aca="false">AVERAGE(F11,F104,F73,F42,F135)*$C$157</f>
        <v>695.4</v>
      </c>
      <c r="G169" s="181" t="n">
        <f aca="false">AVERAGE(G11,G104,G73,G42,G135)*$C$157</f>
        <v>682.8</v>
      </c>
      <c r="H169" s="181" t="n">
        <f aca="false">AVERAGE(H11,H104,H73,H42,H135)*$C$157</f>
        <v>607</v>
      </c>
      <c r="I169" s="181" t="n">
        <f aca="false">AVERAGE(I11,I104,I73,I42,I135)*$C$157</f>
        <v>600.4</v>
      </c>
      <c r="J169" s="182"/>
      <c r="K169" s="181" t="n">
        <f aca="false">AVERAGE(C169:G169)</f>
        <v>691.76</v>
      </c>
      <c r="L169" s="181"/>
      <c r="M169" s="181" t="n">
        <f aca="false">AVERAGE(M11,M104,M73,M42)</f>
        <v>598.5</v>
      </c>
      <c r="N169" s="183" t="n">
        <v>7</v>
      </c>
      <c r="O169" s="184" t="n">
        <f aca="false">K169-K168</f>
        <v>91.16</v>
      </c>
      <c r="P169" s="206" t="n">
        <f aca="false">P168+O169</f>
        <v>813.16</v>
      </c>
      <c r="Q169" s="213"/>
      <c r="R169" s="201"/>
      <c r="S169" s="201"/>
      <c r="T169" s="201"/>
      <c r="U169" s="201"/>
      <c r="V169" s="201"/>
      <c r="W169" s="201"/>
      <c r="X169" s="201"/>
      <c r="Y169" s="201"/>
      <c r="Z169" s="201"/>
      <c r="AA169" s="201"/>
      <c r="AB169" s="201"/>
      <c r="AC169" s="213"/>
      <c r="AD169" s="214"/>
      <c r="AE169" s="61"/>
    </row>
    <row r="170" customFormat="false" ht="12.75" hidden="false" customHeight="false" outlineLevel="0" collapsed="false">
      <c r="B170" s="185" t="n">
        <v>8</v>
      </c>
      <c r="C170" s="186" t="n">
        <f aca="false">AVERAGE(C12,C105,C74,C43,C136)*$C$157</f>
        <v>742.8</v>
      </c>
      <c r="D170" s="186" t="n">
        <f aca="false">AVERAGE(D12,D105,D74,D43,D136)*$C$157</f>
        <v>719.6</v>
      </c>
      <c r="E170" s="186" t="n">
        <f aca="false">AVERAGE(E12,E105,E74,E43,E136)*$C$157</f>
        <v>762</v>
      </c>
      <c r="F170" s="186" t="n">
        <f aca="false">AVERAGE(F12,F105,F74,F43,F136)*$C$157</f>
        <v>728.6</v>
      </c>
      <c r="G170" s="186" t="n">
        <f aca="false">AVERAGE(G12,G105,G74,G43,G136)*$C$157</f>
        <v>707.6</v>
      </c>
      <c r="H170" s="186" t="n">
        <f aca="false">AVERAGE(H12,H105,H74,H43,H136)*$C$157</f>
        <v>613.2</v>
      </c>
      <c r="I170" s="186" t="n">
        <f aca="false">AVERAGE(I12,I105,I74,I43,I136)*$C$157</f>
        <v>602.8</v>
      </c>
      <c r="J170" s="187"/>
      <c r="K170" s="186" t="n">
        <f aca="false">AVERAGE(C170:G170)</f>
        <v>732.12</v>
      </c>
      <c r="L170" s="186"/>
      <c r="M170" s="186" t="n">
        <f aca="false">AVERAGE(M12,M105,M74,M43)</f>
        <v>605.75</v>
      </c>
      <c r="N170" s="188" t="n">
        <v>8</v>
      </c>
      <c r="O170" s="189" t="n">
        <f aca="false">K170-K169</f>
        <v>40.36</v>
      </c>
      <c r="P170" s="206" t="n">
        <f aca="false">P169+O170</f>
        <v>853.52</v>
      </c>
      <c r="Q170" s="213"/>
      <c r="R170" s="201"/>
      <c r="S170" s="201"/>
      <c r="T170" s="201"/>
      <c r="U170" s="201"/>
      <c r="V170" s="201"/>
      <c r="W170" s="201"/>
      <c r="X170" s="201"/>
      <c r="Y170" s="201"/>
      <c r="Z170" s="201"/>
      <c r="AA170" s="201"/>
      <c r="AB170" s="201"/>
      <c r="AC170" s="213"/>
      <c r="AD170" s="214"/>
      <c r="AE170" s="61"/>
    </row>
    <row r="171" customFormat="false" ht="12.75" hidden="false" customHeight="false" outlineLevel="0" collapsed="false">
      <c r="B171" s="180" t="n">
        <v>9</v>
      </c>
      <c r="C171" s="176" t="n">
        <f aca="false">AVERAGE(C13,C106,C75,C44,C137)*$C$157</f>
        <v>747.2</v>
      </c>
      <c r="D171" s="176" t="n">
        <f aca="false">AVERAGE(D13,D106,D75,D44,D137)*$C$157</f>
        <v>742.2</v>
      </c>
      <c r="E171" s="176" t="n">
        <f aca="false">AVERAGE(E13,E106,E75,E44,E137)*$C$157</f>
        <v>766.2</v>
      </c>
      <c r="F171" s="176" t="n">
        <f aca="false">AVERAGE(F13,F106,F75,F44,F137)*$C$157</f>
        <v>743.4</v>
      </c>
      <c r="G171" s="176" t="n">
        <f aca="false">AVERAGE(G13,G106,G75,G44,G137)*$C$157</f>
        <v>724.6</v>
      </c>
      <c r="H171" s="176" t="n">
        <f aca="false">AVERAGE(H13,H106,H75,H44,H137)*$C$157</f>
        <v>643.2</v>
      </c>
      <c r="I171" s="176" t="n">
        <f aca="false">AVERAGE(I13,I106,I75,I44,I137)*$C$157</f>
        <v>638.6</v>
      </c>
      <c r="J171" s="182"/>
      <c r="K171" s="181" t="n">
        <f aca="false">AVERAGE(C171:G171)</f>
        <v>744.72</v>
      </c>
      <c r="L171" s="181"/>
      <c r="M171" s="181" t="n">
        <f aca="false">AVERAGE(M13,M106,M75,M44)</f>
        <v>635.875</v>
      </c>
      <c r="N171" s="183" t="n">
        <v>9</v>
      </c>
      <c r="O171" s="179" t="n">
        <f aca="false">K171-K170</f>
        <v>12.6</v>
      </c>
      <c r="P171" s="206" t="n">
        <f aca="false">P170+O171</f>
        <v>866.12</v>
      </c>
      <c r="Q171" s="213"/>
      <c r="R171" s="201"/>
      <c r="S171" s="201"/>
      <c r="T171" s="201"/>
      <c r="U171" s="201"/>
      <c r="V171" s="201"/>
      <c r="W171" s="201"/>
      <c r="X171" s="201"/>
      <c r="Y171" s="201"/>
      <c r="Z171" s="201"/>
      <c r="AA171" s="201"/>
      <c r="AB171" s="201"/>
      <c r="AC171" s="213"/>
      <c r="AD171" s="214"/>
      <c r="AE171" s="61"/>
    </row>
    <row r="172" customFormat="false" ht="12.75" hidden="false" customHeight="false" outlineLevel="0" collapsed="false">
      <c r="B172" s="180" t="n">
        <v>10</v>
      </c>
      <c r="C172" s="181" t="n">
        <f aca="false">AVERAGE(C14,C107,C76,C45,C138)*$C$157</f>
        <v>761.8</v>
      </c>
      <c r="D172" s="181" t="n">
        <f aca="false">AVERAGE(D14,D107,D76,D45,D138)*$C$157</f>
        <v>758.6</v>
      </c>
      <c r="E172" s="181" t="n">
        <f aca="false">AVERAGE(E14,E107,E76,E45,E138)*$C$157</f>
        <v>765.4</v>
      </c>
      <c r="F172" s="181" t="n">
        <f aca="false">AVERAGE(F14,F107,F76,F45,F138)*$C$157</f>
        <v>758.2</v>
      </c>
      <c r="G172" s="181" t="n">
        <f aca="false">AVERAGE(G14,G107,G76,G45,G138)*$C$157</f>
        <v>738.8</v>
      </c>
      <c r="H172" s="181" t="n">
        <f aca="false">AVERAGE(H14,H107,H76,H45,H138)*$C$157</f>
        <v>663.6</v>
      </c>
      <c r="I172" s="181" t="n">
        <f aca="false">AVERAGE(I14,I107,I76,I45,I138)*$C$157</f>
        <v>659.8</v>
      </c>
      <c r="J172" s="182"/>
      <c r="K172" s="181" t="n">
        <f aca="false">AVERAGE(C172:G172)</f>
        <v>756.56</v>
      </c>
      <c r="L172" s="181"/>
      <c r="M172" s="181" t="n">
        <f aca="false">AVERAGE(M14,M107,M76,M45)</f>
        <v>659.25</v>
      </c>
      <c r="N172" s="183" t="n">
        <v>10</v>
      </c>
      <c r="O172" s="184" t="n">
        <f aca="false">K172-K171</f>
        <v>11.84</v>
      </c>
      <c r="P172" s="206" t="n">
        <f aca="false">P171+O172</f>
        <v>877.96</v>
      </c>
      <c r="Q172" s="213"/>
      <c r="R172" s="201"/>
      <c r="S172" s="201"/>
      <c r="T172" s="201"/>
      <c r="U172" s="201"/>
      <c r="V172" s="201"/>
      <c r="W172" s="201"/>
      <c r="X172" s="201"/>
      <c r="Y172" s="201"/>
      <c r="Z172" s="201"/>
      <c r="AA172" s="201"/>
      <c r="AB172" s="201"/>
      <c r="AC172" s="213"/>
      <c r="AD172" s="214"/>
      <c r="AE172" s="61"/>
    </row>
    <row r="173" customFormat="false" ht="12.75" hidden="false" customHeight="false" outlineLevel="0" collapsed="false">
      <c r="B173" s="180" t="n">
        <v>11</v>
      </c>
      <c r="C173" s="181" t="n">
        <f aca="false">AVERAGE(C15,C108,C77,C46,C139)*$C$157</f>
        <v>778</v>
      </c>
      <c r="D173" s="181" t="n">
        <f aca="false">AVERAGE(D15,D108,D77,D46,D139)*$C$157</f>
        <v>769.2</v>
      </c>
      <c r="E173" s="181" t="n">
        <f aca="false">AVERAGE(E15,E108,E77,E46,E139)*$C$157</f>
        <v>773.4</v>
      </c>
      <c r="F173" s="181" t="n">
        <f aca="false">AVERAGE(F15,F108,F77,F46,F139)*$C$157</f>
        <v>768.8</v>
      </c>
      <c r="G173" s="181" t="n">
        <f aca="false">AVERAGE(G15,G108,G77,G46,G139)*$C$157</f>
        <v>749</v>
      </c>
      <c r="H173" s="181" t="n">
        <f aca="false">AVERAGE(H15,H108,H77,H46,H139)*$C$157</f>
        <v>672.2</v>
      </c>
      <c r="I173" s="181" t="n">
        <f aca="false">AVERAGE(I15,I108,I77,I46,I139)*$C$157</f>
        <v>668.4</v>
      </c>
      <c r="J173" s="182"/>
      <c r="K173" s="181" t="n">
        <f aca="false">AVERAGE(C173:G173)</f>
        <v>767.68</v>
      </c>
      <c r="L173" s="181"/>
      <c r="M173" s="181" t="n">
        <f aca="false">AVERAGE(M15,M108,M77,M46)</f>
        <v>669</v>
      </c>
      <c r="N173" s="183" t="n">
        <v>11</v>
      </c>
      <c r="O173" s="184" t="n">
        <f aca="false">K173-K172</f>
        <v>11.12</v>
      </c>
      <c r="P173" s="206" t="n">
        <f aca="false">P172+O173</f>
        <v>889.08</v>
      </c>
      <c r="Q173" s="213"/>
      <c r="R173" s="201"/>
      <c r="S173" s="201"/>
      <c r="T173" s="201"/>
      <c r="U173" s="201"/>
      <c r="V173" s="201"/>
      <c r="W173" s="201"/>
      <c r="X173" s="201"/>
      <c r="Y173" s="201"/>
      <c r="Z173" s="201"/>
      <c r="AA173" s="201"/>
      <c r="AB173" s="201"/>
      <c r="AC173" s="213"/>
      <c r="AD173" s="214"/>
      <c r="AE173" s="61"/>
    </row>
    <row r="174" customFormat="false" ht="12.75" hidden="false" customHeight="false" outlineLevel="0" collapsed="false">
      <c r="B174" s="185" t="n">
        <v>12</v>
      </c>
      <c r="C174" s="186" t="n">
        <f aca="false">AVERAGE(C16,C109,C78,C47,C140)*$C$157</f>
        <v>784.2</v>
      </c>
      <c r="D174" s="186" t="n">
        <f aca="false">AVERAGE(D16,D109,D78,D47,D140)*$C$157</f>
        <v>763</v>
      </c>
      <c r="E174" s="186" t="n">
        <f aca="false">AVERAGE(E16,E109,E78,E47,E140)*$C$157</f>
        <v>766</v>
      </c>
      <c r="F174" s="186" t="n">
        <f aca="false">AVERAGE(F16,F109,F78,F47,F140)*$C$157</f>
        <v>761.6</v>
      </c>
      <c r="G174" s="186" t="n">
        <f aca="false">AVERAGE(G16,G109,G78,G47,G140)*$C$157</f>
        <v>746.4</v>
      </c>
      <c r="H174" s="186" t="n">
        <f aca="false">AVERAGE(H16,H109,H78,H47,H140)*$C$157</f>
        <v>673.8</v>
      </c>
      <c r="I174" s="186" t="n">
        <f aca="false">AVERAGE(I16,I109,I78,I47,I140)*$C$157</f>
        <v>663.6</v>
      </c>
      <c r="J174" s="187"/>
      <c r="K174" s="186" t="n">
        <f aca="false">AVERAGE(C174:G174)</f>
        <v>764.24</v>
      </c>
      <c r="L174" s="186"/>
      <c r="M174" s="186" t="n">
        <f aca="false">AVERAGE(M16,M109,M78,M47)</f>
        <v>665.125</v>
      </c>
      <c r="N174" s="188" t="n">
        <v>12</v>
      </c>
      <c r="O174" s="189" t="n">
        <f aca="false">K174-K173</f>
        <v>-3.44000000000005</v>
      </c>
      <c r="P174" s="206" t="n">
        <f aca="false">P173+O174</f>
        <v>885.64</v>
      </c>
      <c r="Q174" s="213"/>
      <c r="R174" s="201"/>
      <c r="S174" s="201"/>
      <c r="T174" s="201"/>
      <c r="U174" s="201"/>
      <c r="V174" s="201"/>
      <c r="W174" s="201"/>
      <c r="X174" s="201"/>
      <c r="Y174" s="201"/>
      <c r="Z174" s="201"/>
      <c r="AA174" s="201"/>
      <c r="AB174" s="201"/>
      <c r="AC174" s="213"/>
      <c r="AD174" s="214"/>
      <c r="AE174" s="61"/>
    </row>
    <row r="175" customFormat="false" ht="12.75" hidden="false" customHeight="false" outlineLevel="0" collapsed="false">
      <c r="B175" s="180" t="n">
        <v>13</v>
      </c>
      <c r="C175" s="176" t="n">
        <f aca="false">AVERAGE(C17,C110,C79,C48,C141)*$C$157</f>
        <v>769.2</v>
      </c>
      <c r="D175" s="176" t="n">
        <f aca="false">AVERAGE(D17,D110,D79,D48,D141)*$C$157</f>
        <v>755.6</v>
      </c>
      <c r="E175" s="176" t="n">
        <f aca="false">AVERAGE(E17,E110,E79,E48,E141)*$C$157</f>
        <v>761.4</v>
      </c>
      <c r="F175" s="176" t="n">
        <f aca="false">AVERAGE(F17,F110,F79,F48,F141)*$C$157</f>
        <v>749</v>
      </c>
      <c r="G175" s="176" t="n">
        <f aca="false">AVERAGE(G17,G110,G79,G48,G141)*$C$157</f>
        <v>729.4</v>
      </c>
      <c r="H175" s="176" t="n">
        <f aca="false">AVERAGE(H17,H110,H79,H48,H141)*$C$157</f>
        <v>664.4</v>
      </c>
      <c r="I175" s="176" t="n">
        <f aca="false">AVERAGE(I17,I110,I79,I48,I141)*$C$157</f>
        <v>655</v>
      </c>
      <c r="J175" s="182"/>
      <c r="K175" s="181" t="n">
        <f aca="false">AVERAGE(C175:G175)</f>
        <v>752.92</v>
      </c>
      <c r="L175" s="181"/>
      <c r="M175" s="181" t="n">
        <f aca="false">AVERAGE(M17,M110,M79,M48)</f>
        <v>659.875</v>
      </c>
      <c r="N175" s="183" t="n">
        <v>13</v>
      </c>
      <c r="O175" s="179" t="n">
        <f aca="false">K175-K174</f>
        <v>-11.3200000000001</v>
      </c>
      <c r="P175" s="206" t="n">
        <f aca="false">P174+O175</f>
        <v>874.32</v>
      </c>
      <c r="Q175" s="213"/>
      <c r="R175" s="201"/>
      <c r="S175" s="201"/>
      <c r="T175" s="201"/>
      <c r="U175" s="201"/>
      <c r="V175" s="201"/>
      <c r="W175" s="201"/>
      <c r="X175" s="201"/>
      <c r="Y175" s="201"/>
      <c r="Z175" s="201"/>
      <c r="AA175" s="201"/>
      <c r="AB175" s="201"/>
      <c r="AC175" s="213"/>
      <c r="AD175" s="214"/>
      <c r="AE175" s="61"/>
    </row>
    <row r="176" customFormat="false" ht="12.75" hidden="false" customHeight="false" outlineLevel="0" collapsed="false">
      <c r="B176" s="180" t="n">
        <v>14</v>
      </c>
      <c r="C176" s="181" t="n">
        <f aca="false">AVERAGE(C18,C111,C80,C49,C142)*$C$157</f>
        <v>775.8</v>
      </c>
      <c r="D176" s="181" t="n">
        <f aca="false">AVERAGE(D18,D111,D80,D49,D142)*$C$157</f>
        <v>752.6</v>
      </c>
      <c r="E176" s="181" t="n">
        <f aca="false">AVERAGE(E18,E111,E80,E49,E142)*$C$157</f>
        <v>766</v>
      </c>
      <c r="F176" s="181" t="n">
        <f aca="false">AVERAGE(F18,F111,F80,F49,F142)*$C$157</f>
        <v>757.8</v>
      </c>
      <c r="G176" s="181" t="n">
        <f aca="false">AVERAGE(G18,G111,G80,G49,G142)*$C$157</f>
        <v>729.4</v>
      </c>
      <c r="H176" s="181" t="n">
        <f aca="false">AVERAGE(H18,H111,H80,H49,H142)*$C$157</f>
        <v>651</v>
      </c>
      <c r="I176" s="181" t="n">
        <f aca="false">AVERAGE(I18,I111,I80,I49,I142)*$C$157</f>
        <v>645.4</v>
      </c>
      <c r="J176" s="182"/>
      <c r="K176" s="181" t="n">
        <f aca="false">AVERAGE(C176:G176)</f>
        <v>756.32</v>
      </c>
      <c r="L176" s="181"/>
      <c r="M176" s="181" t="n">
        <f aca="false">AVERAGE(M18,M111,M80,M49)</f>
        <v>648.75</v>
      </c>
      <c r="N176" s="183" t="n">
        <v>14</v>
      </c>
      <c r="O176" s="184" t="n">
        <f aca="false">K176-K175</f>
        <v>3.39999999999998</v>
      </c>
      <c r="P176" s="206" t="n">
        <f aca="false">P175+O176</f>
        <v>877.72</v>
      </c>
      <c r="Q176" s="213"/>
      <c r="R176" s="201"/>
      <c r="S176" s="201"/>
      <c r="T176" s="201"/>
      <c r="U176" s="201"/>
      <c r="V176" s="201"/>
      <c r="W176" s="201"/>
      <c r="X176" s="201"/>
      <c r="Y176" s="201"/>
      <c r="Z176" s="201"/>
      <c r="AA176" s="201"/>
      <c r="AB176" s="201"/>
      <c r="AC176" s="213"/>
      <c r="AD176" s="214"/>
      <c r="AE176" s="61"/>
    </row>
    <row r="177" customFormat="false" ht="12.75" hidden="false" customHeight="false" outlineLevel="0" collapsed="false">
      <c r="B177" s="180" t="n">
        <v>15</v>
      </c>
      <c r="C177" s="181" t="n">
        <f aca="false">AVERAGE(C19,C112,C81,C50,C143)*$C$157</f>
        <v>775.8</v>
      </c>
      <c r="D177" s="181" t="n">
        <f aca="false">AVERAGE(D19,D112,D81,D50,D143)*$C$157</f>
        <v>747.4</v>
      </c>
      <c r="E177" s="181" t="n">
        <f aca="false">AVERAGE(E19,E112,E81,E50,E143)*$C$157</f>
        <v>762.2</v>
      </c>
      <c r="F177" s="181" t="n">
        <f aca="false">AVERAGE(F19,F112,F81,F50,F143)*$C$157</f>
        <v>751.6</v>
      </c>
      <c r="G177" s="181" t="n">
        <f aca="false">AVERAGE(G19,G112,G81,G50,G143)*$C$157</f>
        <v>718.8</v>
      </c>
      <c r="H177" s="181" t="n">
        <f aca="false">AVERAGE(H19,H112,H81,H50,H143)*$C$157</f>
        <v>641.8</v>
      </c>
      <c r="I177" s="181" t="n">
        <f aca="false">AVERAGE(I19,I112,I81,I50,I143)*$C$157</f>
        <v>633.2</v>
      </c>
      <c r="J177" s="182"/>
      <c r="K177" s="181" t="n">
        <f aca="false">AVERAGE(C177:G177)</f>
        <v>751.16</v>
      </c>
      <c r="L177" s="181"/>
      <c r="M177" s="181" t="n">
        <f aca="false">AVERAGE(M19,M112,M81,M50)</f>
        <v>639.75</v>
      </c>
      <c r="N177" s="183" t="n">
        <v>15</v>
      </c>
      <c r="O177" s="184" t="n">
        <f aca="false">K177-K176</f>
        <v>-5.15999999999985</v>
      </c>
      <c r="P177" s="206" t="n">
        <f aca="false">P176+O177</f>
        <v>872.56</v>
      </c>
      <c r="Q177" s="213"/>
      <c r="R177" s="201"/>
      <c r="S177" s="201"/>
      <c r="T177" s="201"/>
      <c r="U177" s="201"/>
      <c r="V177" s="201"/>
      <c r="W177" s="201"/>
      <c r="X177" s="201"/>
      <c r="Y177" s="201"/>
      <c r="Z177" s="201"/>
      <c r="AA177" s="201"/>
      <c r="AB177" s="201"/>
      <c r="AC177" s="213"/>
      <c r="AD177" s="214"/>
      <c r="AE177" s="61"/>
    </row>
    <row r="178" customFormat="false" ht="12.75" hidden="false" customHeight="false" outlineLevel="0" collapsed="false">
      <c r="B178" s="185" t="n">
        <v>16</v>
      </c>
      <c r="C178" s="186" t="n">
        <f aca="false">AVERAGE(C20,C113,C82,C51,C144)*$C$157</f>
        <v>760.6</v>
      </c>
      <c r="D178" s="186" t="n">
        <f aca="false">AVERAGE(D20,D113,D82,D51,D144)*$C$157</f>
        <v>739.2</v>
      </c>
      <c r="E178" s="186" t="n">
        <f aca="false">AVERAGE(E20,E113,E82,E51,E144)*$C$157</f>
        <v>752.8</v>
      </c>
      <c r="F178" s="186" t="n">
        <f aca="false">AVERAGE(F20,F113,F82,F51,F144)*$C$157</f>
        <v>741.2</v>
      </c>
      <c r="G178" s="186" t="n">
        <f aca="false">AVERAGE(G20,G113,G82,G51,G144)*$C$157</f>
        <v>705.6</v>
      </c>
      <c r="H178" s="186" t="n">
        <f aca="false">AVERAGE(H20,H113,H82,H51,H144)*$C$157</f>
        <v>631.4</v>
      </c>
      <c r="I178" s="186" t="n">
        <f aca="false">AVERAGE(I20,I113,I82,I51,I144)*$C$157</f>
        <v>638.6</v>
      </c>
      <c r="J178" s="187"/>
      <c r="K178" s="186" t="n">
        <f aca="false">AVERAGE(C178:G178)</f>
        <v>739.88</v>
      </c>
      <c r="L178" s="186"/>
      <c r="M178" s="186" t="n">
        <f aca="false">AVERAGE(M20,M113,M82,M51)</f>
        <v>637</v>
      </c>
      <c r="N178" s="188" t="n">
        <v>16</v>
      </c>
      <c r="O178" s="189" t="n">
        <f aca="false">K178-K177</f>
        <v>-11.2800000000001</v>
      </c>
      <c r="P178" s="206" t="n">
        <f aca="false">P177+O178</f>
        <v>861.28</v>
      </c>
      <c r="Q178" s="213"/>
      <c r="R178" s="201"/>
      <c r="S178" s="201"/>
      <c r="T178" s="201"/>
      <c r="U178" s="201"/>
      <c r="V178" s="201"/>
      <c r="W178" s="201"/>
      <c r="X178" s="201"/>
      <c r="Y178" s="201"/>
      <c r="Z178" s="201"/>
      <c r="AA178" s="201"/>
      <c r="AB178" s="201"/>
      <c r="AC178" s="213"/>
      <c r="AD178" s="214"/>
      <c r="AE178" s="61"/>
    </row>
    <row r="179" customFormat="false" ht="12.75" hidden="false" customHeight="false" outlineLevel="0" collapsed="false">
      <c r="B179" s="180" t="n">
        <v>17</v>
      </c>
      <c r="C179" s="176" t="n">
        <f aca="false">AVERAGE(C21,C114,C83,C52,C145)*$C$157</f>
        <v>751.2</v>
      </c>
      <c r="D179" s="176" t="n">
        <f aca="false">AVERAGE(D21,D114,D83,D52,D145)*$C$157</f>
        <v>732</v>
      </c>
      <c r="E179" s="176" t="n">
        <f aca="false">AVERAGE(E21,E114,E83,E52,E145)*$C$157</f>
        <v>746</v>
      </c>
      <c r="F179" s="176" t="n">
        <f aca="false">AVERAGE(F21,F114,F83,F52,F145)*$C$157</f>
        <v>734</v>
      </c>
      <c r="G179" s="176" t="n">
        <f aca="false">AVERAGE(G21,G114,G83,G52,G145)*$C$157</f>
        <v>687.4</v>
      </c>
      <c r="H179" s="176" t="n">
        <f aca="false">AVERAGE(H21,H114,H83,H52,H145)*$C$157</f>
        <v>630.4</v>
      </c>
      <c r="I179" s="176" t="n">
        <f aca="false">AVERAGE(I21,I114,I83,I52,I145)*$C$157</f>
        <v>643</v>
      </c>
      <c r="J179" s="182"/>
      <c r="K179" s="181" t="n">
        <f aca="false">AVERAGE(C179:G179)</f>
        <v>730.12</v>
      </c>
      <c r="L179" s="181"/>
      <c r="M179" s="181" t="n">
        <f aca="false">AVERAGE(M21,M114,M83,M52)</f>
        <v>634.375</v>
      </c>
      <c r="N179" s="183" t="n">
        <v>17</v>
      </c>
      <c r="O179" s="179" t="n">
        <f aca="false">K179-K178</f>
        <v>-9.75999999999999</v>
      </c>
      <c r="P179" s="206" t="n">
        <f aca="false">P178+O179</f>
        <v>851.52</v>
      </c>
      <c r="Q179" s="213"/>
      <c r="R179" s="201"/>
      <c r="S179" s="201"/>
      <c r="T179" s="201"/>
      <c r="U179" s="201"/>
      <c r="V179" s="201"/>
      <c r="W179" s="201"/>
      <c r="X179" s="201"/>
      <c r="Y179" s="201"/>
      <c r="Z179" s="201"/>
      <c r="AA179" s="201"/>
      <c r="AB179" s="201"/>
      <c r="AC179" s="213"/>
      <c r="AD179" s="214"/>
      <c r="AE179" s="61"/>
    </row>
    <row r="180" customFormat="false" ht="12.75" hidden="false" customHeight="false" outlineLevel="0" collapsed="false">
      <c r="B180" s="180" t="n">
        <v>18</v>
      </c>
      <c r="C180" s="181" t="n">
        <f aca="false">AVERAGE(C22,C115,C84,C53,C146)*$C$157</f>
        <v>755.2</v>
      </c>
      <c r="D180" s="181" t="n">
        <f aca="false">AVERAGE(D22,D115,D84,D53,D146)*$C$157</f>
        <v>761.4</v>
      </c>
      <c r="E180" s="181" t="n">
        <f aca="false">AVERAGE(E22,E115,E84,E53,E146)*$C$157</f>
        <v>762.8</v>
      </c>
      <c r="F180" s="181" t="n">
        <f aca="false">AVERAGE(F22,F115,F84,F53,F146)*$C$157</f>
        <v>752.6</v>
      </c>
      <c r="G180" s="181" t="n">
        <f aca="false">AVERAGE(G22,G115,G84,G53,G146)*$C$157</f>
        <v>707.4</v>
      </c>
      <c r="H180" s="181" t="n">
        <f aca="false">AVERAGE(H22,H115,H84,H53,H146)*$C$157</f>
        <v>659.2</v>
      </c>
      <c r="I180" s="181" t="n">
        <f aca="false">AVERAGE(I22,I115,I84,I53,I146)*$C$157</f>
        <v>689</v>
      </c>
      <c r="J180" s="182"/>
      <c r="K180" s="181" t="n">
        <f aca="false">AVERAGE(C180:G180)</f>
        <v>747.88</v>
      </c>
      <c r="L180" s="181"/>
      <c r="M180" s="181" t="n">
        <f aca="false">AVERAGE(M22,M115,M84,M53)</f>
        <v>656.625</v>
      </c>
      <c r="N180" s="183" t="n">
        <v>18</v>
      </c>
      <c r="O180" s="184" t="n">
        <f aca="false">K180-K179</f>
        <v>17.76</v>
      </c>
      <c r="P180" s="206" t="n">
        <f aca="false">P179+O180</f>
        <v>869.28</v>
      </c>
      <c r="Q180" s="213"/>
      <c r="R180" s="201"/>
      <c r="S180" s="201"/>
      <c r="T180" s="201"/>
      <c r="U180" s="201"/>
      <c r="V180" s="201"/>
      <c r="W180" s="201"/>
      <c r="X180" s="201"/>
      <c r="Y180" s="201"/>
      <c r="Z180" s="201"/>
      <c r="AA180" s="201"/>
      <c r="AB180" s="201"/>
      <c r="AC180" s="213"/>
      <c r="AD180" s="214"/>
      <c r="AE180" s="61"/>
    </row>
    <row r="181" customFormat="false" ht="12.75" hidden="false" customHeight="false" outlineLevel="0" collapsed="false">
      <c r="B181" s="180" t="n">
        <v>19</v>
      </c>
      <c r="C181" s="181" t="n">
        <f aca="false">AVERAGE(C23,C116,C85,C54,C147)*$C$157</f>
        <v>825.2</v>
      </c>
      <c r="D181" s="181" t="n">
        <f aca="false">AVERAGE(D23,D116,D85,D54,D147)*$C$157</f>
        <v>820</v>
      </c>
      <c r="E181" s="181" t="n">
        <f aca="false">AVERAGE(E23,E116,E85,E54,E147)*$C$157</f>
        <v>828.8</v>
      </c>
      <c r="F181" s="181" t="n">
        <f aca="false">AVERAGE(F23,F116,F85,F54,F147)*$C$157</f>
        <v>824.4</v>
      </c>
      <c r="G181" s="181" t="n">
        <f aca="false">AVERAGE(G23,G116,G85,G54,G147)*$C$157</f>
        <v>780.6</v>
      </c>
      <c r="H181" s="181" t="n">
        <f aca="false">AVERAGE(H23,H116,H85,H54,H147)*$C$157</f>
        <v>724.8</v>
      </c>
      <c r="I181" s="181" t="n">
        <f aca="false">AVERAGE(I23,I116,I85,I54,I147)*$C$157</f>
        <v>766.4</v>
      </c>
      <c r="J181" s="182"/>
      <c r="K181" s="181" t="n">
        <f aca="false">AVERAGE(C181:G181)</f>
        <v>815.8</v>
      </c>
      <c r="L181" s="181"/>
      <c r="M181" s="181" t="n">
        <f aca="false">AVERAGE(M23,M116,M85,M54)</f>
        <v>733.5</v>
      </c>
      <c r="N181" s="183" t="n">
        <v>19</v>
      </c>
      <c r="O181" s="184" t="n">
        <f aca="false">K181-K180</f>
        <v>67.92</v>
      </c>
      <c r="P181" s="206" t="n">
        <f aca="false">P180+O181</f>
        <v>937.2</v>
      </c>
      <c r="Q181" s="213"/>
      <c r="R181" s="201"/>
      <c r="S181" s="201"/>
      <c r="T181" s="201"/>
      <c r="U181" s="201"/>
      <c r="V181" s="201"/>
      <c r="W181" s="201"/>
      <c r="X181" s="201"/>
      <c r="Y181" s="201"/>
      <c r="Z181" s="201"/>
      <c r="AA181" s="201"/>
      <c r="AB181" s="201"/>
      <c r="AC181" s="213"/>
      <c r="AD181" s="214"/>
      <c r="AE181" s="61"/>
    </row>
    <row r="182" customFormat="false" ht="12.75" hidden="false" customHeight="false" outlineLevel="0" collapsed="false">
      <c r="B182" s="185" t="n">
        <v>20</v>
      </c>
      <c r="C182" s="186" t="n">
        <f aca="false">AVERAGE(C24,C117,C86,C55,C148)*$C$157</f>
        <v>822.4</v>
      </c>
      <c r="D182" s="186" t="n">
        <f aca="false">AVERAGE(D24,D117,D86,D55,D148)*$C$157</f>
        <v>808.6</v>
      </c>
      <c r="E182" s="186" t="n">
        <f aca="false">AVERAGE(E24,E117,E86,E55,E148)*$C$157</f>
        <v>818.4</v>
      </c>
      <c r="F182" s="186" t="n">
        <f aca="false">AVERAGE(F24,F117,F86,F55,F148)*$C$157</f>
        <v>816.8</v>
      </c>
      <c r="G182" s="186" t="n">
        <f aca="false">AVERAGE(G24,G117,G86,G55,G148)*$C$157</f>
        <v>760.2</v>
      </c>
      <c r="H182" s="186" t="n">
        <f aca="false">AVERAGE(H24,H117,H86,H55,H148)*$C$157</f>
        <v>722.2</v>
      </c>
      <c r="I182" s="186" t="n">
        <f aca="false">AVERAGE(I24,I117,I86,I55,I148)*$C$157</f>
        <v>771</v>
      </c>
      <c r="J182" s="187"/>
      <c r="K182" s="186" t="n">
        <f aca="false">AVERAGE(C182:G182)</f>
        <v>805.28</v>
      </c>
      <c r="L182" s="186"/>
      <c r="M182" s="186" t="n">
        <f aca="false">AVERAGE(M24,M117,M86,M55)</f>
        <v>733.75</v>
      </c>
      <c r="N182" s="188" t="n">
        <v>20</v>
      </c>
      <c r="O182" s="189" t="n">
        <f aca="false">K182-K181</f>
        <v>-10.52</v>
      </c>
      <c r="P182" s="206" t="n">
        <f aca="false">P181+O182</f>
        <v>926.68</v>
      </c>
      <c r="Q182" s="213"/>
      <c r="R182" s="201"/>
      <c r="S182" s="201"/>
      <c r="T182" s="201"/>
      <c r="U182" s="201"/>
      <c r="V182" s="201"/>
      <c r="W182" s="201"/>
      <c r="X182" s="201"/>
      <c r="Y182" s="201"/>
      <c r="Z182" s="201"/>
      <c r="AA182" s="201"/>
      <c r="AB182" s="201"/>
      <c r="AC182" s="213"/>
      <c r="AD182" s="214"/>
      <c r="AE182" s="61"/>
    </row>
    <row r="183" customFormat="false" ht="12.75" hidden="false" customHeight="false" outlineLevel="0" collapsed="false">
      <c r="B183" s="180" t="n">
        <v>21</v>
      </c>
      <c r="C183" s="176" t="n">
        <f aca="false">AVERAGE(C25,C118,C87,C56,C149)*$C$157</f>
        <v>805.4</v>
      </c>
      <c r="D183" s="176" t="n">
        <f aca="false">AVERAGE(D25,D118,D87,D56,D149)*$C$157</f>
        <v>796.8</v>
      </c>
      <c r="E183" s="176" t="n">
        <f aca="false">AVERAGE(E25,E118,E87,E56,E149)*$C$157</f>
        <v>799.2</v>
      </c>
      <c r="F183" s="176" t="n">
        <f aca="false">AVERAGE(F25,F118,F87,F56,F149)*$C$157</f>
        <v>804</v>
      </c>
      <c r="G183" s="176" t="n">
        <f aca="false">AVERAGE(G25,G118,G87,G56,G149)*$C$157</f>
        <v>746.8</v>
      </c>
      <c r="H183" s="176" t="n">
        <f aca="false">AVERAGE(H25,H118,H87,H56,H149)*$C$157</f>
        <v>707.2</v>
      </c>
      <c r="I183" s="176" t="n">
        <f aca="false">AVERAGE(I25,I118,I87,I56,I149)*$C$157</f>
        <v>754.4</v>
      </c>
      <c r="J183" s="182"/>
      <c r="K183" s="181" t="n">
        <f aca="false">AVERAGE(C183:G183)</f>
        <v>790.44</v>
      </c>
      <c r="L183" s="181"/>
      <c r="M183" s="181" t="n">
        <f aca="false">AVERAGE(M25,M118,M87,M56)</f>
        <v>720.375</v>
      </c>
      <c r="N183" s="183" t="n">
        <v>21</v>
      </c>
      <c r="O183" s="179" t="n">
        <f aca="false">K183-K182</f>
        <v>-14.84</v>
      </c>
      <c r="P183" s="206" t="n">
        <f aca="false">P182+O183</f>
        <v>911.84</v>
      </c>
      <c r="Q183" s="213"/>
      <c r="R183" s="201"/>
      <c r="S183" s="201"/>
      <c r="T183" s="201"/>
      <c r="U183" s="201"/>
      <c r="V183" s="201"/>
      <c r="W183" s="201"/>
      <c r="X183" s="201"/>
      <c r="Y183" s="201"/>
      <c r="Z183" s="201"/>
      <c r="AA183" s="201"/>
      <c r="AB183" s="201"/>
      <c r="AC183" s="213"/>
      <c r="AD183" s="214"/>
      <c r="AE183" s="61"/>
    </row>
    <row r="184" customFormat="false" ht="12.75" hidden="false" customHeight="false" outlineLevel="0" collapsed="false">
      <c r="B184" s="180" t="n">
        <v>22</v>
      </c>
      <c r="C184" s="181" t="n">
        <f aca="false">AVERAGE(C26,C119,C88,C57,C150)*$C$157</f>
        <v>744.4</v>
      </c>
      <c r="D184" s="181" t="n">
        <f aca="false">AVERAGE(D26,D119,D88,D57,D150)*$C$157</f>
        <v>763.6</v>
      </c>
      <c r="E184" s="181" t="n">
        <f aca="false">AVERAGE(E26,E119,E88,E57,E150)*$C$157</f>
        <v>750.8</v>
      </c>
      <c r="F184" s="181" t="n">
        <f aca="false">AVERAGE(F26,F119,F88,F57,F150)*$C$157</f>
        <v>755.8</v>
      </c>
      <c r="G184" s="181" t="n">
        <f aca="false">AVERAGE(G26,G119,G88,G57,G150)*$C$157</f>
        <v>707.8</v>
      </c>
      <c r="H184" s="181" t="n">
        <f aca="false">AVERAGE(H26,H119,H88,H57,H150)*$C$157</f>
        <v>681.6</v>
      </c>
      <c r="I184" s="181" t="n">
        <f aca="false">AVERAGE(I26,I119,I88,I57,I150)*$C$157</f>
        <v>731.2</v>
      </c>
      <c r="J184" s="182"/>
      <c r="K184" s="181" t="n">
        <f aca="false">AVERAGE(C184:G184)</f>
        <v>744.48</v>
      </c>
      <c r="L184" s="181"/>
      <c r="M184" s="181" t="n">
        <f aca="false">AVERAGE(M26,M119,M88,M57)</f>
        <v>695.625</v>
      </c>
      <c r="N184" s="183" t="n">
        <v>22</v>
      </c>
      <c r="O184" s="184" t="n">
        <f aca="false">K184-K183</f>
        <v>-45.96</v>
      </c>
      <c r="P184" s="61"/>
      <c r="Q184" s="213"/>
      <c r="R184" s="201"/>
      <c r="S184" s="201"/>
      <c r="T184" s="201"/>
      <c r="U184" s="201"/>
      <c r="V184" s="201"/>
      <c r="W184" s="201"/>
      <c r="X184" s="201"/>
      <c r="Y184" s="201"/>
      <c r="Z184" s="201"/>
      <c r="AA184" s="201"/>
      <c r="AB184" s="201"/>
      <c r="AC184" s="213"/>
      <c r="AD184" s="214"/>
      <c r="AE184" s="61"/>
    </row>
    <row r="185" customFormat="false" ht="12.75" hidden="false" customHeight="false" outlineLevel="0" collapsed="false">
      <c r="B185" s="180" t="n">
        <v>23</v>
      </c>
      <c r="C185" s="181" t="n">
        <f aca="false">AVERAGE(C27,C120,C89,C58,C151)*$C$157</f>
        <v>691.2</v>
      </c>
      <c r="D185" s="181" t="n">
        <f aca="false">AVERAGE(D27,D120,D89,D58,D151)*$C$157</f>
        <v>672.6</v>
      </c>
      <c r="E185" s="181" t="n">
        <f aca="false">AVERAGE(E27,E120,E89,E58,E151)*$C$157</f>
        <v>682</v>
      </c>
      <c r="F185" s="181" t="n">
        <f aca="false">AVERAGE(F27,F120,F89,F58,F151)*$C$157</f>
        <v>685.6</v>
      </c>
      <c r="G185" s="181" t="n">
        <f aca="false">AVERAGE(G27,G120,G89,G58,G151)*$C$157</f>
        <v>658.6</v>
      </c>
      <c r="H185" s="181" t="n">
        <f aca="false">AVERAGE(H27,H120,H89,H58,H151)*$C$157</f>
        <v>643.4</v>
      </c>
      <c r="I185" s="181" t="n">
        <f aca="false">AVERAGE(I27,I120,I89,I58,I151)*$C$157</f>
        <v>681.8</v>
      </c>
      <c r="J185" s="182"/>
      <c r="K185" s="181" t="n">
        <f aca="false">AVERAGE(C185:G185)</f>
        <v>678</v>
      </c>
      <c r="L185" s="181"/>
      <c r="M185" s="181" t="n">
        <f aca="false">AVERAGE(M27,M120,M89,M58)</f>
        <v>647.375</v>
      </c>
      <c r="N185" s="183" t="n">
        <v>23</v>
      </c>
      <c r="O185" s="184" t="n">
        <f aca="false">K185-K184</f>
        <v>-66.4799999999999</v>
      </c>
      <c r="P185" s="61"/>
      <c r="Q185" s="213"/>
      <c r="R185" s="201"/>
      <c r="S185" s="201"/>
      <c r="T185" s="201"/>
      <c r="U185" s="201"/>
      <c r="V185" s="201"/>
      <c r="W185" s="201"/>
      <c r="X185" s="201"/>
      <c r="Y185" s="201"/>
      <c r="Z185" s="201"/>
      <c r="AA185" s="201"/>
      <c r="AB185" s="201"/>
      <c r="AC185" s="213"/>
      <c r="AD185" s="214"/>
      <c r="AE185" s="61"/>
    </row>
    <row r="186" customFormat="false" ht="12.75" hidden="false" customHeight="false" outlineLevel="0" collapsed="false">
      <c r="B186" s="185" t="n">
        <v>24</v>
      </c>
      <c r="C186" s="186" t="n">
        <f aca="false">AVERAGE(C28,C121,C90,C59,C152)*$C$157</f>
        <v>617.6</v>
      </c>
      <c r="D186" s="186" t="n">
        <f aca="false">AVERAGE(D28,D121,D90,D59,D152)*$C$157</f>
        <v>611.6</v>
      </c>
      <c r="E186" s="186" t="n">
        <f aca="false">AVERAGE(E28,E121,E90,E59,E152)*$C$157</f>
        <v>609.6</v>
      </c>
      <c r="F186" s="186" t="n">
        <f aca="false">AVERAGE(F28,F121,F90,F59,F152)*$C$157</f>
        <v>610.2</v>
      </c>
      <c r="G186" s="186" t="n">
        <f aca="false">AVERAGE(G28,G121,G90,G59,G152)*$C$157</f>
        <v>609.6</v>
      </c>
      <c r="H186" s="186" t="n">
        <f aca="false">AVERAGE(H28,H121,H90,H59,H152)*$C$157</f>
        <v>587.2</v>
      </c>
      <c r="I186" s="186" t="n">
        <f aca="false">AVERAGE(I28,I121,I90,I59,I152)*$C$157</f>
        <v>623.6</v>
      </c>
      <c r="J186" s="187"/>
      <c r="K186" s="181" t="n">
        <f aca="false">AVERAGE(C186:G186)</f>
        <v>611.72</v>
      </c>
      <c r="L186" s="186"/>
      <c r="M186" s="181" t="n">
        <f aca="false">AVERAGE(M28,M121,M90,M59)</f>
        <v>592.75</v>
      </c>
      <c r="N186" s="188" t="n">
        <v>24</v>
      </c>
      <c r="O186" s="189" t="n">
        <f aca="false">K186-K185</f>
        <v>-66.28</v>
      </c>
      <c r="P186" s="61"/>
      <c r="Q186" s="213"/>
      <c r="R186" s="201"/>
      <c r="S186" s="201"/>
      <c r="T186" s="201"/>
      <c r="U186" s="201"/>
      <c r="V186" s="201"/>
      <c r="W186" s="201"/>
      <c r="X186" s="201"/>
      <c r="Y186" s="201"/>
      <c r="Z186" s="201"/>
      <c r="AA186" s="201"/>
      <c r="AB186" s="201"/>
      <c r="AC186" s="213"/>
      <c r="AD186" s="214"/>
      <c r="AE186" s="61"/>
    </row>
    <row r="187" customFormat="false" ht="13.5" hidden="false" customHeight="false" outlineLevel="0" collapsed="false">
      <c r="B187" s="193" t="s">
        <v>92</v>
      </c>
      <c r="C187" s="194" t="n">
        <f aca="false">SUM(C163:C186)</f>
        <v>16885</v>
      </c>
      <c r="D187" s="194" t="n">
        <f aca="false">SUM(D163:D186)</f>
        <v>16695.2</v>
      </c>
      <c r="E187" s="194" t="n">
        <f aca="false">SUM(E163:E186)</f>
        <v>17024</v>
      </c>
      <c r="F187" s="194" t="n">
        <f aca="false">SUM(F163:F186)</f>
        <v>16815</v>
      </c>
      <c r="G187" s="194" t="n">
        <f aca="false">SUM(G163:G186)</f>
        <v>16292.4</v>
      </c>
      <c r="H187" s="194" t="n">
        <f aca="false">SUM(H163:H186)</f>
        <v>15155</v>
      </c>
      <c r="I187" s="194" t="n">
        <f aca="false">SUM(I163:I186)</f>
        <v>15457.4</v>
      </c>
      <c r="J187" s="194"/>
      <c r="K187" s="194" t="n">
        <f aca="false">SUM(K163:K186)</f>
        <v>16742.32</v>
      </c>
      <c r="L187" s="194"/>
      <c r="M187" s="194" t="n">
        <f aca="false">SUM(M163:M186)</f>
        <v>15144.125</v>
      </c>
      <c r="N187" s="195"/>
      <c r="O187" s="196"/>
      <c r="P187" s="61"/>
      <c r="Q187" s="66"/>
      <c r="R187" s="209"/>
      <c r="S187" s="209"/>
      <c r="T187" s="209"/>
      <c r="U187" s="209"/>
      <c r="V187" s="209"/>
      <c r="W187" s="209"/>
      <c r="X187" s="209"/>
      <c r="Y187" s="209"/>
      <c r="Z187" s="209"/>
      <c r="AA187" s="209"/>
      <c r="AB187" s="209"/>
      <c r="AC187" s="61"/>
      <c r="AD187" s="216"/>
      <c r="AE187" s="61"/>
    </row>
    <row r="188" customFormat="false" ht="13.5" hidden="false" customHeight="false" outlineLevel="0" collapsed="false">
      <c r="B188" s="0" t="s">
        <v>102</v>
      </c>
      <c r="C188" s="145" t="n">
        <f aca="false">AVERAGE(C154,C123,C92,C61,C30)</f>
        <v>58.6</v>
      </c>
      <c r="D188" s="145" t="n">
        <f aca="false">AVERAGE(D154,D123,D92,D61,D30)</f>
        <v>55.6</v>
      </c>
      <c r="E188" s="145" t="n">
        <f aca="false">AVERAGE(E154,E123,E92,E61,E30)</f>
        <v>56.6</v>
      </c>
      <c r="F188" s="145" t="n">
        <f aca="false">AVERAGE(F154,F123,F92,F61,F30)</f>
        <v>60</v>
      </c>
      <c r="G188" s="145" t="n">
        <f aca="false">AVERAGE(G154,G123,G92,G61,G30)</f>
        <v>62.2</v>
      </c>
      <c r="H188" s="145" t="n">
        <f aca="false">AVERAGE(H154,H123,H92,H61,H30)</f>
        <v>59.2</v>
      </c>
      <c r="I188" s="145" t="n">
        <f aca="false">AVERAGE(I154,I123,I92,I61,I30)</f>
        <v>57.8</v>
      </c>
      <c r="K188" s="197" t="s">
        <v>103</v>
      </c>
      <c r="M188" s="0" t="s">
        <v>102</v>
      </c>
      <c r="N188" s="10" t="s">
        <v>104</v>
      </c>
      <c r="O188" s="145" t="n">
        <f aca="false">AVERAGE(C188:I188)</f>
        <v>58.5714285714286</v>
      </c>
      <c r="P188" s="61"/>
      <c r="Q188" s="61"/>
      <c r="R188" s="222"/>
      <c r="S188" s="222"/>
      <c r="T188" s="222"/>
      <c r="U188" s="222"/>
      <c r="V188" s="222"/>
      <c r="W188" s="222"/>
      <c r="X188" s="222"/>
      <c r="Y188" s="61"/>
      <c r="Z188" s="217"/>
      <c r="AA188" s="61"/>
      <c r="AB188" s="61"/>
      <c r="AC188" s="218"/>
      <c r="AD188" s="222"/>
      <c r="AE188" s="61"/>
    </row>
    <row r="189" customFormat="false" ht="12.75" hidden="false" customHeight="false" outlineLevel="0" collapsed="false">
      <c r="B189" s="197" t="s">
        <v>105</v>
      </c>
      <c r="C189" s="145" t="n">
        <f aca="false">AVERAGE(C155,C124,C93,C62,C31)</f>
        <v>31.2</v>
      </c>
      <c r="D189" s="145" t="n">
        <f aca="false">AVERAGE(D155,D124,D93,D62,D31)</f>
        <v>29</v>
      </c>
      <c r="E189" s="145" t="n">
        <f aca="false">AVERAGE(E155,E124,E93,E62,E31)</f>
        <v>28.6</v>
      </c>
      <c r="F189" s="145" t="n">
        <f aca="false">AVERAGE(F155,F124,F93,F62,F31)</f>
        <v>30</v>
      </c>
      <c r="G189" s="145" t="n">
        <f aca="false">AVERAGE(G155,G124,G93,G62,G31)</f>
        <v>30.6</v>
      </c>
      <c r="H189" s="145" t="n">
        <f aca="false">AVERAGE(H155,H124,H93,H62,H31)</f>
        <v>30.4</v>
      </c>
      <c r="I189" s="145" t="n">
        <f aca="false">AVERAGE(I155,I124,I93,I62,I31)</f>
        <v>29</v>
      </c>
      <c r="K189" s="197"/>
      <c r="M189" s="197" t="s">
        <v>105</v>
      </c>
      <c r="N189" s="10" t="s">
        <v>106</v>
      </c>
      <c r="O189" s="145" t="n">
        <f aca="false">AVERAGE(C189:I189)</f>
        <v>29.8285714285714</v>
      </c>
      <c r="P189" s="61"/>
      <c r="Q189" s="217"/>
      <c r="R189" s="222"/>
      <c r="S189" s="222"/>
      <c r="T189" s="222"/>
      <c r="U189" s="222"/>
      <c r="V189" s="222"/>
      <c r="W189" s="222"/>
      <c r="X189" s="222"/>
      <c r="Y189" s="61"/>
      <c r="Z189" s="217"/>
      <c r="AA189" s="61"/>
      <c r="AB189" s="217"/>
      <c r="AC189" s="218"/>
      <c r="AD189" s="222"/>
      <c r="AE189" s="61"/>
    </row>
    <row r="190" customFormat="false" ht="12.75" hidden="false" customHeight="false" outlineLevel="0" collapsed="false"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</row>
    <row r="191" customFormat="false" ht="12.75" hidden="false" customHeight="false" outlineLevel="0" collapsed="false">
      <c r="C191" s="198"/>
      <c r="D191" s="198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</row>
    <row r="193" customFormat="false" ht="15.75" hidden="false" customHeight="false" outlineLevel="0" collapsed="false">
      <c r="A193" s="166"/>
      <c r="B193" s="223"/>
      <c r="C193" s="223"/>
      <c r="D193" s="223"/>
      <c r="E193" s="223"/>
      <c r="F193" s="166"/>
      <c r="G193" s="199"/>
      <c r="H193" s="166"/>
      <c r="I193" s="166"/>
      <c r="J193" s="166"/>
      <c r="K193" s="166"/>
      <c r="L193" s="166"/>
      <c r="M193" s="166"/>
      <c r="N193" s="166"/>
    </row>
    <row r="196" customFormat="false" ht="12.75" hidden="false" customHeight="false" outlineLevel="0" collapsed="false">
      <c r="B196" s="66"/>
      <c r="C196" s="210"/>
      <c r="D196" s="210"/>
      <c r="E196" s="210"/>
      <c r="F196" s="210"/>
      <c r="G196" s="210"/>
      <c r="H196" s="210"/>
      <c r="I196" s="210"/>
      <c r="J196" s="61"/>
      <c r="K196" s="211"/>
      <c r="L196" s="212"/>
      <c r="M196" s="211"/>
      <c r="N196" s="66"/>
    </row>
    <row r="197" customFormat="false" ht="12.75" hidden="false" customHeight="false" outlineLevel="0" collapsed="false">
      <c r="B197" s="213"/>
      <c r="C197" s="201"/>
      <c r="D197" s="201"/>
      <c r="E197" s="201"/>
      <c r="F197" s="201"/>
      <c r="G197" s="201"/>
      <c r="H197" s="201"/>
      <c r="I197" s="201"/>
      <c r="J197" s="201"/>
      <c r="K197" s="201"/>
      <c r="L197" s="201"/>
      <c r="M197" s="201"/>
      <c r="N197" s="213"/>
    </row>
    <row r="198" customFormat="false" ht="12.75" hidden="false" customHeight="false" outlineLevel="0" collapsed="false">
      <c r="B198" s="213"/>
      <c r="C198" s="201"/>
      <c r="D198" s="201"/>
      <c r="E198" s="201"/>
      <c r="F198" s="201"/>
      <c r="G198" s="201"/>
      <c r="H198" s="201"/>
      <c r="I198" s="201"/>
      <c r="J198" s="201"/>
      <c r="K198" s="201"/>
      <c r="L198" s="201"/>
      <c r="M198" s="201"/>
      <c r="N198" s="213"/>
    </row>
    <row r="199" customFormat="false" ht="12.75" hidden="false" customHeight="false" outlineLevel="0" collapsed="false">
      <c r="B199" s="213"/>
      <c r="C199" s="201"/>
      <c r="D199" s="201"/>
      <c r="E199" s="201"/>
      <c r="F199" s="201"/>
      <c r="G199" s="201"/>
      <c r="H199" s="201"/>
      <c r="I199" s="201"/>
      <c r="J199" s="201"/>
      <c r="K199" s="201"/>
      <c r="L199" s="201"/>
      <c r="M199" s="201"/>
      <c r="N199" s="213"/>
    </row>
    <row r="200" customFormat="false" ht="12.75" hidden="false" customHeight="false" outlineLevel="0" collapsed="false">
      <c r="B200" s="213"/>
      <c r="C200" s="201"/>
      <c r="D200" s="201"/>
      <c r="E200" s="201"/>
      <c r="F200" s="201"/>
      <c r="G200" s="201"/>
      <c r="H200" s="201"/>
      <c r="I200" s="201"/>
      <c r="J200" s="201"/>
      <c r="K200" s="201"/>
      <c r="L200" s="201"/>
      <c r="M200" s="201"/>
      <c r="N200" s="213"/>
    </row>
    <row r="201" customFormat="false" ht="12.75" hidden="false" customHeight="false" outlineLevel="0" collapsed="false">
      <c r="B201" s="213"/>
      <c r="C201" s="201"/>
      <c r="D201" s="201"/>
      <c r="E201" s="201"/>
      <c r="F201" s="201"/>
      <c r="G201" s="201"/>
      <c r="H201" s="201"/>
      <c r="I201" s="201"/>
      <c r="J201" s="201"/>
      <c r="K201" s="201"/>
      <c r="L201" s="201"/>
      <c r="M201" s="201"/>
      <c r="N201" s="213"/>
    </row>
    <row r="202" customFormat="false" ht="12.75" hidden="false" customHeight="false" outlineLevel="0" collapsed="false">
      <c r="B202" s="213"/>
      <c r="C202" s="201"/>
      <c r="D202" s="201"/>
      <c r="E202" s="201"/>
      <c r="F202" s="201"/>
      <c r="G202" s="201"/>
      <c r="H202" s="201"/>
      <c r="I202" s="201"/>
      <c r="J202" s="201"/>
      <c r="K202" s="201"/>
      <c r="L202" s="201"/>
      <c r="M202" s="201"/>
      <c r="N202" s="213"/>
    </row>
    <row r="203" customFormat="false" ht="12.75" hidden="false" customHeight="false" outlineLevel="0" collapsed="false">
      <c r="B203" s="213"/>
      <c r="C203" s="201"/>
      <c r="D203" s="201"/>
      <c r="E203" s="201"/>
      <c r="F203" s="201"/>
      <c r="G203" s="201"/>
      <c r="H203" s="201"/>
      <c r="I203" s="201"/>
      <c r="J203" s="201"/>
      <c r="K203" s="201"/>
      <c r="L203" s="201"/>
      <c r="M203" s="201"/>
      <c r="N203" s="213"/>
    </row>
    <row r="204" customFormat="false" ht="12.75" hidden="false" customHeight="false" outlineLevel="0" collapsed="false">
      <c r="B204" s="213"/>
      <c r="C204" s="201"/>
      <c r="D204" s="201"/>
      <c r="E204" s="201"/>
      <c r="F204" s="201"/>
      <c r="G204" s="201"/>
      <c r="H204" s="201"/>
      <c r="I204" s="201"/>
      <c r="J204" s="201"/>
      <c r="K204" s="201"/>
      <c r="L204" s="201"/>
      <c r="M204" s="201"/>
      <c r="N204" s="213"/>
    </row>
    <row r="205" customFormat="false" ht="12.75" hidden="false" customHeight="false" outlineLevel="0" collapsed="false">
      <c r="B205" s="213"/>
      <c r="C205" s="201"/>
      <c r="D205" s="201"/>
      <c r="E205" s="201"/>
      <c r="F205" s="201"/>
      <c r="G205" s="201"/>
      <c r="H205" s="201"/>
      <c r="I205" s="201"/>
      <c r="J205" s="201"/>
      <c r="K205" s="201"/>
      <c r="L205" s="201"/>
      <c r="M205" s="201"/>
      <c r="N205" s="213"/>
    </row>
    <row r="206" customFormat="false" ht="12.75" hidden="false" customHeight="false" outlineLevel="0" collapsed="false">
      <c r="B206" s="213"/>
      <c r="C206" s="201"/>
      <c r="D206" s="201"/>
      <c r="E206" s="201"/>
      <c r="F206" s="201"/>
      <c r="G206" s="201"/>
      <c r="H206" s="201"/>
      <c r="I206" s="201"/>
      <c r="J206" s="201"/>
      <c r="K206" s="201"/>
      <c r="L206" s="201"/>
      <c r="M206" s="201"/>
      <c r="N206" s="213"/>
    </row>
    <row r="207" customFormat="false" ht="12.75" hidden="false" customHeight="false" outlineLevel="0" collapsed="false">
      <c r="B207" s="213"/>
      <c r="C207" s="201"/>
      <c r="D207" s="201"/>
      <c r="E207" s="201"/>
      <c r="F207" s="201"/>
      <c r="G207" s="201"/>
      <c r="H207" s="201"/>
      <c r="I207" s="201"/>
      <c r="J207" s="201"/>
      <c r="K207" s="201"/>
      <c r="L207" s="201"/>
      <c r="M207" s="201"/>
      <c r="N207" s="213"/>
    </row>
    <row r="208" customFormat="false" ht="12.75" hidden="false" customHeight="false" outlineLevel="0" collapsed="false">
      <c r="B208" s="213"/>
      <c r="C208" s="201"/>
      <c r="D208" s="201"/>
      <c r="E208" s="201"/>
      <c r="F208" s="201"/>
      <c r="G208" s="201"/>
      <c r="H208" s="201"/>
      <c r="I208" s="201"/>
      <c r="J208" s="201"/>
      <c r="K208" s="201"/>
      <c r="L208" s="201"/>
      <c r="M208" s="201"/>
      <c r="N208" s="213"/>
    </row>
    <row r="209" customFormat="false" ht="12.75" hidden="false" customHeight="false" outlineLevel="0" collapsed="false">
      <c r="B209" s="213"/>
      <c r="C209" s="201"/>
      <c r="D209" s="201"/>
      <c r="E209" s="201"/>
      <c r="F209" s="201"/>
      <c r="G209" s="201"/>
      <c r="H209" s="201"/>
      <c r="I209" s="201"/>
      <c r="J209" s="201"/>
      <c r="K209" s="201"/>
      <c r="L209" s="201"/>
      <c r="M209" s="201"/>
      <c r="N209" s="213"/>
    </row>
    <row r="210" customFormat="false" ht="12.75" hidden="false" customHeight="false" outlineLevel="0" collapsed="false">
      <c r="B210" s="213"/>
      <c r="C210" s="201"/>
      <c r="D210" s="201"/>
      <c r="E210" s="201"/>
      <c r="F210" s="201"/>
      <c r="G210" s="201"/>
      <c r="H210" s="201"/>
      <c r="I210" s="201"/>
      <c r="J210" s="201"/>
      <c r="K210" s="201"/>
      <c r="L210" s="201"/>
      <c r="M210" s="201"/>
      <c r="N210" s="213"/>
    </row>
    <row r="211" customFormat="false" ht="12.75" hidden="false" customHeight="false" outlineLevel="0" collapsed="false">
      <c r="B211" s="213"/>
      <c r="C211" s="201"/>
      <c r="D211" s="201"/>
      <c r="E211" s="201"/>
      <c r="F211" s="201"/>
      <c r="G211" s="201"/>
      <c r="H211" s="201"/>
      <c r="I211" s="201"/>
      <c r="J211" s="201"/>
      <c r="K211" s="201"/>
      <c r="L211" s="201"/>
      <c r="M211" s="201"/>
      <c r="N211" s="213"/>
    </row>
    <row r="212" customFormat="false" ht="12.75" hidden="false" customHeight="false" outlineLevel="0" collapsed="false">
      <c r="B212" s="213"/>
      <c r="C212" s="201"/>
      <c r="D212" s="201"/>
      <c r="E212" s="201"/>
      <c r="F212" s="201"/>
      <c r="G212" s="201"/>
      <c r="H212" s="201"/>
      <c r="I212" s="201"/>
      <c r="J212" s="201"/>
      <c r="K212" s="201"/>
      <c r="L212" s="201"/>
      <c r="M212" s="201"/>
      <c r="N212" s="213"/>
    </row>
    <row r="213" customFormat="false" ht="12.75" hidden="false" customHeight="false" outlineLevel="0" collapsed="false">
      <c r="B213" s="213"/>
      <c r="C213" s="201"/>
      <c r="D213" s="201"/>
      <c r="E213" s="201"/>
      <c r="F213" s="201"/>
      <c r="G213" s="201"/>
      <c r="H213" s="201"/>
      <c r="I213" s="201"/>
      <c r="J213" s="201"/>
      <c r="K213" s="201"/>
      <c r="L213" s="201"/>
      <c r="M213" s="201"/>
      <c r="N213" s="213"/>
    </row>
    <row r="214" customFormat="false" ht="12.75" hidden="false" customHeight="false" outlineLevel="0" collapsed="false">
      <c r="B214" s="213"/>
      <c r="C214" s="201"/>
      <c r="D214" s="201"/>
      <c r="E214" s="201"/>
      <c r="F214" s="201"/>
      <c r="G214" s="201"/>
      <c r="H214" s="201"/>
      <c r="I214" s="201"/>
      <c r="J214" s="201"/>
      <c r="K214" s="201"/>
      <c r="L214" s="201"/>
      <c r="M214" s="201"/>
      <c r="N214" s="213"/>
    </row>
    <row r="215" customFormat="false" ht="12.75" hidden="false" customHeight="false" outlineLevel="0" collapsed="false">
      <c r="B215" s="213"/>
      <c r="C215" s="201"/>
      <c r="D215" s="201"/>
      <c r="E215" s="201"/>
      <c r="F215" s="201"/>
      <c r="G215" s="201"/>
      <c r="H215" s="201"/>
      <c r="I215" s="201"/>
      <c r="J215" s="201"/>
      <c r="K215" s="201"/>
      <c r="L215" s="201"/>
      <c r="M215" s="201"/>
      <c r="N215" s="213"/>
    </row>
    <row r="216" customFormat="false" ht="12.75" hidden="false" customHeight="false" outlineLevel="0" collapsed="false">
      <c r="B216" s="213"/>
      <c r="C216" s="201"/>
      <c r="D216" s="201"/>
      <c r="E216" s="201"/>
      <c r="F216" s="201"/>
      <c r="G216" s="201"/>
      <c r="H216" s="201"/>
      <c r="I216" s="201"/>
      <c r="J216" s="201"/>
      <c r="K216" s="201"/>
      <c r="L216" s="201"/>
      <c r="M216" s="201"/>
      <c r="N216" s="213"/>
    </row>
    <row r="217" customFormat="false" ht="12.75" hidden="false" customHeight="false" outlineLevel="0" collapsed="false">
      <c r="B217" s="213"/>
      <c r="C217" s="201"/>
      <c r="D217" s="201"/>
      <c r="E217" s="201"/>
      <c r="F217" s="201"/>
      <c r="G217" s="201"/>
      <c r="H217" s="201"/>
      <c r="I217" s="201"/>
      <c r="J217" s="201"/>
      <c r="K217" s="201"/>
      <c r="L217" s="201"/>
      <c r="M217" s="201"/>
      <c r="N217" s="213"/>
    </row>
    <row r="218" customFormat="false" ht="12.75" hidden="false" customHeight="false" outlineLevel="0" collapsed="false">
      <c r="B218" s="213"/>
      <c r="C218" s="201"/>
      <c r="D218" s="201"/>
      <c r="E218" s="201"/>
      <c r="F218" s="201"/>
      <c r="G218" s="201"/>
      <c r="H218" s="201"/>
      <c r="I218" s="201"/>
      <c r="J218" s="201"/>
      <c r="K218" s="201"/>
      <c r="L218" s="201"/>
      <c r="M218" s="201"/>
      <c r="N218" s="213"/>
    </row>
    <row r="219" customFormat="false" ht="12.75" hidden="false" customHeight="false" outlineLevel="0" collapsed="false">
      <c r="B219" s="213"/>
      <c r="C219" s="201"/>
      <c r="D219" s="201"/>
      <c r="E219" s="201"/>
      <c r="F219" s="201"/>
      <c r="G219" s="201"/>
      <c r="H219" s="201"/>
      <c r="I219" s="201"/>
      <c r="J219" s="201"/>
      <c r="K219" s="201"/>
      <c r="L219" s="201"/>
      <c r="M219" s="201"/>
      <c r="N219" s="213"/>
    </row>
    <row r="220" customFormat="false" ht="12.75" hidden="false" customHeight="false" outlineLevel="0" collapsed="false">
      <c r="B220" s="213"/>
      <c r="C220" s="201"/>
      <c r="D220" s="201"/>
      <c r="E220" s="201"/>
      <c r="F220" s="201"/>
      <c r="G220" s="201"/>
      <c r="H220" s="201"/>
      <c r="I220" s="201"/>
      <c r="J220" s="201"/>
      <c r="K220" s="201"/>
      <c r="L220" s="201"/>
      <c r="M220" s="201"/>
      <c r="N220" s="213"/>
    </row>
    <row r="221" customFormat="false" ht="12.75" hidden="false" customHeight="false" outlineLevel="0" collapsed="false">
      <c r="B221" s="66"/>
      <c r="C221" s="209"/>
      <c r="D221" s="209"/>
      <c r="E221" s="209"/>
      <c r="F221" s="209"/>
      <c r="G221" s="209"/>
      <c r="H221" s="209"/>
      <c r="I221" s="209"/>
      <c r="J221" s="209"/>
      <c r="K221" s="209"/>
      <c r="L221" s="209"/>
      <c r="M221" s="209"/>
      <c r="N221" s="61"/>
    </row>
    <row r="222" customFormat="false" ht="12.75" hidden="false" customHeight="false" outlineLevel="0" collapsed="false"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</row>
    <row r="223" customFormat="false" ht="12.75" hidden="false" customHeight="false" outlineLevel="0" collapsed="false"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</row>
  </sheetData>
  <printOptions headings="false" gridLines="false" gridLinesSet="true" horizontalCentered="false" verticalCentered="false"/>
  <pageMargins left="0.559722222222222" right="0.529861111111111" top="0.740277777777778" bottom="0.859722222222222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&amp;LRoger Hawkins&amp;C&amp;D&amp;R&amp;F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35"/>
  <sheetViews>
    <sheetView showFormulas="false" showGridLines="true" showRowColHeaders="true" showZeros="true" rightToLeft="false" tabSelected="false" showOutlineSymbols="true" defaultGridColor="true" view="normal" topLeftCell="A108" colorId="64" zoomScale="100" zoomScaleNormal="100" zoomScalePageLayoutView="100" workbookViewId="0">
      <selection pane="topLeft" activeCell="E117" activeCellId="0" sqref="E1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0.99"/>
    <col collapsed="false" customWidth="true" hidden="false" outlineLevel="0" max="10" min="10" style="0" width="3.14"/>
    <col collapsed="false" customWidth="true" hidden="false" outlineLevel="0" max="12" min="12" style="0" width="3.7"/>
    <col collapsed="false" customWidth="true" hidden="false" outlineLevel="0" max="13" min="13" style="0" width="11.7"/>
  </cols>
  <sheetData>
    <row r="1" customFormat="false" ht="15.75" hidden="false" customHeight="false" outlineLevel="0" collapsed="false">
      <c r="A1" s="224" t="n">
        <v>36192</v>
      </c>
      <c r="B1" s="166"/>
      <c r="C1" s="166"/>
      <c r="D1" s="166"/>
      <c r="E1" s="166"/>
      <c r="F1" s="166"/>
      <c r="G1" s="199" t="s">
        <v>80</v>
      </c>
      <c r="H1" s="166"/>
      <c r="I1" s="166"/>
      <c r="J1" s="166"/>
      <c r="K1" s="166"/>
      <c r="L1" s="166"/>
      <c r="M1" s="166"/>
      <c r="N1" s="166"/>
      <c r="O1" s="166"/>
      <c r="P1" s="61"/>
    </row>
    <row r="2" customFormat="false" ht="12.75" hidden="false" customHeight="false" outlineLevel="0" collapsed="false">
      <c r="P2" s="61"/>
    </row>
    <row r="3" customFormat="false" ht="12.75" hidden="false" customHeight="false" outlineLevel="0" collapsed="false">
      <c r="C3" s="0" t="n">
        <v>1</v>
      </c>
      <c r="D3" s="0" t="n">
        <v>2</v>
      </c>
      <c r="E3" s="0" t="n">
        <v>3</v>
      </c>
      <c r="F3" s="0" t="n">
        <v>4</v>
      </c>
      <c r="G3" s="0" t="n">
        <v>5</v>
      </c>
      <c r="H3" s="0" t="n">
        <v>6</v>
      </c>
      <c r="I3" s="0" t="n">
        <v>7</v>
      </c>
      <c r="P3" s="61"/>
    </row>
    <row r="4" customFormat="false" ht="12.75" hidden="false" customHeight="false" outlineLevel="0" collapsed="false">
      <c r="B4" s="168" t="s">
        <v>81</v>
      </c>
      <c r="C4" s="169" t="s">
        <v>82</v>
      </c>
      <c r="D4" s="169" t="s">
        <v>83</v>
      </c>
      <c r="E4" s="169" t="s">
        <v>84</v>
      </c>
      <c r="F4" s="169" t="s">
        <v>85</v>
      </c>
      <c r="G4" s="169" t="s">
        <v>86</v>
      </c>
      <c r="H4" s="169" t="s">
        <v>87</v>
      </c>
      <c r="I4" s="169" t="s">
        <v>88</v>
      </c>
      <c r="J4" s="170"/>
      <c r="K4" s="225" t="s">
        <v>107</v>
      </c>
      <c r="L4" s="172"/>
      <c r="M4" s="225" t="s">
        <v>108</v>
      </c>
      <c r="N4" s="173" t="s">
        <v>81</v>
      </c>
      <c r="O4" s="174" t="s">
        <v>91</v>
      </c>
      <c r="P4" s="61"/>
    </row>
    <row r="5" customFormat="false" ht="12.75" hidden="false" customHeight="false" outlineLevel="0" collapsed="false">
      <c r="B5" s="175" t="n">
        <v>1</v>
      </c>
      <c r="C5" s="176" t="n">
        <v>547</v>
      </c>
      <c r="D5" s="176" t="n">
        <v>603</v>
      </c>
      <c r="E5" s="176" t="n">
        <v>608</v>
      </c>
      <c r="F5" s="176" t="n">
        <v>590</v>
      </c>
      <c r="G5" s="176" t="n">
        <v>593</v>
      </c>
      <c r="H5" s="176" t="n">
        <v>532</v>
      </c>
      <c r="I5" s="176" t="n">
        <v>544</v>
      </c>
      <c r="J5" s="177"/>
      <c r="K5" s="176" t="n">
        <f aca="false">AVERAGE(C5:G5)</f>
        <v>588.2</v>
      </c>
      <c r="L5" s="176"/>
      <c r="M5" s="176" t="n">
        <f aca="false">AVERAGE(H5:I5)</f>
        <v>538</v>
      </c>
      <c r="N5" s="178" t="n">
        <v>1</v>
      </c>
      <c r="O5" s="179" t="n">
        <f aca="false">K5-K28</f>
        <v>-37</v>
      </c>
      <c r="P5" s="61"/>
    </row>
    <row r="6" customFormat="false" ht="12.75" hidden="false" customHeight="false" outlineLevel="0" collapsed="false">
      <c r="B6" s="180" t="n">
        <v>2</v>
      </c>
      <c r="C6" s="181" t="n">
        <v>544</v>
      </c>
      <c r="D6" s="181" t="n">
        <v>577</v>
      </c>
      <c r="E6" s="181" t="n">
        <v>567</v>
      </c>
      <c r="F6" s="181" t="n">
        <v>568</v>
      </c>
      <c r="G6" s="181" t="n">
        <v>559</v>
      </c>
      <c r="H6" s="181" t="n">
        <v>516</v>
      </c>
      <c r="I6" s="181" t="n">
        <v>529</v>
      </c>
      <c r="J6" s="182"/>
      <c r="K6" s="181" t="n">
        <f aca="false">AVERAGE(C6:G6)</f>
        <v>563</v>
      </c>
      <c r="L6" s="181"/>
      <c r="M6" s="181" t="n">
        <f aca="false">AVERAGE(H6:I6)</f>
        <v>522.5</v>
      </c>
      <c r="N6" s="183" t="n">
        <v>2</v>
      </c>
      <c r="O6" s="184" t="n">
        <f aca="false">K6-K5</f>
        <v>-25.2</v>
      </c>
      <c r="P6" s="61"/>
    </row>
    <row r="7" customFormat="false" ht="12.75" hidden="false" customHeight="false" outlineLevel="0" collapsed="false">
      <c r="B7" s="180" t="n">
        <v>3</v>
      </c>
      <c r="C7" s="181" t="n">
        <v>529</v>
      </c>
      <c r="D7" s="181" t="n">
        <v>580</v>
      </c>
      <c r="E7" s="181" t="n">
        <v>581</v>
      </c>
      <c r="F7" s="181" t="n">
        <v>562</v>
      </c>
      <c r="G7" s="181" t="n">
        <v>552</v>
      </c>
      <c r="H7" s="181" t="n">
        <v>506</v>
      </c>
      <c r="I7" s="181" t="n">
        <v>524</v>
      </c>
      <c r="J7" s="182"/>
      <c r="K7" s="181" t="n">
        <f aca="false">AVERAGE(C7:G7)</f>
        <v>560.8</v>
      </c>
      <c r="L7" s="181"/>
      <c r="M7" s="181" t="n">
        <f aca="false">AVERAGE(H7:I7)</f>
        <v>515</v>
      </c>
      <c r="N7" s="183" t="n">
        <v>3</v>
      </c>
      <c r="O7" s="184" t="n">
        <f aca="false">K7-K6</f>
        <v>-2.20000000000005</v>
      </c>
      <c r="P7" s="61"/>
    </row>
    <row r="8" customFormat="false" ht="12.75" hidden="false" customHeight="false" outlineLevel="0" collapsed="false">
      <c r="B8" s="185" t="n">
        <v>4</v>
      </c>
      <c r="C8" s="186" t="n">
        <v>543</v>
      </c>
      <c r="D8" s="186" t="n">
        <v>584</v>
      </c>
      <c r="E8" s="186" t="n">
        <v>578</v>
      </c>
      <c r="F8" s="186" t="n">
        <v>573</v>
      </c>
      <c r="G8" s="186" t="n">
        <v>561</v>
      </c>
      <c r="H8" s="186" t="n">
        <v>501</v>
      </c>
      <c r="I8" s="186" t="n">
        <v>511</v>
      </c>
      <c r="J8" s="187"/>
      <c r="K8" s="186" t="n">
        <f aca="false">AVERAGE(C8:G8)</f>
        <v>567.8</v>
      </c>
      <c r="L8" s="186"/>
      <c r="M8" s="186" t="n">
        <f aca="false">AVERAGE(H8:I8)</f>
        <v>506</v>
      </c>
      <c r="N8" s="188" t="n">
        <v>4</v>
      </c>
      <c r="O8" s="189" t="n">
        <f aca="false">K8-K7</f>
        <v>7</v>
      </c>
      <c r="P8" s="61"/>
    </row>
    <row r="9" customFormat="false" ht="12.75" hidden="false" customHeight="false" outlineLevel="0" collapsed="false">
      <c r="B9" s="175" t="n">
        <v>5</v>
      </c>
      <c r="C9" s="176" t="n">
        <v>555</v>
      </c>
      <c r="D9" s="176" t="n">
        <v>593</v>
      </c>
      <c r="E9" s="176" t="n">
        <v>582</v>
      </c>
      <c r="F9" s="176" t="n">
        <v>586</v>
      </c>
      <c r="G9" s="176" t="n">
        <v>564</v>
      </c>
      <c r="H9" s="176" t="n">
        <v>509</v>
      </c>
      <c r="I9" s="176" t="n">
        <v>502</v>
      </c>
      <c r="J9" s="177"/>
      <c r="K9" s="176" t="n">
        <f aca="false">AVERAGE(C9:G9)</f>
        <v>576</v>
      </c>
      <c r="L9" s="176"/>
      <c r="M9" s="176" t="n">
        <f aca="false">AVERAGE(H9:I9)</f>
        <v>505.5</v>
      </c>
      <c r="N9" s="178" t="n">
        <v>5</v>
      </c>
      <c r="O9" s="190" t="n">
        <f aca="false">K9-K8</f>
        <v>8.20000000000005</v>
      </c>
      <c r="P9" s="61"/>
    </row>
    <row r="10" customFormat="false" ht="12.75" hidden="false" customHeight="false" outlineLevel="0" collapsed="false">
      <c r="B10" s="180" t="n">
        <v>6</v>
      </c>
      <c r="C10" s="181" t="n">
        <v>611</v>
      </c>
      <c r="D10" s="181" t="n">
        <v>647</v>
      </c>
      <c r="E10" s="181" t="n">
        <v>634</v>
      </c>
      <c r="F10" s="181" t="n">
        <v>640</v>
      </c>
      <c r="G10" s="181" t="n">
        <v>600</v>
      </c>
      <c r="H10" s="181" t="n">
        <v>522</v>
      </c>
      <c r="I10" s="181" t="n">
        <v>510</v>
      </c>
      <c r="J10" s="182"/>
      <c r="K10" s="181" t="n">
        <f aca="false">AVERAGE(C10:G10)</f>
        <v>626.4</v>
      </c>
      <c r="L10" s="181"/>
      <c r="M10" s="181" t="n">
        <f aca="false">AVERAGE(H10:I10)</f>
        <v>516</v>
      </c>
      <c r="N10" s="183" t="n">
        <v>6</v>
      </c>
      <c r="O10" s="191" t="n">
        <f aca="false">K10-K9</f>
        <v>50.4</v>
      </c>
      <c r="P10" s="61"/>
    </row>
    <row r="11" customFormat="false" ht="12.75" hidden="false" customHeight="false" outlineLevel="0" collapsed="false">
      <c r="B11" s="180" t="n">
        <v>7</v>
      </c>
      <c r="C11" s="181" t="n">
        <v>718</v>
      </c>
      <c r="D11" s="181" t="n">
        <v>752</v>
      </c>
      <c r="E11" s="181" t="n">
        <v>766</v>
      </c>
      <c r="F11" s="181" t="n">
        <v>739</v>
      </c>
      <c r="G11" s="181" t="n">
        <v>714</v>
      </c>
      <c r="H11" s="181" t="n">
        <v>561</v>
      </c>
      <c r="I11" s="181" t="n">
        <v>553</v>
      </c>
      <c r="J11" s="182"/>
      <c r="K11" s="181" t="n">
        <f aca="false">AVERAGE(C11:G11)</f>
        <v>737.8</v>
      </c>
      <c r="L11" s="181"/>
      <c r="M11" s="181" t="n">
        <f aca="false">AVERAGE(H11:I11)</f>
        <v>557</v>
      </c>
      <c r="N11" s="183" t="n">
        <v>7</v>
      </c>
      <c r="O11" s="191" t="n">
        <f aca="false">K11-K10</f>
        <v>111.4</v>
      </c>
      <c r="P11" s="61"/>
    </row>
    <row r="12" customFormat="false" ht="12.75" hidden="false" customHeight="false" outlineLevel="0" collapsed="false">
      <c r="B12" s="185" t="n">
        <v>8</v>
      </c>
      <c r="C12" s="186" t="n">
        <v>772</v>
      </c>
      <c r="D12" s="186" t="n">
        <v>805</v>
      </c>
      <c r="E12" s="186" t="n">
        <v>784</v>
      </c>
      <c r="F12" s="186" t="n">
        <v>766</v>
      </c>
      <c r="G12" s="186" t="n">
        <v>755</v>
      </c>
      <c r="H12" s="186" t="n">
        <v>571</v>
      </c>
      <c r="I12" s="186" t="n">
        <v>571</v>
      </c>
      <c r="J12" s="187"/>
      <c r="K12" s="186" t="n">
        <f aca="false">AVERAGE(C12:G12)</f>
        <v>776.4</v>
      </c>
      <c r="L12" s="186"/>
      <c r="M12" s="186" t="n">
        <f aca="false">AVERAGE(H12:I12)</f>
        <v>571</v>
      </c>
      <c r="N12" s="188" t="n">
        <v>8</v>
      </c>
      <c r="O12" s="192" t="n">
        <f aca="false">K12-K11</f>
        <v>38.6</v>
      </c>
      <c r="P12" s="61"/>
    </row>
    <row r="13" customFormat="false" ht="12.75" hidden="false" customHeight="false" outlineLevel="0" collapsed="false">
      <c r="B13" s="180" t="n">
        <v>9</v>
      </c>
      <c r="C13" s="181" t="n">
        <v>783</v>
      </c>
      <c r="D13" s="181" t="n">
        <v>809</v>
      </c>
      <c r="E13" s="181" t="n">
        <v>802</v>
      </c>
      <c r="F13" s="181" t="n">
        <v>768</v>
      </c>
      <c r="G13" s="181" t="n">
        <v>756</v>
      </c>
      <c r="H13" s="181" t="n">
        <v>598</v>
      </c>
      <c r="I13" s="181" t="n">
        <v>612</v>
      </c>
      <c r="J13" s="182"/>
      <c r="K13" s="181" t="n">
        <f aca="false">AVERAGE(C13:G13)</f>
        <v>783.6</v>
      </c>
      <c r="L13" s="181"/>
      <c r="M13" s="181" t="n">
        <f aca="false">AVERAGE(H13:I13)</f>
        <v>605</v>
      </c>
      <c r="N13" s="183" t="n">
        <v>9</v>
      </c>
      <c r="O13" s="179" t="n">
        <f aca="false">K13-K12</f>
        <v>7.20000000000005</v>
      </c>
      <c r="P13" s="61"/>
    </row>
    <row r="14" customFormat="false" ht="12.75" hidden="false" customHeight="false" outlineLevel="0" collapsed="false">
      <c r="B14" s="180" t="n">
        <v>10</v>
      </c>
      <c r="C14" s="181" t="n">
        <v>795</v>
      </c>
      <c r="D14" s="181" t="n">
        <v>807</v>
      </c>
      <c r="E14" s="181" t="n">
        <v>792</v>
      </c>
      <c r="F14" s="181" t="n">
        <v>771</v>
      </c>
      <c r="G14" s="181" t="n">
        <v>775</v>
      </c>
      <c r="H14" s="181" t="n">
        <v>622</v>
      </c>
      <c r="I14" s="181" t="n">
        <v>614</v>
      </c>
      <c r="J14" s="182"/>
      <c r="K14" s="181" t="n">
        <f aca="false">AVERAGE(C14:G14)</f>
        <v>788</v>
      </c>
      <c r="L14" s="181"/>
      <c r="M14" s="181" t="n">
        <f aca="false">AVERAGE(H14:I14)</f>
        <v>618</v>
      </c>
      <c r="N14" s="183" t="n">
        <v>10</v>
      </c>
      <c r="O14" s="184" t="n">
        <f aca="false">K14-K13</f>
        <v>4.39999999999998</v>
      </c>
      <c r="P14" s="61"/>
    </row>
    <row r="15" customFormat="false" ht="12.75" hidden="false" customHeight="false" outlineLevel="0" collapsed="false">
      <c r="B15" s="180" t="n">
        <v>11</v>
      </c>
      <c r="C15" s="181" t="n">
        <v>811</v>
      </c>
      <c r="D15" s="181" t="n">
        <v>805</v>
      </c>
      <c r="E15" s="181" t="n">
        <v>791</v>
      </c>
      <c r="F15" s="181" t="n">
        <v>773</v>
      </c>
      <c r="G15" s="181" t="n">
        <v>780</v>
      </c>
      <c r="H15" s="181" t="n">
        <v>635</v>
      </c>
      <c r="I15" s="181" t="n">
        <v>635</v>
      </c>
      <c r="J15" s="182"/>
      <c r="K15" s="181" t="n">
        <f aca="false">AVERAGE(C15:G15)</f>
        <v>792</v>
      </c>
      <c r="L15" s="181"/>
      <c r="M15" s="181" t="n">
        <f aca="false">AVERAGE(H15:I15)</f>
        <v>635</v>
      </c>
      <c r="N15" s="183" t="n">
        <v>11</v>
      </c>
      <c r="O15" s="184" t="n">
        <f aca="false">K15-K14</f>
        <v>4</v>
      </c>
      <c r="P15" s="61"/>
    </row>
    <row r="16" customFormat="false" ht="12.75" hidden="false" customHeight="false" outlineLevel="0" collapsed="false">
      <c r="B16" s="185" t="n">
        <v>12</v>
      </c>
      <c r="C16" s="186" t="n">
        <v>801</v>
      </c>
      <c r="D16" s="186" t="n">
        <v>795</v>
      </c>
      <c r="E16" s="186" t="n">
        <v>790</v>
      </c>
      <c r="F16" s="186" t="n">
        <v>764</v>
      </c>
      <c r="G16" s="186" t="n">
        <v>783</v>
      </c>
      <c r="H16" s="186" t="n">
        <v>631</v>
      </c>
      <c r="I16" s="186" t="n">
        <v>621</v>
      </c>
      <c r="J16" s="187"/>
      <c r="K16" s="186" t="n">
        <f aca="false">AVERAGE(C16:G16)</f>
        <v>786.6</v>
      </c>
      <c r="L16" s="186"/>
      <c r="M16" s="186" t="n">
        <f aca="false">AVERAGE(H16:I16)</f>
        <v>626</v>
      </c>
      <c r="N16" s="188" t="n">
        <v>12</v>
      </c>
      <c r="O16" s="189" t="n">
        <f aca="false">K16-K15</f>
        <v>-5.39999999999998</v>
      </c>
      <c r="P16" s="61"/>
    </row>
    <row r="17" customFormat="false" ht="12.75" hidden="false" customHeight="false" outlineLevel="0" collapsed="false">
      <c r="B17" s="180" t="n">
        <v>13</v>
      </c>
      <c r="C17" s="181" t="n">
        <v>783</v>
      </c>
      <c r="D17" s="181" t="n">
        <v>782</v>
      </c>
      <c r="E17" s="181" t="n">
        <v>778</v>
      </c>
      <c r="F17" s="181" t="n">
        <v>758</v>
      </c>
      <c r="G17" s="181" t="n">
        <v>772</v>
      </c>
      <c r="H17" s="181" t="n">
        <v>642</v>
      </c>
      <c r="I17" s="181" t="n">
        <v>626</v>
      </c>
      <c r="J17" s="182"/>
      <c r="K17" s="181" t="n">
        <f aca="false">AVERAGE(C17:G17)</f>
        <v>774.6</v>
      </c>
      <c r="L17" s="181"/>
      <c r="M17" s="181" t="n">
        <f aca="false">AVERAGE(H17:I17)</f>
        <v>634</v>
      </c>
      <c r="N17" s="183" t="n">
        <v>13</v>
      </c>
      <c r="O17" s="179" t="n">
        <f aca="false">K17-K16</f>
        <v>-12</v>
      </c>
      <c r="P17" s="61"/>
    </row>
    <row r="18" customFormat="false" ht="12.75" hidden="false" customHeight="false" outlineLevel="0" collapsed="false">
      <c r="B18" s="180" t="n">
        <v>14</v>
      </c>
      <c r="C18" s="181" t="n">
        <v>778</v>
      </c>
      <c r="D18" s="181" t="n">
        <v>780</v>
      </c>
      <c r="E18" s="181" t="n">
        <v>774</v>
      </c>
      <c r="F18" s="181" t="n">
        <v>753</v>
      </c>
      <c r="G18" s="181" t="n">
        <v>766</v>
      </c>
      <c r="H18" s="181" t="n">
        <v>612</v>
      </c>
      <c r="I18" s="181" t="n">
        <v>629</v>
      </c>
      <c r="J18" s="182"/>
      <c r="K18" s="181" t="n">
        <f aca="false">AVERAGE(C18:G18)</f>
        <v>770.2</v>
      </c>
      <c r="L18" s="181"/>
      <c r="M18" s="181" t="n">
        <f aca="false">AVERAGE(H18:I18)</f>
        <v>620.5</v>
      </c>
      <c r="N18" s="183" t="n">
        <v>14</v>
      </c>
      <c r="O18" s="184" t="n">
        <f aca="false">K18-K17</f>
        <v>-4.39999999999998</v>
      </c>
      <c r="P18" s="61"/>
    </row>
    <row r="19" customFormat="false" ht="12.75" hidden="false" customHeight="false" outlineLevel="0" collapsed="false">
      <c r="B19" s="180" t="n">
        <v>15</v>
      </c>
      <c r="C19" s="181" t="n">
        <v>775</v>
      </c>
      <c r="D19" s="181" t="n">
        <v>758</v>
      </c>
      <c r="E19" s="181" t="n">
        <v>768</v>
      </c>
      <c r="F19" s="181" t="n">
        <v>743</v>
      </c>
      <c r="G19" s="181" t="n">
        <v>759</v>
      </c>
      <c r="H19" s="181" t="n">
        <v>650</v>
      </c>
      <c r="I19" s="181" t="n">
        <v>602</v>
      </c>
      <c r="J19" s="182"/>
      <c r="K19" s="181" t="n">
        <f aca="false">AVERAGE(C19:G19)</f>
        <v>760.6</v>
      </c>
      <c r="L19" s="181"/>
      <c r="M19" s="181" t="n">
        <f aca="false">AVERAGE(H19:I19)</f>
        <v>626</v>
      </c>
      <c r="N19" s="183" t="n">
        <v>15</v>
      </c>
      <c r="O19" s="184" t="n">
        <f aca="false">K19-K18</f>
        <v>-9.60000000000002</v>
      </c>
      <c r="P19" s="61"/>
    </row>
    <row r="20" customFormat="false" ht="12.75" hidden="false" customHeight="false" outlineLevel="0" collapsed="false">
      <c r="B20" s="185" t="n">
        <v>16</v>
      </c>
      <c r="C20" s="186" t="n">
        <v>744</v>
      </c>
      <c r="D20" s="186" t="n">
        <v>756</v>
      </c>
      <c r="E20" s="186" t="n">
        <v>746</v>
      </c>
      <c r="F20" s="186" t="n">
        <v>734</v>
      </c>
      <c r="G20" s="186" t="n">
        <v>744</v>
      </c>
      <c r="H20" s="186" t="n">
        <v>610</v>
      </c>
      <c r="I20" s="186" t="n">
        <v>621</v>
      </c>
      <c r="J20" s="187"/>
      <c r="K20" s="186" t="n">
        <f aca="false">AVERAGE(C20:G20)</f>
        <v>744.8</v>
      </c>
      <c r="L20" s="186"/>
      <c r="M20" s="186" t="n">
        <f aca="false">AVERAGE(H20:I20)</f>
        <v>615.5</v>
      </c>
      <c r="N20" s="188" t="n">
        <v>16</v>
      </c>
      <c r="O20" s="189" t="n">
        <f aca="false">K20-K19</f>
        <v>-15.8000000000001</v>
      </c>
      <c r="P20" s="61"/>
    </row>
    <row r="21" customFormat="false" ht="12.75" hidden="false" customHeight="false" outlineLevel="0" collapsed="false">
      <c r="B21" s="180" t="n">
        <v>17</v>
      </c>
      <c r="C21" s="181" t="n">
        <v>734</v>
      </c>
      <c r="D21" s="181" t="n">
        <v>739</v>
      </c>
      <c r="E21" s="181" t="n">
        <v>730</v>
      </c>
      <c r="F21" s="181" t="n">
        <v>722</v>
      </c>
      <c r="G21" s="181" t="n">
        <v>740</v>
      </c>
      <c r="H21" s="181" t="n">
        <v>612</v>
      </c>
      <c r="I21" s="181" t="n">
        <v>602</v>
      </c>
      <c r="J21" s="182"/>
      <c r="K21" s="181" t="n">
        <f aca="false">AVERAGE(C21:G21)</f>
        <v>733</v>
      </c>
      <c r="L21" s="181"/>
      <c r="M21" s="181" t="n">
        <f aca="false">AVERAGE(H21:I21)</f>
        <v>607</v>
      </c>
      <c r="N21" s="183" t="n">
        <v>17</v>
      </c>
      <c r="O21" s="179" t="n">
        <f aca="false">K21-K20</f>
        <v>-11.8</v>
      </c>
      <c r="P21" s="61"/>
    </row>
    <row r="22" customFormat="false" ht="12.75" hidden="false" customHeight="false" outlineLevel="0" collapsed="false">
      <c r="B22" s="180" t="n">
        <v>18</v>
      </c>
      <c r="C22" s="181" t="n">
        <v>750</v>
      </c>
      <c r="D22" s="181" t="n">
        <v>741</v>
      </c>
      <c r="E22" s="181" t="n">
        <v>745</v>
      </c>
      <c r="F22" s="181" t="n">
        <v>764</v>
      </c>
      <c r="G22" s="181" t="n">
        <v>787</v>
      </c>
      <c r="H22" s="181" t="n">
        <v>643</v>
      </c>
      <c r="I22" s="181" t="n">
        <v>670</v>
      </c>
      <c r="J22" s="182"/>
      <c r="K22" s="181" t="n">
        <f aca="false">AVERAGE(C22:G22)</f>
        <v>757.4</v>
      </c>
      <c r="L22" s="181"/>
      <c r="M22" s="181" t="n">
        <f aca="false">AVERAGE(H22:I22)</f>
        <v>656.5</v>
      </c>
      <c r="N22" s="183" t="n">
        <v>18</v>
      </c>
      <c r="O22" s="184" t="n">
        <f aca="false">K22-K21</f>
        <v>24.4</v>
      </c>
      <c r="P22" s="61"/>
    </row>
    <row r="23" customFormat="false" ht="12.75" hidden="false" customHeight="false" outlineLevel="0" collapsed="false">
      <c r="B23" s="180" t="n">
        <v>19</v>
      </c>
      <c r="C23" s="181" t="n">
        <v>833</v>
      </c>
      <c r="D23" s="181" t="n">
        <v>837</v>
      </c>
      <c r="E23" s="181" t="n">
        <v>824</v>
      </c>
      <c r="F23" s="181" t="n">
        <v>815</v>
      </c>
      <c r="G23" s="181" t="n">
        <v>789</v>
      </c>
      <c r="H23" s="181" t="n">
        <v>739</v>
      </c>
      <c r="I23" s="181" t="n">
        <v>730</v>
      </c>
      <c r="J23" s="182"/>
      <c r="K23" s="181" t="n">
        <f aca="false">AVERAGE(C23:G23)</f>
        <v>819.6</v>
      </c>
      <c r="L23" s="181"/>
      <c r="M23" s="181" t="n">
        <f aca="false">AVERAGE(H23:I23)</f>
        <v>734.5</v>
      </c>
      <c r="N23" s="183" t="n">
        <v>19</v>
      </c>
      <c r="O23" s="184" t="n">
        <f aca="false">K23-K22</f>
        <v>62.2</v>
      </c>
      <c r="P23" s="61"/>
    </row>
    <row r="24" customFormat="false" ht="12.75" hidden="false" customHeight="false" outlineLevel="0" collapsed="false">
      <c r="B24" s="185" t="n">
        <v>20</v>
      </c>
      <c r="C24" s="186" t="n">
        <v>843</v>
      </c>
      <c r="D24" s="186" t="n">
        <v>825</v>
      </c>
      <c r="E24" s="186" t="n">
        <v>833</v>
      </c>
      <c r="F24" s="186" t="n">
        <v>808</v>
      </c>
      <c r="G24" s="186" t="n">
        <v>767</v>
      </c>
      <c r="H24" s="186" t="n">
        <v>731</v>
      </c>
      <c r="I24" s="186" t="n">
        <v>710</v>
      </c>
      <c r="J24" s="187"/>
      <c r="K24" s="186" t="n">
        <f aca="false">AVERAGE(C24:G24)</f>
        <v>815.2</v>
      </c>
      <c r="L24" s="186"/>
      <c r="M24" s="186" t="n">
        <f aca="false">AVERAGE(H24:I24)</f>
        <v>720.5</v>
      </c>
      <c r="N24" s="188" t="n">
        <v>20</v>
      </c>
      <c r="O24" s="189" t="n">
        <f aca="false">K24-K23</f>
        <v>-4.39999999999998</v>
      </c>
      <c r="P24" s="61"/>
    </row>
    <row r="25" customFormat="false" ht="12.75" hidden="false" customHeight="false" outlineLevel="0" collapsed="false">
      <c r="B25" s="180" t="n">
        <v>21</v>
      </c>
      <c r="C25" s="181" t="n">
        <v>822</v>
      </c>
      <c r="D25" s="181" t="n">
        <v>818</v>
      </c>
      <c r="E25" s="181" t="n">
        <v>820</v>
      </c>
      <c r="F25" s="181" t="n">
        <v>789</v>
      </c>
      <c r="G25" s="181" t="n">
        <v>755</v>
      </c>
      <c r="H25" s="181" t="n">
        <v>716</v>
      </c>
      <c r="I25" s="181" t="n">
        <v>707</v>
      </c>
      <c r="J25" s="182"/>
      <c r="K25" s="181" t="n">
        <f aca="false">AVERAGE(C25:G25)</f>
        <v>800.8</v>
      </c>
      <c r="L25" s="181"/>
      <c r="M25" s="181" t="n">
        <f aca="false">AVERAGE(H25:I25)</f>
        <v>711.5</v>
      </c>
      <c r="N25" s="183" t="n">
        <v>21</v>
      </c>
      <c r="O25" s="179" t="n">
        <f aca="false">K25-K24</f>
        <v>-14.4000000000001</v>
      </c>
      <c r="P25" s="61"/>
    </row>
    <row r="26" customFormat="false" ht="12.75" hidden="false" customHeight="false" outlineLevel="0" collapsed="false">
      <c r="B26" s="180" t="n">
        <v>22</v>
      </c>
      <c r="C26" s="181" t="n">
        <v>770</v>
      </c>
      <c r="D26" s="181" t="n">
        <v>776</v>
      </c>
      <c r="E26" s="181" t="n">
        <v>770</v>
      </c>
      <c r="F26" s="181" t="n">
        <v>772</v>
      </c>
      <c r="G26" s="181" t="n">
        <v>726</v>
      </c>
      <c r="H26" s="181" t="n">
        <v>694</v>
      </c>
      <c r="I26" s="181" t="n">
        <v>674</v>
      </c>
      <c r="J26" s="182"/>
      <c r="K26" s="181" t="n">
        <f aca="false">AVERAGE(C26:G26)</f>
        <v>762.8</v>
      </c>
      <c r="L26" s="181"/>
      <c r="M26" s="181" t="n">
        <f aca="false">AVERAGE(H26:I26)</f>
        <v>684</v>
      </c>
      <c r="N26" s="183" t="n">
        <v>22</v>
      </c>
      <c r="O26" s="184" t="n">
        <f aca="false">K26-K25</f>
        <v>-38</v>
      </c>
      <c r="P26" s="61"/>
    </row>
    <row r="27" customFormat="false" ht="12.75" hidden="false" customHeight="false" outlineLevel="0" collapsed="false">
      <c r="B27" s="180" t="n">
        <v>23</v>
      </c>
      <c r="C27" s="181" t="n">
        <v>698</v>
      </c>
      <c r="D27" s="181" t="n">
        <v>737</v>
      </c>
      <c r="E27" s="181" t="n">
        <v>705</v>
      </c>
      <c r="F27" s="181" t="n">
        <v>697</v>
      </c>
      <c r="G27" s="181" t="n">
        <v>688</v>
      </c>
      <c r="H27" s="181" t="n">
        <v>641</v>
      </c>
      <c r="I27" s="181" t="n">
        <v>643</v>
      </c>
      <c r="J27" s="182"/>
      <c r="K27" s="181" t="n">
        <f aca="false">AVERAGE(C27:G27)</f>
        <v>705</v>
      </c>
      <c r="L27" s="181"/>
      <c r="M27" s="181" t="n">
        <f aca="false">AVERAGE(H27:I27)</f>
        <v>642</v>
      </c>
      <c r="N27" s="183" t="n">
        <v>23</v>
      </c>
      <c r="O27" s="184" t="n">
        <f aca="false">K27-K26</f>
        <v>-57.8</v>
      </c>
      <c r="P27" s="61"/>
    </row>
    <row r="28" customFormat="false" ht="12.75" hidden="false" customHeight="false" outlineLevel="0" collapsed="false">
      <c r="B28" s="185" t="n">
        <v>24</v>
      </c>
      <c r="C28" s="181" t="n">
        <v>638</v>
      </c>
      <c r="D28" s="181" t="n">
        <v>635</v>
      </c>
      <c r="E28" s="181" t="n">
        <v>630</v>
      </c>
      <c r="F28" s="181" t="n">
        <v>623</v>
      </c>
      <c r="G28" s="181" t="n">
        <v>600</v>
      </c>
      <c r="H28" s="181" t="n">
        <v>608</v>
      </c>
      <c r="I28" s="181" t="n">
        <v>574</v>
      </c>
      <c r="J28" s="187"/>
      <c r="K28" s="181" t="n">
        <f aca="false">AVERAGE(C28:G28)</f>
        <v>625.2</v>
      </c>
      <c r="L28" s="186"/>
      <c r="M28" s="181" t="n">
        <f aca="false">AVERAGE(H28:I28)</f>
        <v>591</v>
      </c>
      <c r="N28" s="188" t="n">
        <v>24</v>
      </c>
      <c r="O28" s="189" t="n">
        <f aca="false">K28-K27</f>
        <v>-79.8</v>
      </c>
      <c r="P28" s="61"/>
    </row>
    <row r="29" customFormat="false" ht="13.5" hidden="false" customHeight="false" outlineLevel="0" collapsed="false">
      <c r="B29" s="193" t="s">
        <v>92</v>
      </c>
      <c r="C29" s="194" t="n">
        <f aca="false">SUM(C5:C28)</f>
        <v>17177</v>
      </c>
      <c r="D29" s="194" t="n">
        <f aca="false">SUM(D5:D28)</f>
        <v>17541</v>
      </c>
      <c r="E29" s="194" t="n">
        <f aca="false">SUM(E5:E28)</f>
        <v>17398</v>
      </c>
      <c r="F29" s="194" t="n">
        <f aca="false">SUM(F5:F28)</f>
        <v>17078</v>
      </c>
      <c r="G29" s="194" t="n">
        <f aca="false">SUM(G5:G28)</f>
        <v>16885</v>
      </c>
      <c r="H29" s="194" t="n">
        <f aca="false">SUM(H5:H28)</f>
        <v>14602</v>
      </c>
      <c r="I29" s="194" t="n">
        <f aca="false">SUM(I5:I28)</f>
        <v>14514</v>
      </c>
      <c r="J29" s="194"/>
      <c r="K29" s="194" t="n">
        <f aca="false">SUM(K5:K28)</f>
        <v>17215.8</v>
      </c>
      <c r="L29" s="194"/>
      <c r="M29" s="194" t="n">
        <f aca="false">SUM(M5:M28)</f>
        <v>14558</v>
      </c>
      <c r="N29" s="195"/>
      <c r="O29" s="196"/>
      <c r="P29" s="61"/>
    </row>
    <row r="30" customFormat="false" ht="13.5" hidden="false" customHeight="false" outlineLevel="0" collapsed="false">
      <c r="B30" s="0" t="s">
        <v>93</v>
      </c>
      <c r="C30" s="0" t="n">
        <v>80</v>
      </c>
      <c r="D30" s="0" t="n">
        <v>78</v>
      </c>
      <c r="E30" s="0" t="n">
        <v>74</v>
      </c>
      <c r="F30" s="0" t="n">
        <v>80</v>
      </c>
      <c r="G30" s="0" t="n">
        <v>78</v>
      </c>
      <c r="H30" s="0" t="n">
        <v>73</v>
      </c>
      <c r="I30" s="0" t="n">
        <v>65</v>
      </c>
      <c r="K30" s="197" t="n">
        <f aca="false">AVERAGE(C30:H30)</f>
        <v>77.1666666666667</v>
      </c>
      <c r="M30" s="0" t="n">
        <f aca="false">AVERAGE(H30:I30)</f>
        <v>69</v>
      </c>
      <c r="P30" s="61"/>
    </row>
    <row r="31" customFormat="false" ht="12.75" hidden="false" customHeight="false" outlineLevel="0" collapsed="false">
      <c r="B31" s="10" t="s">
        <v>94</v>
      </c>
      <c r="C31" s="0" t="n">
        <v>50</v>
      </c>
      <c r="D31" s="0" t="n">
        <v>50</v>
      </c>
      <c r="E31" s="0" t="n">
        <v>48</v>
      </c>
      <c r="F31" s="0" t="n">
        <v>50</v>
      </c>
      <c r="G31" s="0" t="n">
        <v>50</v>
      </c>
      <c r="H31" s="0" t="n">
        <v>50</v>
      </c>
      <c r="I31" s="0" t="n">
        <v>45</v>
      </c>
      <c r="K31" s="197" t="n">
        <f aca="false">AVERAGE(C31:H31)</f>
        <v>49.6666666666667</v>
      </c>
      <c r="M31" s="197" t="n">
        <f aca="false">AVERAGE(H31:I31)</f>
        <v>47.5</v>
      </c>
      <c r="P31" s="61"/>
    </row>
    <row r="32" customFormat="false" ht="12.75" hidden="false" customHeight="false" outlineLevel="0" collapsed="false">
      <c r="P32" s="61"/>
    </row>
    <row r="33" customFormat="false" ht="12.75" hidden="false" customHeight="false" outlineLevel="0" collapsed="false">
      <c r="P33" s="61"/>
    </row>
    <row r="34" customFormat="false" ht="12.75" hidden="false" customHeight="false" outlineLevel="0" collapsed="false">
      <c r="P34" s="61"/>
    </row>
    <row r="35" customFormat="false" ht="12.75" hidden="false" customHeight="false" outlineLevel="0" collapsed="false">
      <c r="P35" s="61"/>
    </row>
    <row r="36" customFormat="false" ht="15.75" hidden="false" customHeight="false" outlineLevel="0" collapsed="false">
      <c r="A36" s="166"/>
      <c r="B36" s="166"/>
      <c r="C36" s="166"/>
      <c r="D36" s="166"/>
      <c r="E36" s="166"/>
      <c r="F36" s="166"/>
      <c r="G36" s="199" t="s">
        <v>95</v>
      </c>
      <c r="H36" s="166"/>
      <c r="I36" s="166"/>
      <c r="J36" s="166"/>
      <c r="K36" s="166"/>
      <c r="L36" s="166"/>
      <c r="M36" s="166"/>
      <c r="N36" s="166"/>
      <c r="P36" s="61"/>
    </row>
    <row r="37" customFormat="false" ht="12.75" hidden="false" customHeight="false" outlineLevel="0" collapsed="false">
      <c r="P37" s="61"/>
    </row>
    <row r="38" customFormat="false" ht="12.75" hidden="false" customHeight="false" outlineLevel="0" collapsed="false">
      <c r="C38" s="0" t="n">
        <v>8</v>
      </c>
      <c r="D38" s="0" t="n">
        <v>9</v>
      </c>
      <c r="E38" s="0" t="n">
        <v>10</v>
      </c>
      <c r="F38" s="0" t="n">
        <v>11</v>
      </c>
      <c r="G38" s="0" t="n">
        <v>12</v>
      </c>
      <c r="H38" s="0" t="n">
        <v>13</v>
      </c>
      <c r="I38" s="0" t="n">
        <v>14</v>
      </c>
      <c r="P38" s="61"/>
    </row>
    <row r="39" customFormat="false" ht="12.75" hidden="false" customHeight="false" outlineLevel="0" collapsed="false">
      <c r="B39" s="168" t="s">
        <v>81</v>
      </c>
      <c r="C39" s="169" t="s">
        <v>82</v>
      </c>
      <c r="D39" s="169" t="s">
        <v>83</v>
      </c>
      <c r="E39" s="169" t="s">
        <v>84</v>
      </c>
      <c r="F39" s="169" t="s">
        <v>85</v>
      </c>
      <c r="G39" s="169" t="s">
        <v>86</v>
      </c>
      <c r="H39" s="169" t="s">
        <v>87</v>
      </c>
      <c r="I39" s="169" t="s">
        <v>88</v>
      </c>
      <c r="J39" s="170"/>
      <c r="K39" s="225" t="s">
        <v>107</v>
      </c>
      <c r="L39" s="172"/>
      <c r="M39" s="225" t="s">
        <v>108</v>
      </c>
      <c r="N39" s="173" t="s">
        <v>81</v>
      </c>
      <c r="O39" s="174" t="s">
        <v>91</v>
      </c>
      <c r="P39" s="61"/>
    </row>
    <row r="40" customFormat="false" ht="12.75" hidden="false" customHeight="false" outlineLevel="0" collapsed="false">
      <c r="B40" s="175" t="n">
        <v>1</v>
      </c>
      <c r="C40" s="176" t="n">
        <v>577</v>
      </c>
      <c r="D40" s="176" t="n">
        <v>606</v>
      </c>
      <c r="E40" s="176" t="n">
        <v>595</v>
      </c>
      <c r="F40" s="176" t="n">
        <v>603</v>
      </c>
      <c r="G40" s="176" t="n">
        <v>591</v>
      </c>
      <c r="H40" s="176" t="n">
        <v>592</v>
      </c>
      <c r="I40" s="176" t="n">
        <v>580</v>
      </c>
      <c r="J40" s="177"/>
      <c r="K40" s="176" t="n">
        <f aca="false">AVERAGE(C40:G40)</f>
        <v>594.4</v>
      </c>
      <c r="L40" s="176"/>
      <c r="M40" s="176" t="n">
        <f aca="false">AVERAGE(H40:I40)</f>
        <v>586</v>
      </c>
      <c r="N40" s="178" t="n">
        <v>1</v>
      </c>
      <c r="O40" s="179" t="n">
        <f aca="false">K40-K63</f>
        <v>-33</v>
      </c>
      <c r="P40" s="61"/>
    </row>
    <row r="41" customFormat="false" ht="12.75" hidden="false" customHeight="false" outlineLevel="0" collapsed="false">
      <c r="B41" s="180" t="n">
        <v>2</v>
      </c>
      <c r="C41" s="181" t="n">
        <v>563</v>
      </c>
      <c r="D41" s="181" t="n">
        <v>582</v>
      </c>
      <c r="E41" s="181" t="n">
        <v>567</v>
      </c>
      <c r="F41" s="181" t="n">
        <v>560</v>
      </c>
      <c r="G41" s="181" t="n">
        <v>586</v>
      </c>
      <c r="H41" s="181" t="n">
        <v>566</v>
      </c>
      <c r="I41" s="181" t="n">
        <v>551</v>
      </c>
      <c r="J41" s="182"/>
      <c r="K41" s="181" t="n">
        <f aca="false">AVERAGE(C41:G41)</f>
        <v>571.6</v>
      </c>
      <c r="L41" s="181"/>
      <c r="M41" s="181" t="n">
        <f aca="false">AVERAGE(H41:I41)</f>
        <v>558.5</v>
      </c>
      <c r="N41" s="183" t="n">
        <v>2</v>
      </c>
      <c r="O41" s="184" t="n">
        <f aca="false">K41-K40</f>
        <v>-22.8</v>
      </c>
      <c r="P41" s="61"/>
    </row>
    <row r="42" customFormat="false" ht="12.75" hidden="false" customHeight="false" outlineLevel="0" collapsed="false">
      <c r="B42" s="180" t="n">
        <v>3</v>
      </c>
      <c r="C42" s="181" t="n">
        <v>560</v>
      </c>
      <c r="D42" s="181" t="n">
        <v>576</v>
      </c>
      <c r="E42" s="181" t="n">
        <v>561</v>
      </c>
      <c r="F42" s="181" t="n">
        <v>559</v>
      </c>
      <c r="G42" s="181" t="n">
        <v>567</v>
      </c>
      <c r="H42" s="181" t="n">
        <v>570</v>
      </c>
      <c r="I42" s="181" t="n">
        <v>555</v>
      </c>
      <c r="J42" s="182"/>
      <c r="K42" s="181" t="n">
        <f aca="false">AVERAGE(C42:G42)</f>
        <v>564.6</v>
      </c>
      <c r="L42" s="181"/>
      <c r="M42" s="181" t="n">
        <f aca="false">AVERAGE(H42:I42)</f>
        <v>562.5</v>
      </c>
      <c r="N42" s="183" t="n">
        <v>3</v>
      </c>
      <c r="O42" s="184" t="n">
        <f aca="false">K42-K41</f>
        <v>-7</v>
      </c>
      <c r="P42" s="61"/>
    </row>
    <row r="43" customFormat="false" ht="12.75" hidden="false" customHeight="false" outlineLevel="0" collapsed="false">
      <c r="B43" s="185" t="n">
        <v>4</v>
      </c>
      <c r="C43" s="186" t="n">
        <v>558</v>
      </c>
      <c r="D43" s="186" t="n">
        <v>575</v>
      </c>
      <c r="E43" s="186" t="n">
        <v>562</v>
      </c>
      <c r="F43" s="186" t="n">
        <v>568</v>
      </c>
      <c r="G43" s="186" t="n">
        <v>576</v>
      </c>
      <c r="H43" s="186" t="n">
        <v>554</v>
      </c>
      <c r="I43" s="186" t="n">
        <v>539</v>
      </c>
      <c r="J43" s="187"/>
      <c r="K43" s="186" t="n">
        <f aca="false">AVERAGE(C43:G43)</f>
        <v>567.8</v>
      </c>
      <c r="L43" s="186"/>
      <c r="M43" s="186" t="n">
        <f aca="false">AVERAGE(H43:I43)</f>
        <v>546.5</v>
      </c>
      <c r="N43" s="188" t="n">
        <v>4</v>
      </c>
      <c r="O43" s="189" t="n">
        <f aca="false">K43-K42</f>
        <v>3.19999999999993</v>
      </c>
      <c r="P43" s="61"/>
    </row>
    <row r="44" customFormat="false" ht="12.75" hidden="false" customHeight="false" outlineLevel="0" collapsed="false">
      <c r="B44" s="175" t="n">
        <v>5</v>
      </c>
      <c r="C44" s="176" t="n">
        <v>566</v>
      </c>
      <c r="D44" s="176" t="n">
        <v>600</v>
      </c>
      <c r="E44" s="176" t="n">
        <v>583</v>
      </c>
      <c r="F44" s="176" t="n">
        <v>586</v>
      </c>
      <c r="G44" s="176" t="n">
        <v>593</v>
      </c>
      <c r="H44" s="176" t="n">
        <v>561</v>
      </c>
      <c r="I44" s="176" t="n">
        <v>540</v>
      </c>
      <c r="J44" s="177"/>
      <c r="K44" s="176" t="n">
        <f aca="false">AVERAGE(C44:G44)</f>
        <v>585.6</v>
      </c>
      <c r="L44" s="176"/>
      <c r="M44" s="176" t="n">
        <f aca="false">AVERAGE(H44:I44)</f>
        <v>550.5</v>
      </c>
      <c r="N44" s="178" t="n">
        <v>5</v>
      </c>
      <c r="O44" s="190" t="n">
        <f aca="false">K44-K43</f>
        <v>17.8000000000001</v>
      </c>
      <c r="P44" s="61"/>
    </row>
    <row r="45" customFormat="false" ht="12.75" hidden="false" customHeight="false" outlineLevel="0" collapsed="false">
      <c r="B45" s="180" t="n">
        <v>6</v>
      </c>
      <c r="C45" s="181" t="n">
        <v>615</v>
      </c>
      <c r="D45" s="181" t="n">
        <v>654</v>
      </c>
      <c r="E45" s="181" t="n">
        <v>630</v>
      </c>
      <c r="F45" s="181" t="n">
        <v>616</v>
      </c>
      <c r="G45" s="181" t="n">
        <v>650</v>
      </c>
      <c r="H45" s="181" t="n">
        <v>586</v>
      </c>
      <c r="I45" s="181" t="n">
        <v>541</v>
      </c>
      <c r="J45" s="182"/>
      <c r="K45" s="181" t="n">
        <f aca="false">AVERAGE(C45:G45)</f>
        <v>633</v>
      </c>
      <c r="L45" s="181"/>
      <c r="M45" s="181" t="n">
        <f aca="false">AVERAGE(H45:I45)</f>
        <v>563.5</v>
      </c>
      <c r="N45" s="183" t="n">
        <v>6</v>
      </c>
      <c r="O45" s="191" t="n">
        <f aca="false">K45-K44</f>
        <v>47.4</v>
      </c>
      <c r="P45" s="61"/>
    </row>
    <row r="46" customFormat="false" ht="12.75" hidden="false" customHeight="false" outlineLevel="0" collapsed="false">
      <c r="B46" s="180" t="n">
        <v>7</v>
      </c>
      <c r="C46" s="181" t="n">
        <v>711</v>
      </c>
      <c r="D46" s="181" t="n">
        <v>728</v>
      </c>
      <c r="E46" s="181" t="n">
        <v>724</v>
      </c>
      <c r="F46" s="181" t="n">
        <v>686</v>
      </c>
      <c r="G46" s="181" t="n">
        <v>748</v>
      </c>
      <c r="H46" s="181" t="n">
        <v>636</v>
      </c>
      <c r="I46" s="181" t="n">
        <v>574</v>
      </c>
      <c r="J46" s="182"/>
      <c r="K46" s="181" t="n">
        <f aca="false">AVERAGE(C46:G46)</f>
        <v>719.4</v>
      </c>
      <c r="L46" s="181"/>
      <c r="M46" s="181" t="n">
        <f aca="false">AVERAGE(H46:I46)</f>
        <v>605</v>
      </c>
      <c r="N46" s="183" t="n">
        <v>7</v>
      </c>
      <c r="O46" s="191" t="n">
        <f aca="false">K46-K45</f>
        <v>86.4</v>
      </c>
      <c r="P46" s="61"/>
    </row>
    <row r="47" customFormat="false" ht="12.75" hidden="false" customHeight="false" outlineLevel="0" collapsed="false">
      <c r="B47" s="185" t="n">
        <v>8</v>
      </c>
      <c r="C47" s="186" t="n">
        <v>761</v>
      </c>
      <c r="D47" s="186" t="n">
        <v>772</v>
      </c>
      <c r="E47" s="186" t="n">
        <v>754</v>
      </c>
      <c r="F47" s="186" t="n">
        <v>761</v>
      </c>
      <c r="G47" s="186" t="n">
        <v>771</v>
      </c>
      <c r="H47" s="186" t="n">
        <v>645</v>
      </c>
      <c r="I47" s="186" t="n">
        <v>627</v>
      </c>
      <c r="J47" s="187"/>
      <c r="K47" s="186" t="n">
        <f aca="false">AVERAGE(C47:G47)</f>
        <v>763.8</v>
      </c>
      <c r="L47" s="186"/>
      <c r="M47" s="186" t="n">
        <f aca="false">AVERAGE(H47:I47)</f>
        <v>636</v>
      </c>
      <c r="N47" s="188" t="n">
        <v>8</v>
      </c>
      <c r="O47" s="192" t="n">
        <f aca="false">K47-K46</f>
        <v>44.4</v>
      </c>
      <c r="P47" s="61"/>
    </row>
    <row r="48" customFormat="false" ht="12.75" hidden="false" customHeight="false" outlineLevel="0" collapsed="false">
      <c r="B48" s="180" t="n">
        <v>9</v>
      </c>
      <c r="C48" s="181" t="n">
        <v>761</v>
      </c>
      <c r="D48" s="181" t="n">
        <v>791</v>
      </c>
      <c r="E48" s="181" t="n">
        <v>769</v>
      </c>
      <c r="F48" s="181" t="n">
        <v>761</v>
      </c>
      <c r="G48" s="181" t="n">
        <v>777</v>
      </c>
      <c r="H48" s="181" t="n">
        <v>680</v>
      </c>
      <c r="I48" s="181" t="n">
        <v>592</v>
      </c>
      <c r="J48" s="182"/>
      <c r="K48" s="181" t="n">
        <f aca="false">AVERAGE(C48:G48)</f>
        <v>771.8</v>
      </c>
      <c r="L48" s="181"/>
      <c r="M48" s="181" t="n">
        <f aca="false">AVERAGE(H48:I48)</f>
        <v>636</v>
      </c>
      <c r="N48" s="183" t="n">
        <v>9</v>
      </c>
      <c r="O48" s="179" t="n">
        <f aca="false">K48-K47</f>
        <v>8</v>
      </c>
      <c r="P48" s="61"/>
    </row>
    <row r="49" customFormat="false" ht="12.75" hidden="false" customHeight="false" outlineLevel="0" collapsed="false">
      <c r="B49" s="180" t="n">
        <v>10</v>
      </c>
      <c r="C49" s="181" t="n">
        <v>767</v>
      </c>
      <c r="D49" s="181" t="n">
        <v>804</v>
      </c>
      <c r="E49" s="181" t="n">
        <v>764</v>
      </c>
      <c r="F49" s="181" t="n">
        <v>775</v>
      </c>
      <c r="G49" s="181" t="n">
        <v>801</v>
      </c>
      <c r="H49" s="181" t="n">
        <v>672</v>
      </c>
      <c r="I49" s="181" t="n">
        <v>592</v>
      </c>
      <c r="J49" s="182"/>
      <c r="K49" s="181" t="n">
        <f aca="false">AVERAGE(C49:G49)</f>
        <v>782.2</v>
      </c>
      <c r="L49" s="181"/>
      <c r="M49" s="181" t="n">
        <f aca="false">AVERAGE(H49:I49)</f>
        <v>632</v>
      </c>
      <c r="N49" s="183" t="n">
        <v>10</v>
      </c>
      <c r="O49" s="184" t="n">
        <f aca="false">K49-K48</f>
        <v>10.4000000000001</v>
      </c>
      <c r="P49" s="61"/>
    </row>
    <row r="50" customFormat="false" ht="12.75" hidden="false" customHeight="false" outlineLevel="0" collapsed="false">
      <c r="B50" s="180" t="n">
        <v>11</v>
      </c>
      <c r="C50" s="181" t="n">
        <v>799</v>
      </c>
      <c r="D50" s="181" t="n">
        <v>806</v>
      </c>
      <c r="E50" s="181" t="n">
        <v>771</v>
      </c>
      <c r="F50" s="181" t="n">
        <v>771</v>
      </c>
      <c r="G50" s="181" t="n">
        <v>775</v>
      </c>
      <c r="H50" s="181" t="n">
        <v>702</v>
      </c>
      <c r="I50" s="181" t="n">
        <v>625</v>
      </c>
      <c r="J50" s="182"/>
      <c r="K50" s="181" t="n">
        <f aca="false">AVERAGE(C50:G50)</f>
        <v>784.4</v>
      </c>
      <c r="L50" s="181"/>
      <c r="M50" s="181" t="n">
        <f aca="false">AVERAGE(H50:I50)</f>
        <v>663.5</v>
      </c>
      <c r="N50" s="183" t="n">
        <v>11</v>
      </c>
      <c r="O50" s="184" t="n">
        <f aca="false">K50-K49</f>
        <v>2.19999999999993</v>
      </c>
      <c r="P50" s="61"/>
    </row>
    <row r="51" customFormat="false" ht="12.75" hidden="false" customHeight="false" outlineLevel="0" collapsed="false">
      <c r="B51" s="185" t="n">
        <v>12</v>
      </c>
      <c r="C51" s="186" t="n">
        <v>780</v>
      </c>
      <c r="D51" s="186" t="n">
        <v>795</v>
      </c>
      <c r="E51" s="186" t="n">
        <v>754</v>
      </c>
      <c r="F51" s="186" t="n">
        <v>757</v>
      </c>
      <c r="G51" s="186" t="n">
        <v>777</v>
      </c>
      <c r="H51" s="186" t="n">
        <v>670</v>
      </c>
      <c r="I51" s="186" t="n">
        <v>601</v>
      </c>
      <c r="J51" s="187"/>
      <c r="K51" s="186" t="n">
        <f aca="false">AVERAGE(C51:G51)</f>
        <v>772.6</v>
      </c>
      <c r="L51" s="186"/>
      <c r="M51" s="186" t="n">
        <f aca="false">AVERAGE(H51:I51)</f>
        <v>635.5</v>
      </c>
      <c r="N51" s="188" t="n">
        <v>12</v>
      </c>
      <c r="O51" s="189" t="n">
        <f aca="false">K51-K50</f>
        <v>-11.8</v>
      </c>
      <c r="P51" s="61"/>
    </row>
    <row r="52" customFormat="false" ht="12.75" hidden="false" customHeight="false" outlineLevel="0" collapsed="false">
      <c r="B52" s="180" t="n">
        <v>13</v>
      </c>
      <c r="C52" s="181" t="n">
        <v>770</v>
      </c>
      <c r="D52" s="181" t="n">
        <v>776</v>
      </c>
      <c r="E52" s="181" t="n">
        <v>730</v>
      </c>
      <c r="F52" s="181" t="n">
        <v>812</v>
      </c>
      <c r="G52" s="181" t="n">
        <v>757</v>
      </c>
      <c r="H52" s="181" t="n">
        <v>654</v>
      </c>
      <c r="I52" s="181" t="n">
        <v>624</v>
      </c>
      <c r="J52" s="182"/>
      <c r="K52" s="181" t="n">
        <f aca="false">AVERAGE(C52:G52)</f>
        <v>769</v>
      </c>
      <c r="L52" s="181"/>
      <c r="M52" s="181" t="n">
        <f aca="false">AVERAGE(H52:I52)</f>
        <v>639</v>
      </c>
      <c r="N52" s="183" t="n">
        <v>13</v>
      </c>
      <c r="O52" s="179" t="n">
        <f aca="false">K52-K51</f>
        <v>-3.60000000000002</v>
      </c>
      <c r="P52" s="61"/>
    </row>
    <row r="53" customFormat="false" ht="12.75" hidden="false" customHeight="false" outlineLevel="0" collapsed="false">
      <c r="B53" s="180" t="n">
        <v>14</v>
      </c>
      <c r="C53" s="181" t="n">
        <v>761</v>
      </c>
      <c r="D53" s="181" t="n">
        <v>761</v>
      </c>
      <c r="E53" s="181" t="n">
        <v>738</v>
      </c>
      <c r="F53" s="181" t="n">
        <v>750</v>
      </c>
      <c r="G53" s="181" t="n">
        <v>757</v>
      </c>
      <c r="H53" s="181" t="n">
        <v>649</v>
      </c>
      <c r="I53" s="181" t="n">
        <v>602</v>
      </c>
      <c r="J53" s="182"/>
      <c r="K53" s="181" t="n">
        <f aca="false">AVERAGE(C53:G53)</f>
        <v>753.4</v>
      </c>
      <c r="L53" s="181"/>
      <c r="M53" s="181" t="n">
        <f aca="false">AVERAGE(H53:I53)</f>
        <v>625.5</v>
      </c>
      <c r="N53" s="183" t="n">
        <v>14</v>
      </c>
      <c r="O53" s="184" t="n">
        <f aca="false">K53-K52</f>
        <v>-15.6</v>
      </c>
      <c r="P53" s="61"/>
    </row>
    <row r="54" customFormat="false" ht="12.75" hidden="false" customHeight="false" outlineLevel="0" collapsed="false">
      <c r="B54" s="180" t="n">
        <v>15</v>
      </c>
      <c r="C54" s="181" t="n">
        <v>747</v>
      </c>
      <c r="D54" s="181" t="n">
        <v>752</v>
      </c>
      <c r="E54" s="181" t="n">
        <v>739</v>
      </c>
      <c r="F54" s="181" t="n">
        <v>723</v>
      </c>
      <c r="G54" s="181" t="n">
        <v>747</v>
      </c>
      <c r="H54" s="181" t="n">
        <v>640</v>
      </c>
      <c r="I54" s="181" t="n">
        <v>593</v>
      </c>
      <c r="J54" s="182"/>
      <c r="K54" s="181" t="n">
        <f aca="false">AVERAGE(C54:G54)</f>
        <v>741.6</v>
      </c>
      <c r="L54" s="181"/>
      <c r="M54" s="181" t="n">
        <f aca="false">AVERAGE(H54:I54)</f>
        <v>616.5</v>
      </c>
      <c r="N54" s="183" t="n">
        <v>15</v>
      </c>
      <c r="O54" s="184" t="n">
        <f aca="false">K54-K53</f>
        <v>-11.8</v>
      </c>
      <c r="P54" s="61"/>
    </row>
    <row r="55" customFormat="false" ht="12.75" hidden="false" customHeight="false" outlineLevel="0" collapsed="false">
      <c r="B55" s="185" t="n">
        <v>16</v>
      </c>
      <c r="C55" s="186" t="n">
        <v>739</v>
      </c>
      <c r="D55" s="186" t="n">
        <v>745</v>
      </c>
      <c r="E55" s="186" t="n">
        <v>722</v>
      </c>
      <c r="F55" s="186" t="n">
        <v>718</v>
      </c>
      <c r="G55" s="186" t="n">
        <v>733</v>
      </c>
      <c r="H55" s="186" t="n">
        <v>614</v>
      </c>
      <c r="I55" s="186" t="n">
        <v>606</v>
      </c>
      <c r="J55" s="187"/>
      <c r="K55" s="186" t="n">
        <f aca="false">AVERAGE(C55:G55)</f>
        <v>731.4</v>
      </c>
      <c r="L55" s="186"/>
      <c r="M55" s="186" t="n">
        <f aca="false">AVERAGE(H55:I55)</f>
        <v>610</v>
      </c>
      <c r="N55" s="188" t="n">
        <v>16</v>
      </c>
      <c r="O55" s="189" t="n">
        <f aca="false">K55-K54</f>
        <v>-10.2</v>
      </c>
      <c r="P55" s="61"/>
    </row>
    <row r="56" customFormat="false" ht="12.75" hidden="false" customHeight="false" outlineLevel="0" collapsed="false">
      <c r="B56" s="180" t="n">
        <v>17</v>
      </c>
      <c r="C56" s="181" t="n">
        <v>735</v>
      </c>
      <c r="D56" s="181" t="n">
        <v>736</v>
      </c>
      <c r="E56" s="181" t="n">
        <v>699</v>
      </c>
      <c r="F56" s="181" t="n">
        <v>704</v>
      </c>
      <c r="G56" s="181" t="n">
        <v>700</v>
      </c>
      <c r="H56" s="181" t="n">
        <v>627</v>
      </c>
      <c r="I56" s="181" t="n">
        <v>602</v>
      </c>
      <c r="J56" s="182"/>
      <c r="K56" s="181" t="n">
        <f aca="false">AVERAGE(C56:G56)</f>
        <v>714.8</v>
      </c>
      <c r="L56" s="181"/>
      <c r="M56" s="181" t="n">
        <f aca="false">AVERAGE(H56:I56)</f>
        <v>614.5</v>
      </c>
      <c r="N56" s="183" t="n">
        <v>17</v>
      </c>
      <c r="O56" s="179" t="n">
        <f aca="false">K56-K55</f>
        <v>-16.6</v>
      </c>
      <c r="P56" s="61"/>
    </row>
    <row r="57" customFormat="false" ht="12.75" hidden="false" customHeight="false" outlineLevel="0" collapsed="false">
      <c r="B57" s="180" t="n">
        <v>18</v>
      </c>
      <c r="C57" s="181" t="n">
        <v>800</v>
      </c>
      <c r="D57" s="181" t="n">
        <v>800</v>
      </c>
      <c r="E57" s="181" t="n">
        <v>795</v>
      </c>
      <c r="F57" s="181" t="n">
        <v>801</v>
      </c>
      <c r="G57" s="181" t="n">
        <v>720</v>
      </c>
      <c r="H57" s="181" t="n">
        <v>616</v>
      </c>
      <c r="I57" s="181" t="n">
        <v>624</v>
      </c>
      <c r="J57" s="182"/>
      <c r="K57" s="181" t="n">
        <f aca="false">AVERAGE(C57:G57)</f>
        <v>783.2</v>
      </c>
      <c r="L57" s="181"/>
      <c r="M57" s="181" t="n">
        <f aca="false">AVERAGE(H57:I57)</f>
        <v>620</v>
      </c>
      <c r="N57" s="183" t="n">
        <v>18</v>
      </c>
      <c r="O57" s="184" t="n">
        <f aca="false">K57-K56</f>
        <v>68.4000000000001</v>
      </c>
      <c r="P57" s="61"/>
    </row>
    <row r="58" customFormat="false" ht="12.75" hidden="false" customHeight="false" outlineLevel="0" collapsed="false">
      <c r="B58" s="180" t="n">
        <v>19</v>
      </c>
      <c r="C58" s="181" t="n">
        <v>835</v>
      </c>
      <c r="D58" s="181" t="n">
        <v>847</v>
      </c>
      <c r="E58" s="181" t="n">
        <v>811</v>
      </c>
      <c r="F58" s="181" t="n">
        <v>805</v>
      </c>
      <c r="G58" s="181" t="n">
        <v>781</v>
      </c>
      <c r="H58" s="181" t="n">
        <v>735</v>
      </c>
      <c r="I58" s="181" t="n">
        <v>705</v>
      </c>
      <c r="J58" s="182"/>
      <c r="K58" s="181" t="n">
        <f aca="false">AVERAGE(C58:G58)</f>
        <v>815.8</v>
      </c>
      <c r="L58" s="181"/>
      <c r="M58" s="181" t="n">
        <f aca="false">AVERAGE(H58:I58)</f>
        <v>720</v>
      </c>
      <c r="N58" s="183" t="n">
        <v>19</v>
      </c>
      <c r="O58" s="184" t="n">
        <f aca="false">K58-K57</f>
        <v>32.5999999999999</v>
      </c>
      <c r="P58" s="61"/>
    </row>
    <row r="59" customFormat="false" ht="12.75" hidden="false" customHeight="false" outlineLevel="0" collapsed="false">
      <c r="B59" s="185" t="n">
        <v>20</v>
      </c>
      <c r="C59" s="186" t="n">
        <v>842</v>
      </c>
      <c r="D59" s="186" t="n">
        <v>850</v>
      </c>
      <c r="E59" s="186" t="n">
        <v>813</v>
      </c>
      <c r="F59" s="186" t="n">
        <v>789</v>
      </c>
      <c r="G59" s="186" t="n">
        <v>784</v>
      </c>
      <c r="H59" s="186" t="n">
        <v>717</v>
      </c>
      <c r="I59" s="186" t="n">
        <v>719</v>
      </c>
      <c r="J59" s="187"/>
      <c r="K59" s="186" t="n">
        <f aca="false">AVERAGE(C59:G59)</f>
        <v>815.6</v>
      </c>
      <c r="L59" s="186"/>
      <c r="M59" s="186" t="n">
        <f aca="false">AVERAGE(H59:I59)</f>
        <v>718</v>
      </c>
      <c r="N59" s="188" t="n">
        <v>20</v>
      </c>
      <c r="O59" s="189" t="n">
        <f aca="false">K59-K58</f>
        <v>-0.199999999999932</v>
      </c>
      <c r="P59" s="61"/>
    </row>
    <row r="60" customFormat="false" ht="12.75" hidden="false" customHeight="false" outlineLevel="0" collapsed="false">
      <c r="B60" s="180" t="n">
        <v>21</v>
      </c>
      <c r="C60" s="181" t="n">
        <v>825</v>
      </c>
      <c r="D60" s="181" t="n">
        <v>823</v>
      </c>
      <c r="E60" s="181" t="n">
        <v>795</v>
      </c>
      <c r="F60" s="181" t="n">
        <v>770</v>
      </c>
      <c r="G60" s="181" t="n">
        <v>766</v>
      </c>
      <c r="H60" s="181" t="n">
        <v>715</v>
      </c>
      <c r="I60" s="181" t="n">
        <v>711</v>
      </c>
      <c r="J60" s="182"/>
      <c r="K60" s="181" t="n">
        <f aca="false">AVERAGE(C60:G60)</f>
        <v>795.8</v>
      </c>
      <c r="L60" s="181"/>
      <c r="M60" s="181" t="n">
        <f aca="false">AVERAGE(H60:I60)</f>
        <v>713</v>
      </c>
      <c r="N60" s="183" t="n">
        <v>21</v>
      </c>
      <c r="O60" s="179" t="n">
        <f aca="false">K60-K59</f>
        <v>-19.8000000000001</v>
      </c>
      <c r="P60" s="61"/>
    </row>
    <row r="61" customFormat="false" ht="12.75" hidden="false" customHeight="false" outlineLevel="0" collapsed="false">
      <c r="B61" s="180" t="n">
        <v>22</v>
      </c>
      <c r="C61" s="181" t="n">
        <v>782</v>
      </c>
      <c r="D61" s="181" t="n">
        <v>781</v>
      </c>
      <c r="E61" s="181" t="n">
        <v>728</v>
      </c>
      <c r="F61" s="181" t="n">
        <v>737</v>
      </c>
      <c r="G61" s="181" t="n">
        <v>745</v>
      </c>
      <c r="H61" s="181" t="n">
        <v>688</v>
      </c>
      <c r="I61" s="181" t="n">
        <v>674</v>
      </c>
      <c r="J61" s="182"/>
      <c r="K61" s="181" t="n">
        <f aca="false">AVERAGE(C61:G61)</f>
        <v>754.6</v>
      </c>
      <c r="L61" s="181"/>
      <c r="M61" s="181" t="n">
        <f aca="false">AVERAGE(H61:I61)</f>
        <v>681</v>
      </c>
      <c r="N61" s="183" t="n">
        <v>22</v>
      </c>
      <c r="O61" s="184" t="n">
        <f aca="false">K61-K60</f>
        <v>-41.1999999999999</v>
      </c>
      <c r="P61" s="61"/>
    </row>
    <row r="62" customFormat="false" ht="12.75" hidden="false" customHeight="false" outlineLevel="0" collapsed="false">
      <c r="B62" s="180" t="n">
        <v>23</v>
      </c>
      <c r="C62" s="181" t="n">
        <v>708</v>
      </c>
      <c r="D62" s="181" t="n">
        <v>705</v>
      </c>
      <c r="E62" s="181" t="n">
        <v>669</v>
      </c>
      <c r="F62" s="181" t="n">
        <v>671</v>
      </c>
      <c r="G62" s="181" t="n">
        <v>707</v>
      </c>
      <c r="H62" s="181" t="n">
        <v>642</v>
      </c>
      <c r="I62" s="181" t="n">
        <v>632</v>
      </c>
      <c r="J62" s="182"/>
      <c r="K62" s="181" t="n">
        <f aca="false">AVERAGE(C62:G62)</f>
        <v>692</v>
      </c>
      <c r="L62" s="181"/>
      <c r="M62" s="181" t="n">
        <f aca="false">AVERAGE(H62:I62)</f>
        <v>637</v>
      </c>
      <c r="N62" s="183" t="n">
        <v>23</v>
      </c>
      <c r="O62" s="184" t="n">
        <f aca="false">K62-K61</f>
        <v>-62.6</v>
      </c>
      <c r="P62" s="61"/>
    </row>
    <row r="63" customFormat="false" ht="12.75" hidden="false" customHeight="false" outlineLevel="0" collapsed="false">
      <c r="B63" s="185" t="n">
        <v>24</v>
      </c>
      <c r="C63" s="181" t="n">
        <v>646</v>
      </c>
      <c r="D63" s="181" t="n">
        <v>634</v>
      </c>
      <c r="E63" s="181" t="n">
        <v>611</v>
      </c>
      <c r="F63" s="181" t="n">
        <v>605</v>
      </c>
      <c r="G63" s="181" t="n">
        <v>641</v>
      </c>
      <c r="H63" s="181" t="n">
        <v>616</v>
      </c>
      <c r="I63" s="181" t="n">
        <v>584</v>
      </c>
      <c r="J63" s="187"/>
      <c r="K63" s="181" t="n">
        <f aca="false">AVERAGE(C63:G63)</f>
        <v>627.4</v>
      </c>
      <c r="L63" s="186"/>
      <c r="M63" s="181" t="n">
        <f aca="false">AVERAGE(H63:I63)</f>
        <v>600</v>
      </c>
      <c r="N63" s="188" t="n">
        <v>24</v>
      </c>
      <c r="O63" s="189" t="n">
        <f aca="false">K63-K62</f>
        <v>-64.6</v>
      </c>
      <c r="P63" s="61"/>
    </row>
    <row r="64" customFormat="false" ht="13.5" hidden="false" customHeight="false" outlineLevel="0" collapsed="false">
      <c r="B64" s="193" t="s">
        <v>92</v>
      </c>
      <c r="C64" s="194" t="n">
        <f aca="false">SUM(C40:C63)</f>
        <v>17208</v>
      </c>
      <c r="D64" s="194" t="n">
        <f aca="false">SUM(D40:D63)</f>
        <v>17499</v>
      </c>
      <c r="E64" s="194" t="n">
        <f aca="false">SUM(E40:E63)</f>
        <v>16884</v>
      </c>
      <c r="F64" s="194" t="n">
        <f aca="false">SUM(F40:F63)</f>
        <v>16888</v>
      </c>
      <c r="G64" s="194" t="n">
        <f aca="false">SUM(G40:G63)</f>
        <v>17050</v>
      </c>
      <c r="H64" s="194" t="n">
        <f aca="false">SUM(H40:H63)</f>
        <v>15347</v>
      </c>
      <c r="I64" s="194" t="n">
        <f aca="false">SUM(I40:I63)</f>
        <v>14593</v>
      </c>
      <c r="J64" s="194"/>
      <c r="K64" s="194" t="n">
        <f aca="false">SUM(K40:K63)</f>
        <v>17105.8</v>
      </c>
      <c r="L64" s="194"/>
      <c r="M64" s="194" t="n">
        <f aca="false">SUM(M40:M63)</f>
        <v>14970</v>
      </c>
      <c r="N64" s="195"/>
      <c r="O64" s="196"/>
      <c r="P64" s="61"/>
    </row>
    <row r="65" customFormat="false" ht="13.5" hidden="false" customHeight="false" outlineLevel="0" collapsed="false">
      <c r="B65" s="0" t="s">
        <v>93</v>
      </c>
      <c r="C65" s="0" t="n">
        <v>80</v>
      </c>
      <c r="D65" s="0" t="n">
        <v>78</v>
      </c>
      <c r="E65" s="0" t="n">
        <v>74</v>
      </c>
      <c r="F65" s="0" t="n">
        <v>80</v>
      </c>
      <c r="G65" s="0" t="n">
        <v>78</v>
      </c>
      <c r="H65" s="0" t="n">
        <v>73</v>
      </c>
      <c r="I65" s="0" t="n">
        <v>65</v>
      </c>
      <c r="K65" s="197" t="n">
        <f aca="false">AVERAGE(C65:H65)</f>
        <v>77.1666666666667</v>
      </c>
      <c r="M65" s="0" t="n">
        <f aca="false">AVERAGE(H65:I65)</f>
        <v>69</v>
      </c>
      <c r="P65" s="61"/>
    </row>
    <row r="66" customFormat="false" ht="12.75" hidden="false" customHeight="false" outlineLevel="0" collapsed="false">
      <c r="B66" s="10" t="s">
        <v>94</v>
      </c>
      <c r="C66" s="0" t="n">
        <v>50</v>
      </c>
      <c r="D66" s="0" t="n">
        <v>50</v>
      </c>
      <c r="E66" s="0" t="n">
        <v>48</v>
      </c>
      <c r="F66" s="0" t="n">
        <v>50</v>
      </c>
      <c r="G66" s="0" t="n">
        <v>50</v>
      </c>
      <c r="H66" s="0" t="n">
        <v>50</v>
      </c>
      <c r="I66" s="0" t="n">
        <v>45</v>
      </c>
      <c r="K66" s="197" t="n">
        <f aca="false">AVERAGE(C66:H66)</f>
        <v>49.6666666666667</v>
      </c>
      <c r="M66" s="197" t="n">
        <f aca="false">AVERAGE(H66:I66)</f>
        <v>47.5</v>
      </c>
      <c r="P66" s="61"/>
    </row>
    <row r="67" customFormat="false" ht="12.75" hidden="false" customHeight="false" outlineLevel="0" collapsed="false">
      <c r="P67" s="61"/>
    </row>
    <row r="68" customFormat="false" ht="12.75" hidden="false" customHeight="false" outlineLevel="0" collapsed="false">
      <c r="D68" s="198"/>
      <c r="E68" s="198"/>
      <c r="P68" s="61"/>
    </row>
    <row r="69" customFormat="false" ht="12.75" hidden="false" customHeight="false" outlineLevel="0" collapsed="false">
      <c r="P69" s="61"/>
    </row>
    <row r="70" customFormat="false" ht="12.75" hidden="false" customHeight="false" outlineLevel="0" collapsed="false">
      <c r="P70" s="61"/>
    </row>
    <row r="71" customFormat="false" ht="15.75" hidden="false" customHeight="false" outlineLevel="0" collapsed="false">
      <c r="A71" s="166"/>
      <c r="B71" s="166"/>
      <c r="C71" s="166"/>
      <c r="D71" s="166"/>
      <c r="E71" s="166"/>
      <c r="F71" s="166"/>
      <c r="G71" s="199" t="s">
        <v>96</v>
      </c>
      <c r="H71" s="166"/>
      <c r="I71" s="166"/>
      <c r="J71" s="166"/>
      <c r="K71" s="166"/>
      <c r="L71" s="166"/>
      <c r="M71" s="166"/>
      <c r="N71" s="166"/>
      <c r="P71" s="61"/>
    </row>
    <row r="72" customFormat="false" ht="12.75" hidden="false" customHeight="false" outlineLevel="0" collapsed="false">
      <c r="P72" s="61"/>
    </row>
    <row r="73" customFormat="false" ht="12.75" hidden="false" customHeight="false" outlineLevel="0" collapsed="false">
      <c r="C73" s="0" t="n">
        <v>15</v>
      </c>
      <c r="D73" s="0" t="n">
        <v>16</v>
      </c>
      <c r="E73" s="0" t="n">
        <v>17</v>
      </c>
      <c r="F73" s="0" t="n">
        <v>18</v>
      </c>
      <c r="G73" s="0" t="n">
        <v>19</v>
      </c>
      <c r="H73" s="0" t="n">
        <v>20</v>
      </c>
      <c r="I73" s="0" t="n">
        <v>21</v>
      </c>
      <c r="P73" s="61"/>
    </row>
    <row r="74" customFormat="false" ht="12.75" hidden="false" customHeight="false" outlineLevel="0" collapsed="false">
      <c r="B74" s="168" t="s">
        <v>81</v>
      </c>
      <c r="C74" s="169" t="s">
        <v>82</v>
      </c>
      <c r="D74" s="169" t="s">
        <v>83</v>
      </c>
      <c r="E74" s="169" t="s">
        <v>84</v>
      </c>
      <c r="F74" s="169" t="s">
        <v>85</v>
      </c>
      <c r="G74" s="169" t="s">
        <v>86</v>
      </c>
      <c r="H74" s="169" t="s">
        <v>87</v>
      </c>
      <c r="I74" s="169" t="s">
        <v>88</v>
      </c>
      <c r="J74" s="170"/>
      <c r="K74" s="225" t="s">
        <v>107</v>
      </c>
      <c r="L74" s="172"/>
      <c r="M74" s="225" t="s">
        <v>108</v>
      </c>
      <c r="N74" s="173" t="s">
        <v>81</v>
      </c>
      <c r="O74" s="174" t="s">
        <v>91</v>
      </c>
      <c r="P74" s="61"/>
    </row>
    <row r="75" customFormat="false" ht="12.75" hidden="false" customHeight="false" outlineLevel="0" collapsed="false">
      <c r="B75" s="175" t="n">
        <v>1</v>
      </c>
      <c r="C75" s="176" t="n">
        <v>547</v>
      </c>
      <c r="D75" s="176" t="n">
        <v>558</v>
      </c>
      <c r="E75" s="176" t="n">
        <v>601</v>
      </c>
      <c r="F75" s="176" t="n">
        <v>549</v>
      </c>
      <c r="G75" s="176" t="n">
        <v>568</v>
      </c>
      <c r="H75" s="176" t="n">
        <v>549</v>
      </c>
      <c r="I75" s="176" t="n">
        <v>568</v>
      </c>
      <c r="J75" s="177"/>
      <c r="K75" s="176" t="n">
        <f aca="false">AVERAGE(C75:G75)</f>
        <v>564.6</v>
      </c>
      <c r="L75" s="176"/>
      <c r="M75" s="176" t="n">
        <f aca="false">AVERAGE(H75:I75)</f>
        <v>558.5</v>
      </c>
      <c r="N75" s="178" t="n">
        <v>1</v>
      </c>
      <c r="O75" s="179" t="n">
        <f aca="false">K75-K98</f>
        <v>-44.1999999999999</v>
      </c>
      <c r="P75" s="61"/>
    </row>
    <row r="76" customFormat="false" ht="12.75" hidden="false" customHeight="false" outlineLevel="0" collapsed="false">
      <c r="B76" s="180" t="n">
        <v>2</v>
      </c>
      <c r="C76" s="181" t="n">
        <v>531</v>
      </c>
      <c r="D76" s="181" t="n">
        <v>554</v>
      </c>
      <c r="E76" s="181" t="n">
        <v>587</v>
      </c>
      <c r="F76" s="181" t="n">
        <v>536</v>
      </c>
      <c r="G76" s="181" t="n">
        <v>540</v>
      </c>
      <c r="H76" s="181" t="n">
        <v>534</v>
      </c>
      <c r="I76" s="181" t="n">
        <v>546</v>
      </c>
      <c r="J76" s="182"/>
      <c r="K76" s="181" t="n">
        <f aca="false">AVERAGE(C76:G76)</f>
        <v>549.6</v>
      </c>
      <c r="L76" s="181"/>
      <c r="M76" s="181" t="n">
        <f aca="false">AVERAGE(H76:I76)</f>
        <v>540</v>
      </c>
      <c r="N76" s="183" t="n">
        <v>2</v>
      </c>
      <c r="O76" s="184" t="n">
        <f aca="false">K76-K75</f>
        <v>-15</v>
      </c>
      <c r="P76" s="61"/>
    </row>
    <row r="77" customFormat="false" ht="12.75" hidden="false" customHeight="false" outlineLevel="0" collapsed="false">
      <c r="B77" s="180" t="n">
        <v>3</v>
      </c>
      <c r="C77" s="181" t="n">
        <v>529</v>
      </c>
      <c r="D77" s="181" t="n">
        <v>534</v>
      </c>
      <c r="E77" s="181" t="n">
        <v>582</v>
      </c>
      <c r="F77" s="181" t="n">
        <v>530</v>
      </c>
      <c r="G77" s="181" t="n">
        <v>532</v>
      </c>
      <c r="H77" s="181" t="n">
        <v>527</v>
      </c>
      <c r="I77" s="181" t="n">
        <v>539</v>
      </c>
      <c r="J77" s="182"/>
      <c r="K77" s="181" t="n">
        <f aca="false">AVERAGE(C77:G77)</f>
        <v>541.4</v>
      </c>
      <c r="L77" s="181"/>
      <c r="M77" s="181" t="n">
        <f aca="false">AVERAGE(H77:I77)</f>
        <v>533</v>
      </c>
      <c r="N77" s="183" t="n">
        <v>3</v>
      </c>
      <c r="O77" s="184" t="n">
        <f aca="false">K77-K76</f>
        <v>-8.20000000000005</v>
      </c>
      <c r="P77" s="61"/>
    </row>
    <row r="78" customFormat="false" ht="12.75" hidden="false" customHeight="false" outlineLevel="0" collapsed="false">
      <c r="B78" s="185" t="n">
        <v>4</v>
      </c>
      <c r="C78" s="186" t="n">
        <v>530</v>
      </c>
      <c r="D78" s="186" t="n">
        <v>537</v>
      </c>
      <c r="E78" s="186" t="n">
        <v>574</v>
      </c>
      <c r="F78" s="186" t="n">
        <v>527</v>
      </c>
      <c r="G78" s="186" t="n">
        <v>529</v>
      </c>
      <c r="H78" s="186" t="n">
        <v>522</v>
      </c>
      <c r="I78" s="186" t="n">
        <v>531</v>
      </c>
      <c r="J78" s="187"/>
      <c r="K78" s="186" t="n">
        <f aca="false">AVERAGE(C78:G78)</f>
        <v>539.4</v>
      </c>
      <c r="L78" s="186"/>
      <c r="M78" s="186" t="n">
        <f aca="false">AVERAGE(H78:I78)</f>
        <v>526.5</v>
      </c>
      <c r="N78" s="188" t="n">
        <v>4</v>
      </c>
      <c r="O78" s="189" t="n">
        <f aca="false">K78-K77</f>
        <v>-2</v>
      </c>
      <c r="P78" s="61"/>
    </row>
    <row r="79" customFormat="false" ht="12.75" hidden="false" customHeight="false" outlineLevel="0" collapsed="false">
      <c r="B79" s="175" t="n">
        <v>5</v>
      </c>
      <c r="C79" s="176" t="n">
        <v>535</v>
      </c>
      <c r="D79" s="176" t="n">
        <v>559</v>
      </c>
      <c r="E79" s="176" t="n">
        <v>597</v>
      </c>
      <c r="F79" s="176" t="n">
        <v>538</v>
      </c>
      <c r="G79" s="176" t="n">
        <v>548</v>
      </c>
      <c r="H79" s="176" t="n">
        <v>519</v>
      </c>
      <c r="I79" s="176" t="n">
        <v>533</v>
      </c>
      <c r="J79" s="177"/>
      <c r="K79" s="176" t="n">
        <f aca="false">AVERAGE(C79:G79)</f>
        <v>555.4</v>
      </c>
      <c r="L79" s="176"/>
      <c r="M79" s="176" t="n">
        <f aca="false">AVERAGE(H79:I79)</f>
        <v>526</v>
      </c>
      <c r="N79" s="178" t="n">
        <v>5</v>
      </c>
      <c r="O79" s="190" t="n">
        <f aca="false">K79-K78</f>
        <v>16</v>
      </c>
      <c r="P79" s="61"/>
    </row>
    <row r="80" customFormat="false" ht="12.75" hidden="false" customHeight="false" outlineLevel="0" collapsed="false">
      <c r="B80" s="180" t="n">
        <v>6</v>
      </c>
      <c r="C80" s="181" t="n">
        <v>567</v>
      </c>
      <c r="D80" s="181" t="n">
        <v>618</v>
      </c>
      <c r="E80" s="181" t="n">
        <v>663</v>
      </c>
      <c r="F80" s="181" t="n">
        <v>595</v>
      </c>
      <c r="G80" s="181" t="n">
        <v>603</v>
      </c>
      <c r="H80" s="181" t="n">
        <v>547</v>
      </c>
      <c r="I80" s="181" t="n">
        <v>543</v>
      </c>
      <c r="J80" s="182"/>
      <c r="K80" s="181" t="n">
        <f aca="false">AVERAGE(C80:G80)</f>
        <v>609.2</v>
      </c>
      <c r="L80" s="181"/>
      <c r="M80" s="181" t="n">
        <f aca="false">AVERAGE(H80:I80)</f>
        <v>545</v>
      </c>
      <c r="N80" s="183" t="n">
        <v>6</v>
      </c>
      <c r="O80" s="191" t="n">
        <f aca="false">K80-K79</f>
        <v>53.8000000000001</v>
      </c>
      <c r="P80" s="61"/>
    </row>
    <row r="81" customFormat="false" ht="12.75" hidden="false" customHeight="false" outlineLevel="0" collapsed="false">
      <c r="B81" s="180" t="n">
        <v>7</v>
      </c>
      <c r="C81" s="181" t="n">
        <v>664</v>
      </c>
      <c r="D81" s="181" t="n">
        <v>688</v>
      </c>
      <c r="E81" s="181" t="n">
        <v>729</v>
      </c>
      <c r="F81" s="181" t="n">
        <v>694</v>
      </c>
      <c r="G81" s="181" t="n">
        <v>695</v>
      </c>
      <c r="H81" s="181" t="n">
        <v>567</v>
      </c>
      <c r="I81" s="181" t="n">
        <v>568</v>
      </c>
      <c r="J81" s="182"/>
      <c r="K81" s="181" t="n">
        <f aca="false">AVERAGE(C81:G81)</f>
        <v>694</v>
      </c>
      <c r="L81" s="181"/>
      <c r="M81" s="181" t="n">
        <f aca="false">AVERAGE(H81:I81)</f>
        <v>567.5</v>
      </c>
      <c r="N81" s="183" t="n">
        <v>7</v>
      </c>
      <c r="O81" s="191" t="n">
        <f aca="false">K81-K80</f>
        <v>84.8</v>
      </c>
      <c r="P81" s="61"/>
    </row>
    <row r="82" customFormat="false" ht="12.75" hidden="false" customHeight="false" outlineLevel="0" collapsed="false">
      <c r="B82" s="185" t="n">
        <v>8</v>
      </c>
      <c r="C82" s="186" t="n">
        <v>712</v>
      </c>
      <c r="D82" s="186" t="n">
        <v>743</v>
      </c>
      <c r="E82" s="186" t="n">
        <v>804</v>
      </c>
      <c r="F82" s="186" t="n">
        <v>718</v>
      </c>
      <c r="G82" s="186" t="n">
        <v>726</v>
      </c>
      <c r="H82" s="186" t="n">
        <v>624</v>
      </c>
      <c r="I82" s="186" t="n">
        <v>551</v>
      </c>
      <c r="J82" s="187"/>
      <c r="K82" s="186" t="n">
        <f aca="false">AVERAGE(C82:G82)</f>
        <v>740.6</v>
      </c>
      <c r="L82" s="186"/>
      <c r="M82" s="186" t="n">
        <f aca="false">AVERAGE(H82:I82)</f>
        <v>587.5</v>
      </c>
      <c r="N82" s="188" t="n">
        <v>8</v>
      </c>
      <c r="O82" s="192" t="n">
        <f aca="false">K82-K81</f>
        <v>46.6</v>
      </c>
      <c r="P82" s="61"/>
    </row>
    <row r="83" customFormat="false" ht="12.75" hidden="false" customHeight="false" outlineLevel="0" collapsed="false">
      <c r="B83" s="180" t="n">
        <v>9</v>
      </c>
      <c r="C83" s="181" t="n">
        <v>726</v>
      </c>
      <c r="D83" s="181" t="n">
        <v>744</v>
      </c>
      <c r="E83" s="181" t="n">
        <v>798</v>
      </c>
      <c r="F83" s="181" t="n">
        <v>729</v>
      </c>
      <c r="G83" s="181" t="n">
        <v>749</v>
      </c>
      <c r="H83" s="181" t="n">
        <v>630</v>
      </c>
      <c r="I83" s="181" t="n">
        <v>585</v>
      </c>
      <c r="J83" s="182"/>
      <c r="K83" s="181" t="n">
        <f aca="false">AVERAGE(C83:G83)</f>
        <v>749.2</v>
      </c>
      <c r="L83" s="181"/>
      <c r="M83" s="181" t="n">
        <f aca="false">AVERAGE(H83:I83)</f>
        <v>607.5</v>
      </c>
      <c r="N83" s="183" t="n">
        <v>9</v>
      </c>
      <c r="O83" s="179" t="n">
        <f aca="false">K83-K82</f>
        <v>8.60000000000002</v>
      </c>
      <c r="P83" s="61"/>
    </row>
    <row r="84" customFormat="false" ht="12.75" hidden="false" customHeight="false" outlineLevel="0" collapsed="false">
      <c r="B84" s="180" t="n">
        <v>10</v>
      </c>
      <c r="C84" s="181" t="n">
        <v>735</v>
      </c>
      <c r="D84" s="181" t="n">
        <v>767</v>
      </c>
      <c r="E84" s="181" t="n">
        <v>782</v>
      </c>
      <c r="F84" s="181" t="n">
        <v>741</v>
      </c>
      <c r="G84" s="181" t="n">
        <v>758</v>
      </c>
      <c r="H84" s="181" t="n">
        <v>653</v>
      </c>
      <c r="I84" s="181" t="n">
        <v>594</v>
      </c>
      <c r="J84" s="182"/>
      <c r="K84" s="181" t="n">
        <f aca="false">AVERAGE(C84:G84)</f>
        <v>756.6</v>
      </c>
      <c r="L84" s="181"/>
      <c r="M84" s="181" t="n">
        <f aca="false">AVERAGE(H84:I84)</f>
        <v>623.5</v>
      </c>
      <c r="N84" s="183" t="n">
        <v>10</v>
      </c>
      <c r="O84" s="184" t="n">
        <f aca="false">K84-K83</f>
        <v>7.39999999999998</v>
      </c>
      <c r="P84" s="61"/>
    </row>
    <row r="85" customFormat="false" ht="12.75" hidden="false" customHeight="false" outlineLevel="0" collapsed="false">
      <c r="B85" s="180" t="n">
        <v>11</v>
      </c>
      <c r="C85" s="181" t="n">
        <v>769</v>
      </c>
      <c r="D85" s="181" t="n">
        <v>769</v>
      </c>
      <c r="E85" s="181" t="n">
        <v>803</v>
      </c>
      <c r="F85" s="181" t="n">
        <v>751</v>
      </c>
      <c r="G85" s="181" t="n">
        <v>773</v>
      </c>
      <c r="H85" s="181" t="n">
        <v>655</v>
      </c>
      <c r="I85" s="181" t="n">
        <v>615</v>
      </c>
      <c r="J85" s="182"/>
      <c r="K85" s="181" t="n">
        <f aca="false">AVERAGE(C85:G85)</f>
        <v>773</v>
      </c>
      <c r="L85" s="181"/>
      <c r="M85" s="181" t="n">
        <f aca="false">AVERAGE(H85:I85)</f>
        <v>635</v>
      </c>
      <c r="N85" s="183" t="n">
        <v>11</v>
      </c>
      <c r="O85" s="184" t="n">
        <f aca="false">K85-K84</f>
        <v>16.4</v>
      </c>
      <c r="P85" s="61"/>
    </row>
    <row r="86" customFormat="false" ht="12.75" hidden="false" customHeight="false" outlineLevel="0" collapsed="false">
      <c r="B86" s="185" t="n">
        <v>12</v>
      </c>
      <c r="C86" s="186" t="n">
        <v>768</v>
      </c>
      <c r="D86" s="186" t="n">
        <v>766</v>
      </c>
      <c r="E86" s="186" t="n">
        <v>783</v>
      </c>
      <c r="F86" s="186" t="n">
        <v>750</v>
      </c>
      <c r="G86" s="186" t="n">
        <v>758</v>
      </c>
      <c r="H86" s="186" t="n">
        <v>678</v>
      </c>
      <c r="I86" s="186" t="n">
        <v>621</v>
      </c>
      <c r="J86" s="187"/>
      <c r="K86" s="186" t="n">
        <f aca="false">AVERAGE(C86:G86)</f>
        <v>765</v>
      </c>
      <c r="L86" s="186"/>
      <c r="M86" s="186" t="n">
        <f aca="false">AVERAGE(H86:I86)</f>
        <v>649.5</v>
      </c>
      <c r="N86" s="188" t="n">
        <v>12</v>
      </c>
      <c r="O86" s="189" t="n">
        <f aca="false">K86-K85</f>
        <v>-8</v>
      </c>
      <c r="P86" s="61"/>
    </row>
    <row r="87" customFormat="false" ht="12.75" hidden="false" customHeight="false" outlineLevel="0" collapsed="false">
      <c r="B87" s="180" t="n">
        <v>13</v>
      </c>
      <c r="C87" s="181" t="n">
        <v>739</v>
      </c>
      <c r="D87" s="181" t="n">
        <v>763</v>
      </c>
      <c r="E87" s="181" t="n">
        <v>777</v>
      </c>
      <c r="F87" s="181" t="n">
        <v>742</v>
      </c>
      <c r="G87" s="181" t="n">
        <v>752</v>
      </c>
      <c r="H87" s="181" t="n">
        <v>657</v>
      </c>
      <c r="I87" s="181" t="n">
        <v>626</v>
      </c>
      <c r="J87" s="182"/>
      <c r="K87" s="181" t="n">
        <f aca="false">AVERAGE(C87:G87)</f>
        <v>754.6</v>
      </c>
      <c r="L87" s="181"/>
      <c r="M87" s="181" t="n">
        <f aca="false">AVERAGE(H87:I87)</f>
        <v>641.5</v>
      </c>
      <c r="N87" s="183" t="n">
        <v>13</v>
      </c>
      <c r="O87" s="179" t="n">
        <f aca="false">K87-K86</f>
        <v>-10.4</v>
      </c>
      <c r="P87" s="61"/>
    </row>
    <row r="88" customFormat="false" ht="12.75" hidden="false" customHeight="false" outlineLevel="0" collapsed="false">
      <c r="B88" s="180" t="n">
        <v>14</v>
      </c>
      <c r="C88" s="181" t="n">
        <v>745</v>
      </c>
      <c r="D88" s="181" t="n">
        <v>750</v>
      </c>
      <c r="E88" s="181" t="n">
        <v>786</v>
      </c>
      <c r="F88" s="181" t="n">
        <v>743</v>
      </c>
      <c r="G88" s="181" t="n">
        <v>747</v>
      </c>
      <c r="H88" s="181" t="n">
        <v>660</v>
      </c>
      <c r="I88" s="181" t="n">
        <v>613</v>
      </c>
      <c r="J88" s="182"/>
      <c r="K88" s="181" t="n">
        <f aca="false">AVERAGE(C88:G88)</f>
        <v>754.2</v>
      </c>
      <c r="L88" s="181"/>
      <c r="M88" s="181" t="n">
        <f aca="false">AVERAGE(H88:I88)</f>
        <v>636.5</v>
      </c>
      <c r="N88" s="183" t="n">
        <v>14</v>
      </c>
      <c r="O88" s="184" t="n">
        <f aca="false">K88-K87</f>
        <v>-0.399999999999977</v>
      </c>
      <c r="P88" s="61"/>
    </row>
    <row r="89" customFormat="false" ht="12.75" hidden="false" customHeight="false" outlineLevel="0" collapsed="false">
      <c r="B89" s="180" t="n">
        <v>15</v>
      </c>
      <c r="C89" s="181" t="n">
        <v>748</v>
      </c>
      <c r="D89" s="181" t="n">
        <v>739</v>
      </c>
      <c r="E89" s="181" t="n">
        <v>777</v>
      </c>
      <c r="F89" s="181" t="n">
        <v>743</v>
      </c>
      <c r="G89" s="181" t="n">
        <v>753</v>
      </c>
      <c r="H89" s="181" t="n">
        <v>645</v>
      </c>
      <c r="I89" s="181" t="n">
        <v>615</v>
      </c>
      <c r="J89" s="182"/>
      <c r="K89" s="181" t="n">
        <f aca="false">AVERAGE(C89:G89)</f>
        <v>752</v>
      </c>
      <c r="L89" s="181"/>
      <c r="M89" s="181" t="n">
        <f aca="false">AVERAGE(H89:I89)</f>
        <v>630</v>
      </c>
      <c r="N89" s="183" t="n">
        <v>15</v>
      </c>
      <c r="O89" s="184" t="n">
        <f aca="false">K89-K88</f>
        <v>-2.20000000000005</v>
      </c>
      <c r="P89" s="61"/>
    </row>
    <row r="90" customFormat="false" ht="12.75" hidden="false" customHeight="false" outlineLevel="0" collapsed="false">
      <c r="B90" s="185" t="n">
        <v>16</v>
      </c>
      <c r="C90" s="186" t="n">
        <v>734</v>
      </c>
      <c r="D90" s="186" t="n">
        <v>729</v>
      </c>
      <c r="E90" s="186" t="n">
        <v>756</v>
      </c>
      <c r="F90" s="186" t="n">
        <v>730</v>
      </c>
      <c r="G90" s="186" t="n">
        <v>733</v>
      </c>
      <c r="H90" s="186" t="n">
        <v>649</v>
      </c>
      <c r="I90" s="186" t="n">
        <v>604</v>
      </c>
      <c r="J90" s="187"/>
      <c r="K90" s="186" t="n">
        <f aca="false">AVERAGE(C90:G90)</f>
        <v>736.4</v>
      </c>
      <c r="L90" s="186"/>
      <c r="M90" s="186" t="n">
        <f aca="false">AVERAGE(H90:I90)</f>
        <v>626.5</v>
      </c>
      <c r="N90" s="188" t="n">
        <v>16</v>
      </c>
      <c r="O90" s="189" t="n">
        <f aca="false">K90-K89</f>
        <v>-15.6</v>
      </c>
      <c r="P90" s="61"/>
    </row>
    <row r="91" customFormat="false" ht="12.75" hidden="false" customHeight="false" outlineLevel="0" collapsed="false">
      <c r="B91" s="180" t="n">
        <v>17</v>
      </c>
      <c r="C91" s="181" t="n">
        <v>717</v>
      </c>
      <c r="D91" s="181" t="n">
        <v>732</v>
      </c>
      <c r="E91" s="181" t="n">
        <v>758</v>
      </c>
      <c r="F91" s="181" t="n">
        <v>720</v>
      </c>
      <c r="G91" s="181" t="n">
        <v>722</v>
      </c>
      <c r="H91" s="181" t="n">
        <v>625</v>
      </c>
      <c r="I91" s="181" t="n">
        <v>615</v>
      </c>
      <c r="J91" s="182"/>
      <c r="K91" s="181" t="n">
        <f aca="false">AVERAGE(C91:G91)</f>
        <v>729.8</v>
      </c>
      <c r="L91" s="181"/>
      <c r="M91" s="181" t="n">
        <f aca="false">AVERAGE(H91:I91)</f>
        <v>620</v>
      </c>
      <c r="N91" s="183" t="n">
        <v>17</v>
      </c>
      <c r="O91" s="179" t="n">
        <f aca="false">K91-K90</f>
        <v>-6.60000000000002</v>
      </c>
      <c r="P91" s="61"/>
    </row>
    <row r="92" customFormat="false" ht="12.75" hidden="false" customHeight="false" outlineLevel="0" collapsed="false">
      <c r="B92" s="180" t="n">
        <v>18</v>
      </c>
      <c r="C92" s="181" t="n">
        <v>716</v>
      </c>
      <c r="D92" s="181" t="n">
        <v>740</v>
      </c>
      <c r="E92" s="181" t="n">
        <v>781</v>
      </c>
      <c r="F92" s="181" t="n">
        <v>714</v>
      </c>
      <c r="G92" s="181" t="n">
        <v>712</v>
      </c>
      <c r="H92" s="181" t="n">
        <v>641</v>
      </c>
      <c r="I92" s="181" t="n">
        <v>670</v>
      </c>
      <c r="J92" s="182"/>
      <c r="K92" s="181" t="n">
        <f aca="false">AVERAGE(C92:G92)</f>
        <v>732.6</v>
      </c>
      <c r="L92" s="181"/>
      <c r="M92" s="181" t="n">
        <f aca="false">AVERAGE(H92:I92)</f>
        <v>655.5</v>
      </c>
      <c r="N92" s="183" t="n">
        <v>18</v>
      </c>
      <c r="O92" s="184" t="n">
        <f aca="false">K92-K91</f>
        <v>2.80000000000007</v>
      </c>
      <c r="P92" s="61"/>
    </row>
    <row r="93" customFormat="false" ht="12.75" hidden="false" customHeight="false" outlineLevel="0" collapsed="false">
      <c r="B93" s="180" t="n">
        <v>19</v>
      </c>
      <c r="C93" s="181" t="n">
        <v>812</v>
      </c>
      <c r="D93" s="181" t="n">
        <v>822</v>
      </c>
      <c r="E93" s="181" t="n">
        <v>832</v>
      </c>
      <c r="F93" s="181" t="n">
        <v>791</v>
      </c>
      <c r="G93" s="181" t="n">
        <v>777</v>
      </c>
      <c r="H93" s="181" t="n">
        <v>734</v>
      </c>
      <c r="I93" s="181" t="n">
        <v>729</v>
      </c>
      <c r="J93" s="182"/>
      <c r="K93" s="181" t="n">
        <f aca="false">AVERAGE(C93:G93)</f>
        <v>806.8</v>
      </c>
      <c r="L93" s="181"/>
      <c r="M93" s="181" t="n">
        <f aca="false">AVERAGE(H93:I93)</f>
        <v>731.5</v>
      </c>
      <c r="N93" s="183" t="n">
        <v>19</v>
      </c>
      <c r="O93" s="184" t="n">
        <f aca="false">K93-K92</f>
        <v>74.1999999999999</v>
      </c>
      <c r="P93" s="61"/>
    </row>
    <row r="94" customFormat="false" ht="12.75" hidden="false" customHeight="false" outlineLevel="0" collapsed="false">
      <c r="B94" s="185" t="n">
        <v>20</v>
      </c>
      <c r="C94" s="186" t="n">
        <v>802</v>
      </c>
      <c r="D94" s="186" t="n">
        <v>804</v>
      </c>
      <c r="E94" s="186" t="n">
        <v>821</v>
      </c>
      <c r="F94" s="186" t="n">
        <v>791</v>
      </c>
      <c r="G94" s="186" t="n">
        <v>778</v>
      </c>
      <c r="H94" s="186" t="n">
        <v>728</v>
      </c>
      <c r="I94" s="186" t="n">
        <v>704</v>
      </c>
      <c r="J94" s="187"/>
      <c r="K94" s="186" t="n">
        <f aca="false">AVERAGE(C94:G94)</f>
        <v>799.2</v>
      </c>
      <c r="L94" s="186"/>
      <c r="M94" s="186" t="n">
        <f aca="false">AVERAGE(H94:I94)</f>
        <v>716</v>
      </c>
      <c r="N94" s="188" t="n">
        <v>20</v>
      </c>
      <c r="O94" s="189" t="n">
        <f aca="false">K94-K93</f>
        <v>-7.59999999999991</v>
      </c>
      <c r="P94" s="61"/>
    </row>
    <row r="95" customFormat="false" ht="12.75" hidden="false" customHeight="false" outlineLevel="0" collapsed="false">
      <c r="B95" s="180" t="n">
        <v>21</v>
      </c>
      <c r="C95" s="181" t="n">
        <v>787</v>
      </c>
      <c r="D95" s="181" t="n">
        <v>799</v>
      </c>
      <c r="E95" s="181" t="n">
        <v>802</v>
      </c>
      <c r="F95" s="181" t="n">
        <v>763</v>
      </c>
      <c r="G95" s="181" t="n">
        <v>739</v>
      </c>
      <c r="H95" s="181" t="n">
        <v>696</v>
      </c>
      <c r="I95" s="181" t="n">
        <v>699</v>
      </c>
      <c r="J95" s="182"/>
      <c r="K95" s="181" t="n">
        <f aca="false">AVERAGE(C95:G95)</f>
        <v>778</v>
      </c>
      <c r="L95" s="181"/>
      <c r="M95" s="181" t="n">
        <f aca="false">AVERAGE(H95:I95)</f>
        <v>697.5</v>
      </c>
      <c r="N95" s="183" t="n">
        <v>21</v>
      </c>
      <c r="O95" s="179" t="n">
        <f aca="false">K95-K94</f>
        <v>-21.2</v>
      </c>
      <c r="P95" s="61"/>
    </row>
    <row r="96" customFormat="false" ht="12.75" hidden="false" customHeight="false" outlineLevel="0" collapsed="false">
      <c r="B96" s="180" t="n">
        <v>22</v>
      </c>
      <c r="C96" s="181" t="n">
        <v>732</v>
      </c>
      <c r="D96" s="181" t="n">
        <v>739</v>
      </c>
      <c r="E96" s="181" t="n">
        <v>761</v>
      </c>
      <c r="F96" s="181" t="n">
        <v>741</v>
      </c>
      <c r="G96" s="181" t="n">
        <v>708</v>
      </c>
      <c r="H96" s="181" t="n">
        <v>678</v>
      </c>
      <c r="I96" s="181" t="n">
        <v>667</v>
      </c>
      <c r="J96" s="182"/>
      <c r="K96" s="181" t="n">
        <f aca="false">AVERAGE(C96:G96)</f>
        <v>736.2</v>
      </c>
      <c r="L96" s="181"/>
      <c r="M96" s="181" t="n">
        <f aca="false">AVERAGE(H96:I96)</f>
        <v>672.5</v>
      </c>
      <c r="N96" s="183" t="n">
        <v>22</v>
      </c>
      <c r="O96" s="184" t="n">
        <f aca="false">K96-K95</f>
        <v>-41.8</v>
      </c>
      <c r="P96" s="61"/>
    </row>
    <row r="97" customFormat="false" ht="12.75" hidden="false" customHeight="false" outlineLevel="0" collapsed="false">
      <c r="B97" s="180" t="n">
        <v>23</v>
      </c>
      <c r="C97" s="181" t="n">
        <v>657</v>
      </c>
      <c r="D97" s="181" t="n">
        <v>681</v>
      </c>
      <c r="E97" s="181" t="n">
        <v>684</v>
      </c>
      <c r="F97" s="181" t="n">
        <v>676</v>
      </c>
      <c r="G97" s="181" t="n">
        <v>647</v>
      </c>
      <c r="H97" s="181" t="n">
        <v>637</v>
      </c>
      <c r="I97" s="181" t="n">
        <v>634</v>
      </c>
      <c r="J97" s="182"/>
      <c r="K97" s="181" t="n">
        <f aca="false">AVERAGE(C97:G97)</f>
        <v>669</v>
      </c>
      <c r="L97" s="181"/>
      <c r="M97" s="181" t="n">
        <f aca="false">AVERAGE(H97:I97)</f>
        <v>635.5</v>
      </c>
      <c r="N97" s="183" t="n">
        <v>23</v>
      </c>
      <c r="O97" s="184" t="n">
        <f aca="false">K97-K96</f>
        <v>-67.2000000000001</v>
      </c>
      <c r="P97" s="61"/>
    </row>
    <row r="98" customFormat="false" ht="12.75" hidden="false" customHeight="false" outlineLevel="0" collapsed="false">
      <c r="B98" s="185" t="n">
        <v>24</v>
      </c>
      <c r="C98" s="181" t="n">
        <v>605</v>
      </c>
      <c r="D98" s="181" t="n">
        <v>627</v>
      </c>
      <c r="E98" s="181" t="n">
        <v>636</v>
      </c>
      <c r="F98" s="181" t="n">
        <v>589</v>
      </c>
      <c r="G98" s="181" t="n">
        <v>587</v>
      </c>
      <c r="H98" s="181" t="n">
        <v>580</v>
      </c>
      <c r="I98" s="181" t="n">
        <v>584</v>
      </c>
      <c r="J98" s="187"/>
      <c r="K98" s="181" t="n">
        <f aca="false">AVERAGE(C98:G98)</f>
        <v>608.8</v>
      </c>
      <c r="L98" s="186"/>
      <c r="M98" s="181" t="n">
        <f aca="false">AVERAGE(H98:I98)</f>
        <v>582</v>
      </c>
      <c r="N98" s="188" t="n">
        <v>24</v>
      </c>
      <c r="O98" s="189" t="n">
        <f aca="false">K98-K97</f>
        <v>-60.2</v>
      </c>
      <c r="P98" s="61"/>
    </row>
    <row r="99" customFormat="false" ht="13.5" hidden="false" customHeight="false" outlineLevel="0" collapsed="false">
      <c r="B99" s="193" t="s">
        <v>92</v>
      </c>
      <c r="C99" s="194" t="n">
        <f aca="false">SUM(C75:C98)</f>
        <v>16407</v>
      </c>
      <c r="D99" s="194" t="n">
        <f aca="false">SUM(D75:D98)</f>
        <v>16762</v>
      </c>
      <c r="E99" s="194" t="n">
        <f aca="false">SUM(E75:E98)</f>
        <v>17474</v>
      </c>
      <c r="F99" s="194" t="n">
        <f aca="false">SUM(F75:F98)</f>
        <v>16401</v>
      </c>
      <c r="G99" s="194" t="n">
        <f aca="false">SUM(G75:G98)</f>
        <v>16434</v>
      </c>
      <c r="H99" s="194" t="n">
        <f aca="false">SUM(H75:H98)</f>
        <v>14935</v>
      </c>
      <c r="I99" s="194" t="n">
        <f aca="false">SUM(I75:I98)</f>
        <v>14554</v>
      </c>
      <c r="J99" s="194"/>
      <c r="K99" s="194" t="n">
        <f aca="false">SUM(K75:K98)</f>
        <v>16695.6</v>
      </c>
      <c r="L99" s="194"/>
      <c r="M99" s="194" t="n">
        <f aca="false">SUM(M75:M98)</f>
        <v>14744.5</v>
      </c>
      <c r="N99" s="195"/>
      <c r="O99" s="196"/>
      <c r="P99" s="61"/>
    </row>
    <row r="100" customFormat="false" ht="13.5" hidden="false" customHeight="false" outlineLevel="0" collapsed="false">
      <c r="B100" s="0" t="s">
        <v>93</v>
      </c>
      <c r="C100" s="0" t="n">
        <v>80</v>
      </c>
      <c r="D100" s="0" t="n">
        <v>78</v>
      </c>
      <c r="E100" s="0" t="n">
        <v>74</v>
      </c>
      <c r="F100" s="0" t="n">
        <v>80</v>
      </c>
      <c r="G100" s="0" t="n">
        <v>78</v>
      </c>
      <c r="H100" s="0" t="n">
        <v>73</v>
      </c>
      <c r="I100" s="0" t="n">
        <v>65</v>
      </c>
      <c r="K100" s="197" t="n">
        <f aca="false">AVERAGE(C100:H100)</f>
        <v>77.1666666666667</v>
      </c>
      <c r="M100" s="0" t="n">
        <f aca="false">AVERAGE(H100:I100)</f>
        <v>69</v>
      </c>
      <c r="P100" s="61"/>
    </row>
    <row r="101" customFormat="false" ht="12.75" hidden="false" customHeight="false" outlineLevel="0" collapsed="false">
      <c r="B101" s="10" t="s">
        <v>94</v>
      </c>
      <c r="C101" s="0" t="n">
        <v>50</v>
      </c>
      <c r="D101" s="0" t="n">
        <v>50</v>
      </c>
      <c r="E101" s="0" t="n">
        <v>48</v>
      </c>
      <c r="F101" s="0" t="n">
        <v>50</v>
      </c>
      <c r="G101" s="0" t="n">
        <v>50</v>
      </c>
      <c r="H101" s="0" t="n">
        <v>50</v>
      </c>
      <c r="I101" s="0" t="n">
        <v>45</v>
      </c>
      <c r="K101" s="197" t="n">
        <f aca="false">AVERAGE(C101:H101)</f>
        <v>49.6666666666667</v>
      </c>
      <c r="M101" s="197" t="n">
        <f aca="false">AVERAGE(H101:I101)</f>
        <v>47.5</v>
      </c>
      <c r="P101" s="61"/>
    </row>
    <row r="102" customFormat="false" ht="12.75" hidden="false" customHeight="false" outlineLevel="0" collapsed="false">
      <c r="C102" s="198"/>
      <c r="D102" s="198"/>
      <c r="E102" s="198"/>
      <c r="P102" s="61"/>
    </row>
    <row r="103" customFormat="false" ht="12.75" hidden="false" customHeight="false" outlineLevel="0" collapsed="false">
      <c r="P103" s="61"/>
    </row>
    <row r="104" customFormat="false" ht="12.75" hidden="false" customHeight="false" outlineLevel="0" collapsed="false">
      <c r="P104" s="61"/>
    </row>
    <row r="105" customFormat="false" ht="12.75" hidden="false" customHeight="false" outlineLevel="0" collapsed="false">
      <c r="P105" s="61"/>
    </row>
    <row r="106" customFormat="false" ht="15.75" hidden="false" customHeight="false" outlineLevel="0" collapsed="false">
      <c r="A106" s="166"/>
      <c r="B106" s="166"/>
      <c r="C106" s="166"/>
      <c r="D106" s="166"/>
      <c r="E106" s="166"/>
      <c r="F106" s="166"/>
      <c r="G106" s="199" t="s">
        <v>97</v>
      </c>
      <c r="H106" s="166"/>
      <c r="I106" s="166"/>
      <c r="J106" s="166"/>
      <c r="K106" s="166"/>
      <c r="L106" s="166"/>
      <c r="M106" s="166"/>
      <c r="N106" s="166"/>
      <c r="P106" s="61"/>
    </row>
    <row r="107" customFormat="false" ht="12.75" hidden="false" customHeight="false" outlineLevel="0" collapsed="false">
      <c r="P107" s="61"/>
    </row>
    <row r="108" customFormat="false" ht="12.75" hidden="false" customHeight="false" outlineLevel="0" collapsed="false">
      <c r="C108" s="0" t="n">
        <v>22</v>
      </c>
      <c r="D108" s="0" t="n">
        <v>23</v>
      </c>
      <c r="E108" s="0" t="n">
        <v>24</v>
      </c>
      <c r="F108" s="0" t="n">
        <v>25</v>
      </c>
      <c r="G108" s="0" t="n">
        <v>26</v>
      </c>
      <c r="H108" s="0" t="n">
        <v>27</v>
      </c>
      <c r="I108" s="0" t="n">
        <v>28</v>
      </c>
      <c r="P108" s="61"/>
    </row>
    <row r="109" customFormat="false" ht="12.75" hidden="false" customHeight="false" outlineLevel="0" collapsed="false">
      <c r="B109" s="168" t="s">
        <v>81</v>
      </c>
      <c r="C109" s="169" t="s">
        <v>82</v>
      </c>
      <c r="D109" s="169" t="s">
        <v>83</v>
      </c>
      <c r="E109" s="169" t="s">
        <v>84</v>
      </c>
      <c r="F109" s="169" t="s">
        <v>85</v>
      </c>
      <c r="G109" s="169" t="s">
        <v>86</v>
      </c>
      <c r="H109" s="169" t="s">
        <v>87</v>
      </c>
      <c r="I109" s="169" t="s">
        <v>88</v>
      </c>
      <c r="J109" s="170"/>
      <c r="K109" s="225" t="s">
        <v>107</v>
      </c>
      <c r="L109" s="172"/>
      <c r="M109" s="225" t="s">
        <v>108</v>
      </c>
      <c r="N109" s="173" t="s">
        <v>81</v>
      </c>
      <c r="O109" s="174" t="s">
        <v>91</v>
      </c>
      <c r="P109" s="61"/>
    </row>
    <row r="110" customFormat="false" ht="12.75" hidden="false" customHeight="false" outlineLevel="0" collapsed="false">
      <c r="B110" s="175" t="n">
        <v>1</v>
      </c>
      <c r="C110" s="176" t="n">
        <v>544</v>
      </c>
      <c r="D110" s="176" t="n">
        <v>580</v>
      </c>
      <c r="E110" s="176" t="n">
        <v>610</v>
      </c>
      <c r="F110" s="176" t="n">
        <v>562</v>
      </c>
      <c r="G110" s="176" t="n">
        <v>664</v>
      </c>
      <c r="H110" s="176" t="n">
        <v>587</v>
      </c>
      <c r="I110" s="176" t="n">
        <v>551</v>
      </c>
      <c r="J110" s="177"/>
      <c r="K110" s="176" t="n">
        <f aca="false">AVERAGE(C110:G110)</f>
        <v>592</v>
      </c>
      <c r="L110" s="176"/>
      <c r="M110" s="176" t="n">
        <f aca="false">AVERAGE(H110:I110)</f>
        <v>569</v>
      </c>
      <c r="N110" s="178" t="n">
        <v>1</v>
      </c>
      <c r="O110" s="179" t="n">
        <f aca="false">K110-K133</f>
        <v>-63.1747548367705</v>
      </c>
      <c r="P110" s="61"/>
    </row>
    <row r="111" customFormat="false" ht="12.75" hidden="false" customHeight="false" outlineLevel="0" collapsed="false">
      <c r="B111" s="180" t="n">
        <v>2</v>
      </c>
      <c r="C111" s="181" t="n">
        <v>538</v>
      </c>
      <c r="D111" s="181" t="n">
        <v>554</v>
      </c>
      <c r="E111" s="181" t="n">
        <v>586</v>
      </c>
      <c r="F111" s="181" t="n">
        <v>540</v>
      </c>
      <c r="G111" s="181" t="n">
        <v>632</v>
      </c>
      <c r="H111" s="181" t="n">
        <v>574</v>
      </c>
      <c r="I111" s="181" t="n">
        <v>547</v>
      </c>
      <c r="J111" s="182"/>
      <c r="K111" s="181" t="n">
        <f aca="false">AVERAGE(C111:G111)</f>
        <v>570</v>
      </c>
      <c r="L111" s="181"/>
      <c r="M111" s="181" t="n">
        <f aca="false">AVERAGE(H111:I111)</f>
        <v>560.5</v>
      </c>
      <c r="N111" s="183" t="n">
        <v>2</v>
      </c>
      <c r="O111" s="184" t="n">
        <f aca="false">K111-K110</f>
        <v>-22</v>
      </c>
      <c r="P111" s="61"/>
    </row>
    <row r="112" customFormat="false" ht="12.75" hidden="false" customHeight="false" outlineLevel="0" collapsed="false">
      <c r="B112" s="180" t="n">
        <v>3</v>
      </c>
      <c r="C112" s="181" t="n">
        <v>531</v>
      </c>
      <c r="D112" s="181" t="n">
        <v>547</v>
      </c>
      <c r="E112" s="181" t="n">
        <v>555</v>
      </c>
      <c r="F112" s="181" t="n">
        <v>534</v>
      </c>
      <c r="G112" s="181" t="n">
        <v>610</v>
      </c>
      <c r="H112" s="181" t="n">
        <v>555</v>
      </c>
      <c r="I112" s="181" t="n">
        <v>536</v>
      </c>
      <c r="J112" s="182"/>
      <c r="K112" s="181" t="n">
        <f aca="false">AVERAGE(C112:G112)</f>
        <v>555.4</v>
      </c>
      <c r="L112" s="181"/>
      <c r="M112" s="181" t="n">
        <f aca="false">AVERAGE(H112:I112)</f>
        <v>545.5</v>
      </c>
      <c r="N112" s="183" t="n">
        <v>3</v>
      </c>
      <c r="O112" s="184" t="n">
        <f aca="false">K112-K111</f>
        <v>-14.6</v>
      </c>
      <c r="P112" s="61"/>
    </row>
    <row r="113" customFormat="false" ht="12.75" hidden="false" customHeight="false" outlineLevel="0" collapsed="false">
      <c r="B113" s="185" t="n">
        <v>4</v>
      </c>
      <c r="C113" s="186" t="n">
        <v>538</v>
      </c>
      <c r="D113" s="186" t="n">
        <v>551</v>
      </c>
      <c r="E113" s="186" t="n">
        <v>557</v>
      </c>
      <c r="F113" s="186" t="n">
        <v>549</v>
      </c>
      <c r="G113" s="186" t="n">
        <v>595</v>
      </c>
      <c r="H113" s="186" t="n">
        <v>551</v>
      </c>
      <c r="I113" s="186" t="n">
        <v>532</v>
      </c>
      <c r="J113" s="187"/>
      <c r="K113" s="186" t="n">
        <f aca="false">AVERAGE(C113:G113)</f>
        <v>558</v>
      </c>
      <c r="L113" s="186"/>
      <c r="M113" s="186" t="n">
        <f aca="false">AVERAGE(H113:I113)</f>
        <v>541.5</v>
      </c>
      <c r="N113" s="188" t="n">
        <v>4</v>
      </c>
      <c r="O113" s="189" t="n">
        <f aca="false">K113-K112</f>
        <v>2.60000000000002</v>
      </c>
      <c r="P113" s="61"/>
    </row>
    <row r="114" customFormat="false" ht="12.75" hidden="false" customHeight="false" outlineLevel="0" collapsed="false">
      <c r="B114" s="175" t="n">
        <v>5</v>
      </c>
      <c r="C114" s="176" t="n">
        <v>540</v>
      </c>
      <c r="D114" s="176" t="n">
        <v>557</v>
      </c>
      <c r="E114" s="176" t="n">
        <v>570</v>
      </c>
      <c r="F114" s="176" t="n">
        <v>545</v>
      </c>
      <c r="G114" s="176" t="n">
        <v>588</v>
      </c>
      <c r="H114" s="176" t="n">
        <v>558</v>
      </c>
      <c r="I114" s="176" t="n">
        <v>516</v>
      </c>
      <c r="J114" s="177"/>
      <c r="K114" s="176" t="n">
        <f aca="false">AVERAGE(C114:G114)</f>
        <v>560</v>
      </c>
      <c r="L114" s="176"/>
      <c r="M114" s="176" t="n">
        <f aca="false">AVERAGE(H114:I114)</f>
        <v>537</v>
      </c>
      <c r="N114" s="178" t="n">
        <v>5</v>
      </c>
      <c r="O114" s="190" t="n">
        <f aca="false">K114-K113</f>
        <v>2</v>
      </c>
      <c r="P114" s="61"/>
    </row>
    <row r="115" customFormat="false" ht="12.75" hidden="false" customHeight="false" outlineLevel="0" collapsed="false">
      <c r="B115" s="180" t="n">
        <v>6</v>
      </c>
      <c r="C115" s="181" t="n">
        <v>585</v>
      </c>
      <c r="D115" s="181" t="n">
        <v>625</v>
      </c>
      <c r="E115" s="181" t="n">
        <v>596</v>
      </c>
      <c r="F115" s="181" t="n">
        <v>618</v>
      </c>
      <c r="G115" s="181" t="n">
        <v>590</v>
      </c>
      <c r="H115" s="181" t="n">
        <v>592</v>
      </c>
      <c r="I115" s="181" t="n">
        <v>545</v>
      </c>
      <c r="J115" s="182"/>
      <c r="K115" s="181" t="n">
        <f aca="false">AVERAGE(C115:G115)</f>
        <v>602.8</v>
      </c>
      <c r="L115" s="181"/>
      <c r="M115" s="181" t="n">
        <f aca="false">AVERAGE(H115:I115)</f>
        <v>568.5</v>
      </c>
      <c r="N115" s="183" t="n">
        <v>6</v>
      </c>
      <c r="O115" s="191" t="n">
        <f aca="false">K115-K114</f>
        <v>42.8</v>
      </c>
      <c r="P115" s="61"/>
    </row>
    <row r="116" customFormat="false" ht="12.75" hidden="false" customHeight="false" outlineLevel="0" collapsed="false">
      <c r="B116" s="180" t="n">
        <v>7</v>
      </c>
      <c r="C116" s="181" t="n">
        <v>628</v>
      </c>
      <c r="D116" s="181" t="n">
        <v>755</v>
      </c>
      <c r="E116" s="181" t="n">
        <v>727</v>
      </c>
      <c r="F116" s="181" t="n">
        <v>705</v>
      </c>
      <c r="G116" s="181" t="n">
        <v>612</v>
      </c>
      <c r="H116" s="181" t="n">
        <v>614</v>
      </c>
      <c r="I116" s="181" t="n">
        <v>551</v>
      </c>
      <c r="J116" s="182"/>
      <c r="K116" s="181" t="n">
        <f aca="false">AVERAGE(C116:G116)</f>
        <v>685.4</v>
      </c>
      <c r="L116" s="181"/>
      <c r="M116" s="181" t="n">
        <f aca="false">AVERAGE(H116:I116)</f>
        <v>582.5</v>
      </c>
      <c r="N116" s="183" t="n">
        <v>7</v>
      </c>
      <c r="O116" s="191" t="n">
        <f aca="false">K116-K115</f>
        <v>82.6</v>
      </c>
      <c r="P116" s="61"/>
    </row>
    <row r="117" customFormat="false" ht="12.75" hidden="false" customHeight="false" outlineLevel="0" collapsed="false">
      <c r="B117" s="185" t="n">
        <v>8</v>
      </c>
      <c r="C117" s="186" t="n">
        <v>689</v>
      </c>
      <c r="D117" s="186" t="n">
        <v>780</v>
      </c>
      <c r="E117" s="186" t="n">
        <v>783</v>
      </c>
      <c r="F117" s="186" t="n">
        <v>741</v>
      </c>
      <c r="G117" s="186" t="n">
        <v>604</v>
      </c>
      <c r="H117" s="186" t="n">
        <v>630</v>
      </c>
      <c r="I117" s="186" t="n">
        <v>568</v>
      </c>
      <c r="J117" s="187"/>
      <c r="K117" s="186" t="n">
        <f aca="false">AVERAGE(C117:G117)</f>
        <v>719.4</v>
      </c>
      <c r="L117" s="186"/>
      <c r="M117" s="186" t="n">
        <f aca="false">AVERAGE(H117:I117)</f>
        <v>599</v>
      </c>
      <c r="N117" s="188" t="n">
        <v>8</v>
      </c>
      <c r="O117" s="192" t="n">
        <f aca="false">K117-K116</f>
        <v>34</v>
      </c>
      <c r="P117" s="61"/>
    </row>
    <row r="118" customFormat="false" ht="12.75" hidden="false" customHeight="false" outlineLevel="0" collapsed="false">
      <c r="B118" s="180" t="n">
        <v>9</v>
      </c>
      <c r="C118" s="181" t="n">
        <v>711</v>
      </c>
      <c r="D118" s="181" t="n">
        <v>763</v>
      </c>
      <c r="E118" s="181" t="n">
        <v>780</v>
      </c>
      <c r="F118" s="181" t="n">
        <v>737</v>
      </c>
      <c r="G118" s="181" t="n">
        <v>617</v>
      </c>
      <c r="H118" s="181" t="n">
        <v>660</v>
      </c>
      <c r="I118" s="181" t="n">
        <v>597</v>
      </c>
      <c r="J118" s="182"/>
      <c r="K118" s="181" t="n">
        <f aca="false">AVERAGE(C118:G118)</f>
        <v>721.6</v>
      </c>
      <c r="L118" s="181"/>
      <c r="M118" s="181" t="n">
        <f aca="false">AVERAGE(H118:I118)</f>
        <v>628.5</v>
      </c>
      <c r="N118" s="183" t="n">
        <v>9</v>
      </c>
      <c r="O118" s="179" t="n">
        <f aca="false">K118-K117</f>
        <v>2.20000000000005</v>
      </c>
      <c r="P118" s="61"/>
    </row>
    <row r="119" customFormat="false" ht="12.75" hidden="false" customHeight="false" outlineLevel="0" collapsed="false">
      <c r="B119" s="180" t="n">
        <v>10</v>
      </c>
      <c r="C119" s="181" t="n">
        <v>743</v>
      </c>
      <c r="D119" s="181" t="n">
        <v>789</v>
      </c>
      <c r="E119" s="181" t="n">
        <v>774</v>
      </c>
      <c r="F119" s="181" t="n">
        <v>751</v>
      </c>
      <c r="G119" s="181" t="n">
        <v>625</v>
      </c>
      <c r="H119" s="181" t="n">
        <v>677</v>
      </c>
      <c r="I119" s="181" t="n">
        <v>616</v>
      </c>
      <c r="J119" s="182"/>
      <c r="K119" s="181" t="n">
        <f aca="false">AVERAGE(C119:G119)</f>
        <v>736.4</v>
      </c>
      <c r="L119" s="181"/>
      <c r="M119" s="181" t="n">
        <f aca="false">AVERAGE(H119:I119)</f>
        <v>646.5</v>
      </c>
      <c r="N119" s="183" t="n">
        <v>10</v>
      </c>
      <c r="O119" s="184" t="n">
        <f aca="false">K119-K118</f>
        <v>14.8</v>
      </c>
      <c r="P119" s="61"/>
    </row>
    <row r="120" customFormat="false" ht="12.75" hidden="false" customHeight="false" outlineLevel="0" collapsed="false">
      <c r="B120" s="180" t="n">
        <v>11</v>
      </c>
      <c r="C120" s="181" t="n">
        <v>761</v>
      </c>
      <c r="D120" s="181" t="n">
        <v>775</v>
      </c>
      <c r="E120" s="181" t="n">
        <v>785</v>
      </c>
      <c r="F120" s="181" t="n">
        <v>770</v>
      </c>
      <c r="G120" s="181" t="n">
        <v>623</v>
      </c>
      <c r="H120" s="181" t="n">
        <v>677</v>
      </c>
      <c r="I120" s="181" t="n">
        <v>615</v>
      </c>
      <c r="J120" s="182"/>
      <c r="K120" s="181" t="n">
        <f aca="false">AVERAGE(C120:G120)</f>
        <v>742.8</v>
      </c>
      <c r="L120" s="181"/>
      <c r="M120" s="181" t="n">
        <f aca="false">AVERAGE(H120:I120)</f>
        <v>646</v>
      </c>
      <c r="N120" s="183" t="n">
        <v>11</v>
      </c>
      <c r="O120" s="184" t="n">
        <f aca="false">K120-K119</f>
        <v>6.39999999999998</v>
      </c>
      <c r="P120" s="61"/>
    </row>
    <row r="121" customFormat="false" ht="12.75" hidden="false" customHeight="false" outlineLevel="0" collapsed="false">
      <c r="B121" s="185" t="n">
        <v>12</v>
      </c>
      <c r="C121" s="186" t="n">
        <v>766</v>
      </c>
      <c r="D121" s="186" t="n">
        <v>782</v>
      </c>
      <c r="E121" s="186" t="n">
        <v>791</v>
      </c>
      <c r="F121" s="186" t="n">
        <v>768</v>
      </c>
      <c r="G121" s="186" t="n">
        <v>617</v>
      </c>
      <c r="H121" s="186" t="n">
        <v>669</v>
      </c>
      <c r="I121" s="186" t="n">
        <v>622</v>
      </c>
      <c r="J121" s="187"/>
      <c r="K121" s="186" t="n">
        <f aca="false">AVERAGE(C121:G121)</f>
        <v>744.8</v>
      </c>
      <c r="L121" s="186"/>
      <c r="M121" s="186" t="n">
        <f aca="false">AVERAGE(H121:I121)</f>
        <v>645.5</v>
      </c>
      <c r="N121" s="188" t="n">
        <v>12</v>
      </c>
      <c r="O121" s="189" t="n">
        <f aca="false">K121-K120</f>
        <v>2</v>
      </c>
      <c r="P121" s="61"/>
    </row>
    <row r="122" customFormat="false" ht="12.75" hidden="false" customHeight="false" outlineLevel="0" collapsed="false">
      <c r="B122" s="180" t="n">
        <v>13</v>
      </c>
      <c r="C122" s="181" t="n">
        <v>764</v>
      </c>
      <c r="D122" s="181" t="n">
        <v>764</v>
      </c>
      <c r="E122" s="181" t="n">
        <v>777</v>
      </c>
      <c r="F122" s="181" t="n">
        <v>758</v>
      </c>
      <c r="G122" s="181" t="n">
        <v>605</v>
      </c>
      <c r="H122" s="181" t="n">
        <v>653</v>
      </c>
      <c r="I122" s="181" t="n">
        <v>613</v>
      </c>
      <c r="J122" s="182"/>
      <c r="K122" s="181" t="n">
        <f aca="false">AVERAGE(C122:G122)</f>
        <v>733.6</v>
      </c>
      <c r="L122" s="181"/>
      <c r="M122" s="181" t="n">
        <f aca="false">AVERAGE(H122:I122)</f>
        <v>633</v>
      </c>
      <c r="N122" s="183" t="n">
        <v>13</v>
      </c>
      <c r="O122" s="179" t="n">
        <f aca="false">K122-K121</f>
        <v>-11.1999999999999</v>
      </c>
      <c r="P122" s="61"/>
    </row>
    <row r="123" customFormat="false" ht="12.75" hidden="false" customHeight="false" outlineLevel="0" collapsed="false">
      <c r="B123" s="180" t="n">
        <v>14</v>
      </c>
      <c r="C123" s="181" t="n">
        <v>739</v>
      </c>
      <c r="D123" s="181" t="n">
        <v>774</v>
      </c>
      <c r="E123" s="181" t="n">
        <v>776</v>
      </c>
      <c r="F123" s="181" t="n">
        <v>752</v>
      </c>
      <c r="G123" s="181" t="n">
        <v>586</v>
      </c>
      <c r="H123" s="181" t="n">
        <v>638</v>
      </c>
      <c r="I123" s="181" t="n">
        <v>600</v>
      </c>
      <c r="J123" s="182"/>
      <c r="K123" s="181" t="n">
        <f aca="false">AVERAGE(C123:G123)</f>
        <v>725.4</v>
      </c>
      <c r="L123" s="181"/>
      <c r="M123" s="181" t="n">
        <f aca="false">AVERAGE(H123:I123)</f>
        <v>619</v>
      </c>
      <c r="N123" s="183" t="n">
        <v>14</v>
      </c>
      <c r="O123" s="184" t="n">
        <f aca="false">K123-K122</f>
        <v>-8.20000000000005</v>
      </c>
      <c r="P123" s="61"/>
    </row>
    <row r="124" customFormat="false" ht="12.75" hidden="false" customHeight="false" outlineLevel="0" collapsed="false">
      <c r="B124" s="180" t="n">
        <v>15</v>
      </c>
      <c r="C124" s="181" t="n">
        <v>750</v>
      </c>
      <c r="D124" s="181" t="n">
        <v>791</v>
      </c>
      <c r="E124" s="181" t="n">
        <v>785</v>
      </c>
      <c r="F124" s="181" t="n">
        <v>744</v>
      </c>
      <c r="G124" s="181" t="n">
        <v>563</v>
      </c>
      <c r="H124" s="181" t="n">
        <v>624</v>
      </c>
      <c r="I124" s="181" t="n">
        <v>601</v>
      </c>
      <c r="J124" s="182"/>
      <c r="K124" s="181" t="n">
        <f aca="false">AVERAGE(C124:G124)</f>
        <v>726.6</v>
      </c>
      <c r="L124" s="181"/>
      <c r="M124" s="181" t="n">
        <f aca="false">AVERAGE(H124:I124)</f>
        <v>612.5</v>
      </c>
      <c r="N124" s="183" t="n">
        <v>15</v>
      </c>
      <c r="O124" s="184" t="n">
        <f aca="false">K124-K123</f>
        <v>1.20000000000005</v>
      </c>
      <c r="P124" s="61"/>
    </row>
    <row r="125" customFormat="false" ht="12.75" hidden="false" customHeight="false" outlineLevel="0" collapsed="false">
      <c r="B125" s="185" t="n">
        <v>16</v>
      </c>
      <c r="C125" s="186" t="n">
        <v>741</v>
      </c>
      <c r="D125" s="186" t="n">
        <v>775</v>
      </c>
      <c r="E125" s="186" t="n">
        <v>753</v>
      </c>
      <c r="F125" s="186" t="n">
        <v>740</v>
      </c>
      <c r="G125" s="186" t="n">
        <v>557</v>
      </c>
      <c r="H125" s="186" t="n">
        <v>621</v>
      </c>
      <c r="I125" s="186" t="n">
        <v>601</v>
      </c>
      <c r="J125" s="187"/>
      <c r="K125" s="186" t="n">
        <f aca="false">AVERAGE(C125:G125)</f>
        <v>713.2</v>
      </c>
      <c r="L125" s="186"/>
      <c r="M125" s="186" t="n">
        <f aca="false">AVERAGE(H125:I125)</f>
        <v>611</v>
      </c>
      <c r="N125" s="188" t="n">
        <v>16</v>
      </c>
      <c r="O125" s="189" t="n">
        <f aca="false">K125-K124</f>
        <v>-13.4</v>
      </c>
      <c r="P125" s="61"/>
    </row>
    <row r="126" customFormat="false" ht="12.75" hidden="false" customHeight="false" outlineLevel="0" collapsed="false">
      <c r="B126" s="180" t="n">
        <v>17</v>
      </c>
      <c r="C126" s="181" t="n">
        <v>724</v>
      </c>
      <c r="D126" s="181" t="n">
        <v>752</v>
      </c>
      <c r="E126" s="181" t="n">
        <v>755</v>
      </c>
      <c r="F126" s="181" t="n">
        <v>738</v>
      </c>
      <c r="G126" s="181" t="n">
        <v>567</v>
      </c>
      <c r="H126" s="181" t="n">
        <v>638</v>
      </c>
      <c r="I126" s="181" t="n">
        <v>602</v>
      </c>
      <c r="J126" s="182"/>
      <c r="K126" s="181" t="n">
        <f aca="false">AVERAGE(C126:G126)</f>
        <v>707.2</v>
      </c>
      <c r="L126" s="181"/>
      <c r="M126" s="181" t="n">
        <f aca="false">AVERAGE(H126:I126)</f>
        <v>620</v>
      </c>
      <c r="N126" s="183" t="n">
        <v>17</v>
      </c>
      <c r="O126" s="179" t="n">
        <f aca="false">K126-K125</f>
        <v>-6</v>
      </c>
      <c r="P126" s="61"/>
    </row>
    <row r="127" customFormat="false" ht="12.75" hidden="false" customHeight="false" outlineLevel="0" collapsed="false">
      <c r="B127" s="180" t="n">
        <v>18</v>
      </c>
      <c r="C127" s="181" t="n">
        <v>780</v>
      </c>
      <c r="D127" s="181" t="n">
        <v>775</v>
      </c>
      <c r="E127" s="181" t="n">
        <v>729</v>
      </c>
      <c r="F127" s="181" t="n">
        <v>778</v>
      </c>
      <c r="G127" s="181" t="n">
        <v>670</v>
      </c>
      <c r="H127" s="181" t="n">
        <v>766</v>
      </c>
      <c r="I127" s="181" t="n">
        <v>661</v>
      </c>
      <c r="J127" s="182"/>
      <c r="K127" s="181" t="n">
        <f aca="false">AVERAGE(C127:G127)</f>
        <v>746.4</v>
      </c>
      <c r="L127" s="181"/>
      <c r="M127" s="181" t="n">
        <f aca="false">AVERAGE(H127:I127)</f>
        <v>713.5</v>
      </c>
      <c r="N127" s="183" t="n">
        <v>18</v>
      </c>
      <c r="O127" s="184" t="n">
        <f aca="false">K127-K126</f>
        <v>39.1999999999999</v>
      </c>
      <c r="P127" s="61"/>
    </row>
    <row r="128" customFormat="false" ht="12.75" hidden="false" customHeight="false" outlineLevel="0" collapsed="false">
      <c r="B128" s="180" t="n">
        <v>19</v>
      </c>
      <c r="C128" s="181" t="n">
        <v>840</v>
      </c>
      <c r="D128" s="181" t="n">
        <v>794</v>
      </c>
      <c r="E128" s="181" t="n">
        <v>840</v>
      </c>
      <c r="F128" s="181" t="n">
        <v>849</v>
      </c>
      <c r="G128" s="181" t="n">
        <v>725</v>
      </c>
      <c r="H128" s="181" t="n">
        <v>807</v>
      </c>
      <c r="I128" s="181" t="n">
        <v>722</v>
      </c>
      <c r="J128" s="182"/>
      <c r="K128" s="181" t="n">
        <f aca="false">AVERAGE(C128:G128)</f>
        <v>809.6</v>
      </c>
      <c r="L128" s="181"/>
      <c r="M128" s="181" t="n">
        <f aca="false">AVERAGE(H128:I128)</f>
        <v>764.5</v>
      </c>
      <c r="N128" s="183" t="n">
        <v>19</v>
      </c>
      <c r="O128" s="184" t="n">
        <f aca="false">K128-K127</f>
        <v>63.2</v>
      </c>
      <c r="P128" s="61"/>
    </row>
    <row r="129" customFormat="false" ht="12.75" hidden="false" customHeight="false" outlineLevel="0" collapsed="false">
      <c r="B129" s="185" t="n">
        <v>20</v>
      </c>
      <c r="C129" s="186" t="n">
        <v>808</v>
      </c>
      <c r="D129" s="186" t="n">
        <v>762</v>
      </c>
      <c r="E129" s="186" t="n">
        <v>815</v>
      </c>
      <c r="F129" s="186" t="n">
        <v>839</v>
      </c>
      <c r="G129" s="186" t="n">
        <v>734</v>
      </c>
      <c r="H129" s="186" t="n">
        <v>796</v>
      </c>
      <c r="I129" s="186" t="n">
        <v>732</v>
      </c>
      <c r="J129" s="187"/>
      <c r="K129" s="186" t="n">
        <f aca="false">AVERAGE(C129:G129)</f>
        <v>791.6</v>
      </c>
      <c r="L129" s="186"/>
      <c r="M129" s="186" t="n">
        <f aca="false">AVERAGE(H129:I129)</f>
        <v>764</v>
      </c>
      <c r="N129" s="188" t="n">
        <v>20</v>
      </c>
      <c r="O129" s="189" t="n">
        <f aca="false">K129-K128</f>
        <v>-18</v>
      </c>
      <c r="P129" s="61"/>
    </row>
    <row r="130" customFormat="false" ht="12.75" hidden="false" customHeight="false" outlineLevel="0" collapsed="false">
      <c r="B130" s="180" t="n">
        <v>21</v>
      </c>
      <c r="C130" s="181" t="n">
        <v>792</v>
      </c>
      <c r="D130" s="181" t="n">
        <v>838</v>
      </c>
      <c r="E130" s="181" t="n">
        <v>775</v>
      </c>
      <c r="F130" s="181" t="n">
        <v>806</v>
      </c>
      <c r="G130" s="181" t="n">
        <v>734</v>
      </c>
      <c r="H130" s="181" t="n">
        <v>788</v>
      </c>
      <c r="I130" s="181" t="n">
        <v>717</v>
      </c>
      <c r="J130" s="182"/>
      <c r="K130" s="181" t="n">
        <f aca="false">AVERAGE(C130:G130)</f>
        <v>789</v>
      </c>
      <c r="L130" s="181"/>
      <c r="M130" s="181" t="n">
        <f aca="false">AVERAGE(H130:I130)</f>
        <v>752.5</v>
      </c>
      <c r="N130" s="183" t="n">
        <v>21</v>
      </c>
      <c r="O130" s="179" t="n">
        <f aca="false">K130-K129</f>
        <v>-2.60000000000002</v>
      </c>
      <c r="P130" s="61"/>
    </row>
    <row r="131" customFormat="false" ht="12.75" hidden="false" customHeight="false" outlineLevel="0" collapsed="false">
      <c r="B131" s="180" t="n">
        <v>22</v>
      </c>
      <c r="C131" s="181" t="n">
        <v>748</v>
      </c>
      <c r="D131" s="181" t="n">
        <v>771</v>
      </c>
      <c r="E131" s="181" t="n">
        <v>740</v>
      </c>
      <c r="F131" s="181" t="n">
        <v>749</v>
      </c>
      <c r="G131" s="181" t="n">
        <v>727</v>
      </c>
      <c r="H131" s="181" t="n">
        <v>739</v>
      </c>
      <c r="I131" s="181" t="n">
        <v>670</v>
      </c>
      <c r="J131" s="182"/>
      <c r="K131" s="181" t="n">
        <f aca="false">AVERAGE(C131:G131)</f>
        <v>747</v>
      </c>
      <c r="L131" s="181"/>
      <c r="M131" s="181" t="n">
        <f aca="false">AVERAGE(H131:I131)</f>
        <v>704.5</v>
      </c>
      <c r="N131" s="183" t="n">
        <v>22</v>
      </c>
      <c r="O131" s="184" t="n">
        <f aca="false">K131-K130</f>
        <v>-42</v>
      </c>
      <c r="P131" s="61"/>
    </row>
    <row r="132" customFormat="false" ht="12.75" hidden="false" customHeight="false" outlineLevel="0" collapsed="false">
      <c r="B132" s="180" t="n">
        <v>23</v>
      </c>
      <c r="C132" s="181" t="n">
        <v>682</v>
      </c>
      <c r="D132" s="181" t="n">
        <v>715</v>
      </c>
      <c r="E132" s="181" t="n">
        <v>672</v>
      </c>
      <c r="F132" s="181" t="n">
        <v>784.117048970445</v>
      </c>
      <c r="G132" s="181" t="n">
        <v>684</v>
      </c>
      <c r="H132" s="181" t="n">
        <v>702</v>
      </c>
      <c r="I132" s="181" t="n">
        <v>612</v>
      </c>
      <c r="J132" s="182"/>
      <c r="K132" s="181" t="n">
        <f aca="false">AVERAGE(C132:G132)</f>
        <v>707.423409794089</v>
      </c>
      <c r="L132" s="181"/>
      <c r="M132" s="181" t="n">
        <f aca="false">AVERAGE(H132:I132)</f>
        <v>657</v>
      </c>
      <c r="N132" s="183" t="n">
        <v>23</v>
      </c>
      <c r="O132" s="184" t="n">
        <f aca="false">K132-K131</f>
        <v>-39.576590205911</v>
      </c>
      <c r="P132" s="61"/>
    </row>
    <row r="133" customFormat="false" ht="12.75" hidden="false" customHeight="false" outlineLevel="0" collapsed="false">
      <c r="B133" s="185" t="n">
        <v>24</v>
      </c>
      <c r="C133" s="181" t="n">
        <v>620</v>
      </c>
      <c r="D133" s="181" t="n">
        <v>696</v>
      </c>
      <c r="E133" s="181" t="n">
        <v>612</v>
      </c>
      <c r="F133" s="181" t="n">
        <v>707.873774183852</v>
      </c>
      <c r="G133" s="181" t="n">
        <v>640</v>
      </c>
      <c r="H133" s="181" t="n">
        <v>634</v>
      </c>
      <c r="I133" s="181" t="n">
        <v>568</v>
      </c>
      <c r="J133" s="187"/>
      <c r="K133" s="181" t="n">
        <f aca="false">AVERAGE(C133:G133)</f>
        <v>655.174754836771</v>
      </c>
      <c r="L133" s="186"/>
      <c r="M133" s="181" t="n">
        <f aca="false">AVERAGE(H133:I133)</f>
        <v>601</v>
      </c>
      <c r="N133" s="188" t="n">
        <v>24</v>
      </c>
      <c r="O133" s="189" t="n">
        <f aca="false">K133-K132</f>
        <v>-52.2486549573185</v>
      </c>
      <c r="P133" s="61"/>
    </row>
    <row r="134" customFormat="false" ht="13.5" hidden="false" customHeight="false" outlineLevel="0" collapsed="false">
      <c r="B134" s="193" t="s">
        <v>92</v>
      </c>
      <c r="C134" s="194" t="n">
        <f aca="false">SUM(C110:C133)</f>
        <v>16562</v>
      </c>
      <c r="D134" s="194" t="n">
        <f aca="false">SUM(D110:D133)</f>
        <v>17265</v>
      </c>
      <c r="E134" s="194" t="n">
        <f aca="false">SUM(E110:E133)</f>
        <v>17143</v>
      </c>
      <c r="F134" s="194" t="n">
        <f aca="false">SUM(F110:F133)</f>
        <v>17064.9908231543</v>
      </c>
      <c r="G134" s="194" t="n">
        <f aca="false">SUM(G110:G133)</f>
        <v>15169</v>
      </c>
      <c r="H134" s="194" t="n">
        <f aca="false">SUM(H110:H133)</f>
        <v>15750</v>
      </c>
      <c r="I134" s="194" t="n">
        <f aca="false">SUM(I110:I133)</f>
        <v>14495</v>
      </c>
      <c r="J134" s="194"/>
      <c r="K134" s="194" t="n">
        <f aca="false">SUM(K110:K133)</f>
        <v>16640.7981646309</v>
      </c>
      <c r="L134" s="194"/>
      <c r="M134" s="194" t="n">
        <f aca="false">SUM(M110:M133)</f>
        <v>15122.5</v>
      </c>
      <c r="N134" s="195"/>
      <c r="O134" s="196"/>
      <c r="P134" s="61"/>
    </row>
    <row r="135" customFormat="false" ht="13.5" hidden="false" customHeight="false" outlineLevel="0" collapsed="false">
      <c r="B135" s="0" t="s">
        <v>93</v>
      </c>
      <c r="C135" s="0" t="n">
        <v>80</v>
      </c>
      <c r="D135" s="0" t="n">
        <v>78</v>
      </c>
      <c r="E135" s="0" t="n">
        <v>74</v>
      </c>
      <c r="F135" s="0" t="n">
        <v>80</v>
      </c>
      <c r="G135" s="0" t="n">
        <v>78</v>
      </c>
      <c r="H135" s="0" t="n">
        <v>73</v>
      </c>
      <c r="I135" s="0" t="n">
        <v>65</v>
      </c>
      <c r="K135" s="197" t="n">
        <f aca="false">AVERAGE(C135:H135)</f>
        <v>77.1666666666667</v>
      </c>
      <c r="M135" s="0" t="n">
        <f aca="false">AVERAGE(H135:I135)</f>
        <v>69</v>
      </c>
      <c r="P135" s="61"/>
    </row>
    <row r="136" customFormat="false" ht="12.75" hidden="false" customHeight="false" outlineLevel="0" collapsed="false">
      <c r="B136" s="10" t="s">
        <v>94</v>
      </c>
      <c r="C136" s="0" t="n">
        <v>50</v>
      </c>
      <c r="D136" s="0" t="n">
        <v>50</v>
      </c>
      <c r="E136" s="0" t="n">
        <v>48</v>
      </c>
      <c r="F136" s="0" t="n">
        <v>50</v>
      </c>
      <c r="G136" s="0" t="n">
        <v>50</v>
      </c>
      <c r="H136" s="0" t="n">
        <v>50</v>
      </c>
      <c r="I136" s="0" t="n">
        <v>45</v>
      </c>
      <c r="K136" s="197" t="n">
        <f aca="false">AVERAGE(C136:H136)</f>
        <v>49.6666666666667</v>
      </c>
      <c r="M136" s="197" t="n">
        <f aca="false">AVERAGE(H136:I136)</f>
        <v>47.5</v>
      </c>
      <c r="P136" s="61"/>
    </row>
    <row r="137" customFormat="false" ht="12.75" hidden="false" customHeight="false" outlineLevel="0" collapsed="false">
      <c r="C137" s="198"/>
      <c r="D137" s="198"/>
      <c r="P137" s="61"/>
    </row>
    <row r="138" customFormat="false" ht="12.75" hidden="false" customHeight="false" outlineLevel="0" collapsed="false">
      <c r="C138" s="198"/>
      <c r="D138" s="198"/>
      <c r="E138" s="198"/>
      <c r="P138" s="61"/>
    </row>
    <row r="139" customFormat="false" ht="12.75" hidden="false" customHeight="false" outlineLevel="0" collapsed="false">
      <c r="C139" s="198"/>
      <c r="D139" s="198"/>
      <c r="P139" s="61"/>
    </row>
    <row r="140" customFormat="false" ht="15.75" hidden="false" customHeight="false" outlineLevel="0" collapsed="false">
      <c r="A140" s="219" t="n">
        <v>36220</v>
      </c>
      <c r="B140" s="166"/>
      <c r="C140" s="226"/>
      <c r="D140" s="198"/>
      <c r="E140" s="166"/>
      <c r="F140" s="166"/>
      <c r="G140" s="199" t="s">
        <v>98</v>
      </c>
      <c r="H140" s="166"/>
      <c r="I140" s="166"/>
      <c r="J140" s="166"/>
      <c r="K140" s="166"/>
      <c r="L140" s="166"/>
      <c r="M140" s="166"/>
      <c r="N140" s="166"/>
      <c r="P140" s="61"/>
    </row>
    <row r="141" customFormat="false" ht="12.75" hidden="false" customHeight="false" outlineLevel="0" collapsed="false">
      <c r="D141" s="198"/>
      <c r="P141" s="61"/>
    </row>
    <row r="142" customFormat="false" ht="12.75" hidden="false" customHeight="false" outlineLevel="0" collapsed="false">
      <c r="C142" s="0" t="n">
        <v>1</v>
      </c>
      <c r="D142" s="0" t="n">
        <v>2</v>
      </c>
      <c r="E142" s="0" t="n">
        <v>3</v>
      </c>
      <c r="F142" s="0" t="n">
        <v>4</v>
      </c>
      <c r="G142" s="0" t="n">
        <v>5</v>
      </c>
      <c r="H142" s="0" t="n">
        <v>6</v>
      </c>
      <c r="I142" s="0" t="n">
        <v>7</v>
      </c>
      <c r="P142" s="61"/>
    </row>
    <row r="143" customFormat="false" ht="12.75" hidden="false" customHeight="false" outlineLevel="0" collapsed="false">
      <c r="B143" s="168" t="s">
        <v>81</v>
      </c>
      <c r="C143" s="169" t="s">
        <v>82</v>
      </c>
      <c r="D143" s="169" t="s">
        <v>83</v>
      </c>
      <c r="E143" s="169" t="s">
        <v>84</v>
      </c>
      <c r="F143" s="169" t="s">
        <v>85</v>
      </c>
      <c r="G143" s="169" t="s">
        <v>86</v>
      </c>
      <c r="H143" s="169" t="s">
        <v>87</v>
      </c>
      <c r="I143" s="169" t="s">
        <v>88</v>
      </c>
      <c r="J143" s="170"/>
      <c r="K143" s="225" t="s">
        <v>107</v>
      </c>
      <c r="L143" s="172"/>
      <c r="M143" s="225" t="s">
        <v>108</v>
      </c>
      <c r="N143" s="173" t="s">
        <v>81</v>
      </c>
      <c r="O143" s="174" t="s">
        <v>91</v>
      </c>
      <c r="P143" s="61"/>
    </row>
    <row r="144" customFormat="false" ht="12.75" hidden="false" customHeight="false" outlineLevel="0" collapsed="false">
      <c r="B144" s="175" t="n">
        <v>1</v>
      </c>
      <c r="C144" s="176" t="n">
        <v>584</v>
      </c>
      <c r="D144" s="176" t="n">
        <v>546</v>
      </c>
      <c r="E144" s="176" t="n">
        <v>565</v>
      </c>
      <c r="F144" s="176" t="n">
        <v>548</v>
      </c>
      <c r="G144" s="176" t="n">
        <v>547</v>
      </c>
      <c r="H144" s="176" t="n">
        <v>618</v>
      </c>
      <c r="I144" s="176" t="n">
        <v>590</v>
      </c>
      <c r="J144" s="177"/>
      <c r="K144" s="176" t="n">
        <f aca="false">AVERAGE(C144:G144)</f>
        <v>558</v>
      </c>
      <c r="L144" s="176"/>
      <c r="M144" s="176" t="n">
        <f aca="false">AVERAGE(H144:I144)</f>
        <v>604</v>
      </c>
      <c r="N144" s="178" t="n">
        <v>1</v>
      </c>
      <c r="O144" s="179" t="n">
        <f aca="false">K144-K167</f>
        <v>-41</v>
      </c>
      <c r="P144" s="61"/>
    </row>
    <row r="145" customFormat="false" ht="12.75" hidden="false" customHeight="false" outlineLevel="0" collapsed="false">
      <c r="B145" s="180" t="n">
        <v>2</v>
      </c>
      <c r="C145" s="181" t="n">
        <v>563</v>
      </c>
      <c r="D145" s="181" t="n">
        <v>534</v>
      </c>
      <c r="E145" s="181" t="n">
        <v>547</v>
      </c>
      <c r="F145" s="181" t="n">
        <v>520</v>
      </c>
      <c r="G145" s="181" t="n">
        <v>531</v>
      </c>
      <c r="H145" s="181" t="n">
        <v>600</v>
      </c>
      <c r="I145" s="181" t="n">
        <v>580</v>
      </c>
      <c r="J145" s="182"/>
      <c r="K145" s="181" t="n">
        <f aca="false">AVERAGE(C145:G145)</f>
        <v>539</v>
      </c>
      <c r="L145" s="181"/>
      <c r="M145" s="181" t="n">
        <f aca="false">AVERAGE(H145:I145)</f>
        <v>590</v>
      </c>
      <c r="N145" s="183" t="n">
        <v>2</v>
      </c>
      <c r="O145" s="184" t="n">
        <f aca="false">K145-K144</f>
        <v>-19</v>
      </c>
      <c r="P145" s="61"/>
    </row>
    <row r="146" customFormat="false" ht="12.75" hidden="false" customHeight="false" outlineLevel="0" collapsed="false">
      <c r="B146" s="180" t="n">
        <v>3</v>
      </c>
      <c r="C146" s="181" t="n">
        <v>553</v>
      </c>
      <c r="D146" s="181" t="n">
        <v>528</v>
      </c>
      <c r="E146" s="181" t="n">
        <v>522</v>
      </c>
      <c r="F146" s="181" t="n">
        <v>509</v>
      </c>
      <c r="G146" s="181" t="n">
        <v>516</v>
      </c>
      <c r="H146" s="181" t="n">
        <v>581</v>
      </c>
      <c r="I146" s="181" t="n">
        <v>567</v>
      </c>
      <c r="J146" s="182"/>
      <c r="K146" s="181" t="n">
        <f aca="false">AVERAGE(C146:G146)</f>
        <v>525.6</v>
      </c>
      <c r="L146" s="181"/>
      <c r="M146" s="181" t="n">
        <f aca="false">AVERAGE(H146:I146)</f>
        <v>574</v>
      </c>
      <c r="N146" s="183" t="n">
        <v>3</v>
      </c>
      <c r="O146" s="184" t="n">
        <f aca="false">K146-K145</f>
        <v>-13.4</v>
      </c>
      <c r="P146" s="61"/>
    </row>
    <row r="147" customFormat="false" ht="12.75" hidden="false" customHeight="false" outlineLevel="0" collapsed="false">
      <c r="B147" s="185" t="n">
        <v>4</v>
      </c>
      <c r="C147" s="186" t="n">
        <v>550</v>
      </c>
      <c r="D147" s="186" t="n">
        <v>523</v>
      </c>
      <c r="E147" s="186" t="n">
        <v>535</v>
      </c>
      <c r="F147" s="186" t="n">
        <v>504</v>
      </c>
      <c r="G147" s="186" t="n">
        <v>515</v>
      </c>
      <c r="H147" s="186" t="n">
        <v>586</v>
      </c>
      <c r="I147" s="186" t="n">
        <v>558</v>
      </c>
      <c r="J147" s="187"/>
      <c r="K147" s="186" t="n">
        <f aca="false">AVERAGE(C147:G147)</f>
        <v>525.4</v>
      </c>
      <c r="L147" s="186"/>
      <c r="M147" s="186" t="n">
        <f aca="false">AVERAGE(H147:I147)</f>
        <v>572</v>
      </c>
      <c r="N147" s="188" t="n">
        <v>4</v>
      </c>
      <c r="O147" s="189" t="n">
        <f aca="false">K147-K146</f>
        <v>-0.200000000000045</v>
      </c>
      <c r="P147" s="61"/>
    </row>
    <row r="148" customFormat="false" ht="12.75" hidden="false" customHeight="false" outlineLevel="0" collapsed="false">
      <c r="B148" s="175" t="n">
        <v>5</v>
      </c>
      <c r="C148" s="176" t="n">
        <v>561</v>
      </c>
      <c r="D148" s="176" t="n">
        <v>537</v>
      </c>
      <c r="E148" s="176" t="n">
        <v>536</v>
      </c>
      <c r="F148" s="176" t="n">
        <v>530</v>
      </c>
      <c r="G148" s="176" t="n">
        <v>526</v>
      </c>
      <c r="H148" s="176" t="n">
        <v>571</v>
      </c>
      <c r="I148" s="176" t="n">
        <v>573</v>
      </c>
      <c r="J148" s="177"/>
      <c r="K148" s="176" t="n">
        <f aca="false">AVERAGE(C148:G148)</f>
        <v>538</v>
      </c>
      <c r="L148" s="176"/>
      <c r="M148" s="176" t="n">
        <f aca="false">AVERAGE(H148:I148)</f>
        <v>572</v>
      </c>
      <c r="N148" s="178" t="n">
        <v>5</v>
      </c>
      <c r="O148" s="190" t="n">
        <f aca="false">K148-K147</f>
        <v>12.6</v>
      </c>
      <c r="P148" s="61"/>
    </row>
    <row r="149" customFormat="false" ht="12.75" hidden="false" customHeight="false" outlineLevel="0" collapsed="false">
      <c r="B149" s="180" t="n">
        <v>6</v>
      </c>
      <c r="C149" s="181" t="n">
        <v>602</v>
      </c>
      <c r="D149" s="181" t="n">
        <v>579</v>
      </c>
      <c r="E149" s="181" t="n">
        <v>591</v>
      </c>
      <c r="F149" s="181" t="n">
        <v>567</v>
      </c>
      <c r="G149" s="181" t="n">
        <v>566</v>
      </c>
      <c r="H149" s="181" t="n">
        <v>617</v>
      </c>
      <c r="I149" s="181" t="n">
        <v>571</v>
      </c>
      <c r="J149" s="182"/>
      <c r="K149" s="181" t="n">
        <f aca="false">AVERAGE(C149:G149)</f>
        <v>581</v>
      </c>
      <c r="L149" s="181"/>
      <c r="M149" s="181" t="n">
        <f aca="false">AVERAGE(H149:I149)</f>
        <v>594</v>
      </c>
      <c r="N149" s="183" t="n">
        <v>6</v>
      </c>
      <c r="O149" s="191" t="n">
        <f aca="false">K149-K148</f>
        <v>43</v>
      </c>
      <c r="P149" s="61"/>
    </row>
    <row r="150" customFormat="false" ht="12.75" hidden="false" customHeight="false" outlineLevel="0" collapsed="false">
      <c r="B150" s="180" t="n">
        <v>7</v>
      </c>
      <c r="C150" s="181" t="n">
        <v>659</v>
      </c>
      <c r="D150" s="181" t="n">
        <v>664</v>
      </c>
      <c r="E150" s="181" t="n">
        <v>677</v>
      </c>
      <c r="F150" s="181" t="n">
        <v>664</v>
      </c>
      <c r="G150" s="181" t="n">
        <v>654</v>
      </c>
      <c r="H150" s="181" t="n">
        <v>647</v>
      </c>
      <c r="I150" s="181" t="n">
        <v>605</v>
      </c>
      <c r="J150" s="182"/>
      <c r="K150" s="181" t="n">
        <f aca="false">AVERAGE(C150:G150)</f>
        <v>663.6</v>
      </c>
      <c r="L150" s="181"/>
      <c r="M150" s="181" t="n">
        <f aca="false">AVERAGE(H150:I150)</f>
        <v>626</v>
      </c>
      <c r="N150" s="183" t="n">
        <v>7</v>
      </c>
      <c r="O150" s="191" t="n">
        <f aca="false">K150-K149</f>
        <v>82.6</v>
      </c>
      <c r="P150" s="61"/>
    </row>
    <row r="151" customFormat="false" ht="12.75" hidden="false" customHeight="false" outlineLevel="0" collapsed="false">
      <c r="B151" s="185" t="n">
        <v>8</v>
      </c>
      <c r="C151" s="186" t="n">
        <v>719</v>
      </c>
      <c r="D151" s="186" t="n">
        <v>716</v>
      </c>
      <c r="E151" s="186" t="n">
        <v>712</v>
      </c>
      <c r="F151" s="186" t="n">
        <v>713</v>
      </c>
      <c r="G151" s="186" t="n">
        <v>698</v>
      </c>
      <c r="H151" s="186" t="n">
        <v>663</v>
      </c>
      <c r="I151" s="186" t="n">
        <v>609</v>
      </c>
      <c r="J151" s="187"/>
      <c r="K151" s="186" t="n">
        <f aca="false">AVERAGE(C151:G151)</f>
        <v>711.6</v>
      </c>
      <c r="L151" s="186"/>
      <c r="M151" s="186" t="n">
        <f aca="false">AVERAGE(H151:I151)</f>
        <v>636</v>
      </c>
      <c r="N151" s="188" t="n">
        <v>8</v>
      </c>
      <c r="O151" s="192" t="n">
        <f aca="false">K151-K150</f>
        <v>48</v>
      </c>
      <c r="P151" s="61"/>
    </row>
    <row r="152" customFormat="false" ht="12.75" hidden="false" customHeight="false" outlineLevel="0" collapsed="false">
      <c r="B152" s="180" t="n">
        <v>9</v>
      </c>
      <c r="C152" s="181" t="n">
        <v>744</v>
      </c>
      <c r="D152" s="181" t="n">
        <v>724</v>
      </c>
      <c r="E152" s="181" t="n">
        <v>733</v>
      </c>
      <c r="F152" s="181" t="n">
        <v>734</v>
      </c>
      <c r="G152" s="181" t="n">
        <v>721</v>
      </c>
      <c r="H152" s="181" t="n">
        <v>694</v>
      </c>
      <c r="I152" s="181" t="n">
        <v>647</v>
      </c>
      <c r="J152" s="182"/>
      <c r="K152" s="181" t="n">
        <f aca="false">AVERAGE(C152:G152)</f>
        <v>731.2</v>
      </c>
      <c r="L152" s="181"/>
      <c r="M152" s="181" t="n">
        <f aca="false">AVERAGE(H152:I152)</f>
        <v>670.5</v>
      </c>
      <c r="N152" s="183" t="n">
        <v>9</v>
      </c>
      <c r="O152" s="179" t="n">
        <f aca="false">K152-K151</f>
        <v>19.6</v>
      </c>
      <c r="P152" s="61"/>
    </row>
    <row r="153" customFormat="false" ht="12.75" hidden="false" customHeight="false" outlineLevel="0" collapsed="false">
      <c r="B153" s="180" t="n">
        <v>10</v>
      </c>
      <c r="C153" s="181" t="n">
        <v>773</v>
      </c>
      <c r="D153" s="181" t="n">
        <v>770</v>
      </c>
      <c r="E153" s="181" t="n">
        <v>748</v>
      </c>
      <c r="F153" s="181" t="n">
        <v>744</v>
      </c>
      <c r="G153" s="181" t="n">
        <v>733</v>
      </c>
      <c r="H153" s="181" t="n">
        <v>705</v>
      </c>
      <c r="I153" s="181" t="n">
        <v>657</v>
      </c>
      <c r="J153" s="182"/>
      <c r="K153" s="181" t="n">
        <f aca="false">AVERAGE(C153:G153)</f>
        <v>753.6</v>
      </c>
      <c r="L153" s="181"/>
      <c r="M153" s="181" t="n">
        <f aca="false">AVERAGE(H153:I153)</f>
        <v>681</v>
      </c>
      <c r="N153" s="183" t="n">
        <v>10</v>
      </c>
      <c r="O153" s="184" t="n">
        <f aca="false">K153-K152</f>
        <v>22.4</v>
      </c>
      <c r="P153" s="61"/>
    </row>
    <row r="154" customFormat="false" ht="12.75" hidden="false" customHeight="false" outlineLevel="0" collapsed="false">
      <c r="B154" s="180" t="n">
        <v>11</v>
      </c>
      <c r="C154" s="181" t="n">
        <v>791</v>
      </c>
      <c r="D154" s="181" t="n">
        <v>791</v>
      </c>
      <c r="E154" s="181" t="n">
        <v>762</v>
      </c>
      <c r="F154" s="181" t="n">
        <v>762</v>
      </c>
      <c r="G154" s="181" t="n">
        <v>750</v>
      </c>
      <c r="H154" s="181" t="n">
        <v>711</v>
      </c>
      <c r="I154" s="181" t="n">
        <v>644</v>
      </c>
      <c r="J154" s="182"/>
      <c r="K154" s="181" t="n">
        <f aca="false">AVERAGE(C154:G154)</f>
        <v>771.2</v>
      </c>
      <c r="L154" s="181"/>
      <c r="M154" s="181" t="n">
        <f aca="false">AVERAGE(H154:I154)</f>
        <v>677.5</v>
      </c>
      <c r="N154" s="183" t="n">
        <v>11</v>
      </c>
      <c r="O154" s="184" t="n">
        <f aca="false">K154-K153</f>
        <v>17.6</v>
      </c>
      <c r="P154" s="61"/>
    </row>
    <row r="155" customFormat="false" ht="12.75" hidden="false" customHeight="false" outlineLevel="0" collapsed="false">
      <c r="B155" s="185" t="n">
        <v>12</v>
      </c>
      <c r="C155" s="186" t="n">
        <v>795</v>
      </c>
      <c r="D155" s="186" t="n">
        <v>781</v>
      </c>
      <c r="E155" s="186" t="n">
        <v>767</v>
      </c>
      <c r="F155" s="186" t="n">
        <v>768</v>
      </c>
      <c r="G155" s="186" t="n">
        <v>745</v>
      </c>
      <c r="H155" s="186" t="n">
        <v>703</v>
      </c>
      <c r="I155" s="186" t="n">
        <v>651</v>
      </c>
      <c r="J155" s="187"/>
      <c r="K155" s="186" t="n">
        <f aca="false">AVERAGE(C155:G155)</f>
        <v>771.2</v>
      </c>
      <c r="L155" s="186"/>
      <c r="M155" s="186" t="n">
        <f aca="false">AVERAGE(H155:I155)</f>
        <v>677</v>
      </c>
      <c r="N155" s="188" t="n">
        <v>12</v>
      </c>
      <c r="O155" s="189" t="n">
        <f aca="false">K155-K154</f>
        <v>0</v>
      </c>
      <c r="P155" s="61"/>
    </row>
    <row r="156" customFormat="false" ht="12.75" hidden="false" customHeight="false" outlineLevel="0" collapsed="false">
      <c r="B156" s="180" t="n">
        <v>13</v>
      </c>
      <c r="C156" s="181" t="n">
        <v>778</v>
      </c>
      <c r="D156" s="181" t="n">
        <v>788</v>
      </c>
      <c r="E156" s="181" t="n">
        <v>761</v>
      </c>
      <c r="F156" s="181" t="n">
        <v>762</v>
      </c>
      <c r="G156" s="181" t="n">
        <v>739</v>
      </c>
      <c r="H156" s="181" t="n">
        <v>676</v>
      </c>
      <c r="I156" s="181" t="n">
        <v>638</v>
      </c>
      <c r="J156" s="182"/>
      <c r="K156" s="181" t="n">
        <f aca="false">AVERAGE(C156:G156)</f>
        <v>765.6</v>
      </c>
      <c r="L156" s="181"/>
      <c r="M156" s="181" t="n">
        <f aca="false">AVERAGE(H156:I156)</f>
        <v>657</v>
      </c>
      <c r="N156" s="183" t="n">
        <v>13</v>
      </c>
      <c r="O156" s="179" t="n">
        <f aca="false">K156-K155</f>
        <v>-5.60000000000002</v>
      </c>
      <c r="P156" s="61"/>
    </row>
    <row r="157" customFormat="false" ht="12.75" hidden="false" customHeight="false" outlineLevel="0" collapsed="false">
      <c r="B157" s="180" t="n">
        <v>14</v>
      </c>
      <c r="C157" s="181" t="n">
        <v>767</v>
      </c>
      <c r="D157" s="181" t="n">
        <v>791</v>
      </c>
      <c r="E157" s="181" t="n">
        <v>772</v>
      </c>
      <c r="F157" s="181" t="n">
        <v>764</v>
      </c>
      <c r="G157" s="181" t="n">
        <v>745</v>
      </c>
      <c r="H157" s="181" t="n">
        <v>666</v>
      </c>
      <c r="I157" s="181" t="n">
        <v>628</v>
      </c>
      <c r="J157" s="182"/>
      <c r="K157" s="181" t="n">
        <f aca="false">AVERAGE(C157:G157)</f>
        <v>767.8</v>
      </c>
      <c r="L157" s="181"/>
      <c r="M157" s="181" t="n">
        <f aca="false">AVERAGE(H157:I157)</f>
        <v>647</v>
      </c>
      <c r="N157" s="183" t="n">
        <v>14</v>
      </c>
      <c r="O157" s="184" t="n">
        <f aca="false">K157-K156</f>
        <v>2.19999999999993</v>
      </c>
      <c r="P157" s="61"/>
    </row>
    <row r="158" customFormat="false" ht="12.75" hidden="false" customHeight="false" outlineLevel="0" collapsed="false">
      <c r="B158" s="180" t="n">
        <v>15</v>
      </c>
      <c r="C158" s="181" t="n">
        <v>751</v>
      </c>
      <c r="D158" s="181" t="n">
        <v>791</v>
      </c>
      <c r="E158" s="181" t="n">
        <v>760</v>
      </c>
      <c r="F158" s="181" t="n">
        <v>757</v>
      </c>
      <c r="G158" s="181" t="n">
        <v>743</v>
      </c>
      <c r="H158" s="181" t="n">
        <v>640</v>
      </c>
      <c r="I158" s="181" t="n">
        <v>640</v>
      </c>
      <c r="J158" s="182"/>
      <c r="K158" s="181" t="n">
        <f aca="false">AVERAGE(C158:G158)</f>
        <v>760.4</v>
      </c>
      <c r="L158" s="181"/>
      <c r="M158" s="181" t="n">
        <f aca="false">AVERAGE(H158:I158)</f>
        <v>640</v>
      </c>
      <c r="N158" s="183" t="n">
        <v>15</v>
      </c>
      <c r="O158" s="184" t="n">
        <f aca="false">K158-K157</f>
        <v>-7.39999999999998</v>
      </c>
      <c r="P158" s="61"/>
    </row>
    <row r="159" customFormat="false" ht="12.75" hidden="false" customHeight="false" outlineLevel="0" collapsed="false">
      <c r="B159" s="185" t="n">
        <v>16</v>
      </c>
      <c r="C159" s="186" t="n">
        <v>733</v>
      </c>
      <c r="D159" s="186" t="n">
        <v>780</v>
      </c>
      <c r="E159" s="186" t="n">
        <v>773</v>
      </c>
      <c r="F159" s="186" t="n">
        <v>751</v>
      </c>
      <c r="G159" s="186" t="n">
        <v>728</v>
      </c>
      <c r="H159" s="186" t="n">
        <v>651</v>
      </c>
      <c r="I159" s="186" t="n">
        <v>621</v>
      </c>
      <c r="J159" s="187"/>
      <c r="K159" s="186" t="n">
        <f aca="false">AVERAGE(C159:G159)</f>
        <v>753</v>
      </c>
      <c r="L159" s="186"/>
      <c r="M159" s="186" t="n">
        <f aca="false">AVERAGE(H159:I159)</f>
        <v>636</v>
      </c>
      <c r="N159" s="188" t="n">
        <v>16</v>
      </c>
      <c r="O159" s="189" t="n">
        <f aca="false">K159-K158</f>
        <v>-7.39999999999998</v>
      </c>
      <c r="P159" s="61"/>
    </row>
    <row r="160" customFormat="false" ht="12.75" hidden="false" customHeight="false" outlineLevel="0" collapsed="false">
      <c r="B160" s="180" t="n">
        <v>17</v>
      </c>
      <c r="C160" s="181" t="n">
        <v>726</v>
      </c>
      <c r="D160" s="181" t="n">
        <v>757</v>
      </c>
      <c r="E160" s="181" t="n">
        <v>743</v>
      </c>
      <c r="F160" s="181" t="n">
        <v>729</v>
      </c>
      <c r="G160" s="181" t="n">
        <v>714</v>
      </c>
      <c r="H160" s="181" t="n">
        <v>644</v>
      </c>
      <c r="I160" s="181" t="n">
        <v>613</v>
      </c>
      <c r="J160" s="182"/>
      <c r="K160" s="181" t="n">
        <f aca="false">AVERAGE(C160:G160)</f>
        <v>733.8</v>
      </c>
      <c r="L160" s="181"/>
      <c r="M160" s="181" t="n">
        <f aca="false">AVERAGE(H160:I160)</f>
        <v>628.5</v>
      </c>
      <c r="N160" s="183" t="n">
        <v>17</v>
      </c>
      <c r="O160" s="179" t="n">
        <f aca="false">K160-K159</f>
        <v>-19.2</v>
      </c>
      <c r="P160" s="61"/>
    </row>
    <row r="161" customFormat="false" ht="12.75" hidden="false" customHeight="false" outlineLevel="0" collapsed="false">
      <c r="B161" s="180" t="n">
        <v>18</v>
      </c>
      <c r="C161" s="181" t="n">
        <v>836</v>
      </c>
      <c r="D161" s="181" t="n">
        <v>742</v>
      </c>
      <c r="E161" s="181" t="n">
        <v>732</v>
      </c>
      <c r="F161" s="181" t="n">
        <v>724</v>
      </c>
      <c r="G161" s="181" t="n">
        <v>693</v>
      </c>
      <c r="H161" s="181" t="n">
        <v>699</v>
      </c>
      <c r="I161" s="181" t="n">
        <v>675</v>
      </c>
      <c r="J161" s="182"/>
      <c r="K161" s="181" t="n">
        <f aca="false">AVERAGE(C161:G161)</f>
        <v>745.4</v>
      </c>
      <c r="L161" s="181"/>
      <c r="M161" s="181" t="n">
        <f aca="false">AVERAGE(H161:I161)</f>
        <v>687</v>
      </c>
      <c r="N161" s="183" t="n">
        <v>18</v>
      </c>
      <c r="O161" s="184" t="n">
        <f aca="false">K161-K160</f>
        <v>11.6</v>
      </c>
      <c r="P161" s="61"/>
    </row>
    <row r="162" customFormat="false" ht="12.75" hidden="false" customHeight="false" outlineLevel="0" collapsed="false">
      <c r="B162" s="180" t="n">
        <v>19</v>
      </c>
      <c r="C162" s="181" t="n">
        <v>874</v>
      </c>
      <c r="D162" s="181" t="n">
        <v>808</v>
      </c>
      <c r="E162" s="181" t="n">
        <v>798</v>
      </c>
      <c r="F162" s="181" t="n">
        <v>791</v>
      </c>
      <c r="G162" s="181" t="n">
        <v>758</v>
      </c>
      <c r="H162" s="181" t="n">
        <v>745</v>
      </c>
      <c r="I162" s="181" t="n">
        <v>720</v>
      </c>
      <c r="J162" s="182"/>
      <c r="K162" s="181" t="n">
        <f aca="false">AVERAGE(C162:G162)</f>
        <v>805.8</v>
      </c>
      <c r="L162" s="181"/>
      <c r="M162" s="181" t="n">
        <f aca="false">AVERAGE(H162:I162)</f>
        <v>732.5</v>
      </c>
      <c r="N162" s="183" t="n">
        <v>19</v>
      </c>
      <c r="O162" s="184" t="n">
        <f aca="false">K162-K161</f>
        <v>60.4</v>
      </c>
      <c r="P162" s="61"/>
    </row>
    <row r="163" customFormat="false" ht="12.75" hidden="false" customHeight="false" outlineLevel="0" collapsed="false">
      <c r="B163" s="185" t="n">
        <v>20</v>
      </c>
      <c r="C163" s="186" t="n">
        <v>861</v>
      </c>
      <c r="D163" s="186" t="n">
        <v>814</v>
      </c>
      <c r="E163" s="186" t="n">
        <v>800</v>
      </c>
      <c r="F163" s="186" t="n">
        <v>798</v>
      </c>
      <c r="G163" s="186" t="n">
        <v>750</v>
      </c>
      <c r="H163" s="186" t="n">
        <v>735</v>
      </c>
      <c r="I163" s="186" t="n">
        <v>723</v>
      </c>
      <c r="J163" s="187"/>
      <c r="K163" s="186" t="n">
        <f aca="false">AVERAGE(C163:G163)</f>
        <v>804.6</v>
      </c>
      <c r="L163" s="186"/>
      <c r="M163" s="186" t="n">
        <f aca="false">AVERAGE(H163:I163)</f>
        <v>729</v>
      </c>
      <c r="N163" s="188" t="n">
        <v>20</v>
      </c>
      <c r="O163" s="189" t="n">
        <f aca="false">K163-K162</f>
        <v>-1.19999999999993</v>
      </c>
      <c r="P163" s="61"/>
    </row>
    <row r="164" customFormat="false" ht="12.75" hidden="false" customHeight="false" outlineLevel="0" collapsed="false">
      <c r="B164" s="180" t="n">
        <v>21</v>
      </c>
      <c r="C164" s="181" t="n">
        <v>845</v>
      </c>
      <c r="D164" s="181" t="n">
        <v>804</v>
      </c>
      <c r="E164" s="181" t="n">
        <v>772</v>
      </c>
      <c r="F164" s="181" t="n">
        <v>776</v>
      </c>
      <c r="G164" s="181" t="n">
        <v>728</v>
      </c>
      <c r="H164" s="181" t="n">
        <v>737</v>
      </c>
      <c r="I164" s="181" t="n">
        <v>736</v>
      </c>
      <c r="J164" s="182"/>
      <c r="K164" s="181" t="n">
        <f aca="false">AVERAGE(C164:G164)</f>
        <v>785</v>
      </c>
      <c r="L164" s="181"/>
      <c r="M164" s="181" t="n">
        <f aca="false">AVERAGE(H164:I164)</f>
        <v>736.5</v>
      </c>
      <c r="N164" s="183" t="n">
        <v>21</v>
      </c>
      <c r="O164" s="179" t="n">
        <f aca="false">K164-K163</f>
        <v>-19.6</v>
      </c>
      <c r="P164" s="61"/>
    </row>
    <row r="165" customFormat="false" ht="12.75" hidden="false" customHeight="false" outlineLevel="0" collapsed="false">
      <c r="B165" s="180" t="n">
        <v>22</v>
      </c>
      <c r="C165" s="181" t="n">
        <v>804</v>
      </c>
      <c r="D165" s="181" t="n">
        <v>749</v>
      </c>
      <c r="E165" s="181" t="n">
        <v>733</v>
      </c>
      <c r="F165" s="181" t="n">
        <v>731</v>
      </c>
      <c r="G165" s="181" t="n">
        <v>679</v>
      </c>
      <c r="H165" s="181" t="n">
        <v>707</v>
      </c>
      <c r="I165" s="181" t="n">
        <v>702</v>
      </c>
      <c r="J165" s="182"/>
      <c r="K165" s="181" t="n">
        <f aca="false">AVERAGE(C165:G165)</f>
        <v>739.2</v>
      </c>
      <c r="L165" s="181"/>
      <c r="M165" s="181" t="n">
        <f aca="false">AVERAGE(H165:I165)</f>
        <v>704.5</v>
      </c>
      <c r="N165" s="183" t="n">
        <v>22</v>
      </c>
      <c r="O165" s="184" t="n">
        <f aca="false">K165-K164</f>
        <v>-45.8</v>
      </c>
      <c r="P165" s="61"/>
    </row>
    <row r="166" customFormat="false" ht="12.75" hidden="false" customHeight="false" outlineLevel="0" collapsed="false">
      <c r="B166" s="180" t="n">
        <v>23</v>
      </c>
      <c r="C166" s="181" t="n">
        <v>725</v>
      </c>
      <c r="D166" s="181" t="n">
        <v>670</v>
      </c>
      <c r="E166" s="181" t="n">
        <v>655</v>
      </c>
      <c r="F166" s="181" t="n">
        <v>652</v>
      </c>
      <c r="G166" s="181" t="n">
        <v>634</v>
      </c>
      <c r="H166" s="181" t="n">
        <v>664</v>
      </c>
      <c r="I166" s="181" t="n">
        <v>639</v>
      </c>
      <c r="J166" s="182"/>
      <c r="K166" s="181" t="n">
        <f aca="false">AVERAGE(C166:G166)</f>
        <v>667.2</v>
      </c>
      <c r="L166" s="181"/>
      <c r="M166" s="181" t="n">
        <f aca="false">AVERAGE(H166:I166)</f>
        <v>651.5</v>
      </c>
      <c r="N166" s="183" t="n">
        <v>23</v>
      </c>
      <c r="O166" s="184" t="n">
        <f aca="false">K166-K165</f>
        <v>-72</v>
      </c>
      <c r="P166" s="61"/>
    </row>
    <row r="167" customFormat="false" ht="12.75" hidden="false" customHeight="false" outlineLevel="0" collapsed="false">
      <c r="B167" s="185" t="n">
        <v>24</v>
      </c>
      <c r="C167" s="181" t="n">
        <v>633</v>
      </c>
      <c r="D167" s="181" t="n">
        <v>601</v>
      </c>
      <c r="E167" s="181" t="n">
        <v>585</v>
      </c>
      <c r="F167" s="181" t="n">
        <v>581</v>
      </c>
      <c r="G167" s="181" t="n">
        <v>595</v>
      </c>
      <c r="H167" s="181" t="n">
        <v>635</v>
      </c>
      <c r="I167" s="181" t="n">
        <v>574</v>
      </c>
      <c r="J167" s="187"/>
      <c r="K167" s="181" t="n">
        <f aca="false">AVERAGE(C167:G167)</f>
        <v>599</v>
      </c>
      <c r="L167" s="186"/>
      <c r="M167" s="181" t="n">
        <f aca="false">AVERAGE(H167:I167)</f>
        <v>604.5</v>
      </c>
      <c r="N167" s="188" t="n">
        <v>24</v>
      </c>
      <c r="O167" s="189" t="n">
        <f aca="false">K167-K166</f>
        <v>-68.2000000000001</v>
      </c>
      <c r="P167" s="61"/>
    </row>
    <row r="168" customFormat="false" ht="13.5" hidden="false" customHeight="false" outlineLevel="0" collapsed="false">
      <c r="B168" s="193" t="s">
        <v>92</v>
      </c>
      <c r="C168" s="194" t="n">
        <f aca="false">SUM(C144:C167)</f>
        <v>17227</v>
      </c>
      <c r="D168" s="194" t="n">
        <f aca="false">SUM(D144:D167)</f>
        <v>16788</v>
      </c>
      <c r="E168" s="194" t="n">
        <f aca="false">SUM(E144:E167)</f>
        <v>16579</v>
      </c>
      <c r="F168" s="194" t="n">
        <f aca="false">SUM(F144:F167)</f>
        <v>16379</v>
      </c>
      <c r="G168" s="194" t="n">
        <f aca="false">SUM(G144:G167)</f>
        <v>16008</v>
      </c>
      <c r="H168" s="194" t="n">
        <f aca="false">SUM(H144:H167)</f>
        <v>15895</v>
      </c>
      <c r="I168" s="194" t="n">
        <f aca="false">SUM(I144:I167)</f>
        <v>15161</v>
      </c>
      <c r="J168" s="194"/>
      <c r="K168" s="194" t="n">
        <f aca="false">SUM(K144:K167)</f>
        <v>16596.2</v>
      </c>
      <c r="L168" s="194"/>
      <c r="M168" s="194" t="n">
        <f aca="false">SUM(M144:M167)</f>
        <v>15528</v>
      </c>
      <c r="N168" s="195"/>
      <c r="O168" s="196"/>
      <c r="P168" s="61"/>
    </row>
    <row r="169" customFormat="false" ht="13.5" hidden="false" customHeight="false" outlineLevel="0" collapsed="false">
      <c r="B169" s="0" t="s">
        <v>93</v>
      </c>
      <c r="C169" s="0" t="n">
        <v>80</v>
      </c>
      <c r="D169" s="0" t="n">
        <v>78</v>
      </c>
      <c r="E169" s="0" t="n">
        <v>74</v>
      </c>
      <c r="F169" s="0" t="n">
        <v>80</v>
      </c>
      <c r="G169" s="0" t="n">
        <v>78</v>
      </c>
      <c r="H169" s="0" t="n">
        <v>73</v>
      </c>
      <c r="I169" s="0" t="n">
        <v>65</v>
      </c>
      <c r="K169" s="197" t="n">
        <f aca="false">AVERAGE(C169:H169)</f>
        <v>77.1666666666667</v>
      </c>
      <c r="M169" s="0" t="n">
        <f aca="false">AVERAGE(H169:I169)</f>
        <v>69</v>
      </c>
      <c r="P169" s="61"/>
    </row>
    <row r="170" customFormat="false" ht="12.75" hidden="false" customHeight="false" outlineLevel="0" collapsed="false">
      <c r="B170" s="10" t="s">
        <v>94</v>
      </c>
      <c r="C170" s="0" t="n">
        <v>50</v>
      </c>
      <c r="D170" s="0" t="n">
        <v>50</v>
      </c>
      <c r="E170" s="0" t="n">
        <v>48</v>
      </c>
      <c r="F170" s="0" t="n">
        <v>50</v>
      </c>
      <c r="G170" s="0" t="n">
        <v>50</v>
      </c>
      <c r="H170" s="0" t="n">
        <v>50</v>
      </c>
      <c r="I170" s="0" t="n">
        <v>45</v>
      </c>
      <c r="K170" s="197" t="n">
        <f aca="false">AVERAGE(C170:H170)</f>
        <v>49.6666666666667</v>
      </c>
      <c r="M170" s="197" t="n">
        <f aca="false">AVERAGE(H170:I170)</f>
        <v>47.5</v>
      </c>
      <c r="P170" s="61"/>
    </row>
    <row r="171" customFormat="false" ht="12.75" hidden="false" customHeight="false" outlineLevel="0" collapsed="false">
      <c r="P171" s="61"/>
    </row>
    <row r="172" customFormat="false" ht="12.75" hidden="false" customHeight="false" outlineLevel="0" collapsed="false">
      <c r="P172" s="61"/>
    </row>
    <row r="173" customFormat="false" ht="12.75" hidden="false" customHeight="false" outlineLevel="0" collapsed="false">
      <c r="P173" s="61"/>
    </row>
    <row r="174" customFormat="false" ht="12.75" hidden="false" customHeight="false" outlineLevel="0" collapsed="false">
      <c r="B174" s="0" t="s">
        <v>99</v>
      </c>
      <c r="C174" s="0" t="n">
        <v>1</v>
      </c>
      <c r="P174" s="61"/>
    </row>
    <row r="175" customFormat="false" ht="12.75" hidden="false" customHeight="false" outlineLevel="0" collapsed="false">
      <c r="P175" s="61"/>
    </row>
    <row r="176" customFormat="false" ht="15.75" hidden="false" customHeight="false" outlineLevel="0" collapsed="false">
      <c r="A176" s="166"/>
      <c r="B176" s="166"/>
      <c r="C176" s="166"/>
      <c r="D176" s="166"/>
      <c r="E176" s="166"/>
      <c r="F176" s="166"/>
      <c r="G176" s="199" t="s">
        <v>100</v>
      </c>
      <c r="H176" s="166"/>
      <c r="I176" s="166"/>
      <c r="J176" s="166"/>
      <c r="K176" s="166"/>
      <c r="L176" s="166"/>
      <c r="M176" s="166"/>
      <c r="N176" s="166"/>
      <c r="P176" s="61"/>
    </row>
    <row r="177" customFormat="false" ht="12.75" hidden="false" customHeight="false" outlineLevel="0" collapsed="false">
      <c r="F177" s="0" t="s">
        <v>101</v>
      </c>
      <c r="P177" s="61"/>
    </row>
    <row r="178" customFormat="false" ht="12.75" hidden="false" customHeight="false" outlineLevel="0" collapsed="false">
      <c r="P178" s="61"/>
    </row>
    <row r="179" customFormat="false" ht="12.75" hidden="false" customHeight="false" outlineLevel="0" collapsed="false">
      <c r="B179" s="168" t="s">
        <v>81</v>
      </c>
      <c r="C179" s="169" t="s">
        <v>82</v>
      </c>
      <c r="D179" s="169" t="s">
        <v>83</v>
      </c>
      <c r="E179" s="169" t="s">
        <v>84</v>
      </c>
      <c r="F179" s="169" t="s">
        <v>85</v>
      </c>
      <c r="G179" s="169" t="s">
        <v>86</v>
      </c>
      <c r="H179" s="169" t="s">
        <v>87</v>
      </c>
      <c r="I179" s="169" t="s">
        <v>88</v>
      </c>
      <c r="J179" s="170"/>
      <c r="K179" s="225" t="s">
        <v>107</v>
      </c>
      <c r="L179" s="172"/>
      <c r="M179" s="225" t="s">
        <v>108</v>
      </c>
      <c r="N179" s="173" t="s">
        <v>81</v>
      </c>
      <c r="O179" s="174" t="s">
        <v>91</v>
      </c>
      <c r="P179" s="61"/>
    </row>
    <row r="180" customFormat="false" ht="12.75" hidden="false" customHeight="false" outlineLevel="0" collapsed="false">
      <c r="B180" s="175" t="n">
        <v>1</v>
      </c>
      <c r="C180" s="176" t="n">
        <f aca="false">AVERAGE(C5,C110,C75,C40,C144)*$C$174</f>
        <v>559.8</v>
      </c>
      <c r="D180" s="176" t="n">
        <f aca="false">AVERAGE(D5,D110,D75,D40,D144)*$C$174</f>
        <v>578.6</v>
      </c>
      <c r="E180" s="176" t="n">
        <f aca="false">AVERAGE(E5,E110,E75,E40,E144)*$C$174</f>
        <v>595.8</v>
      </c>
      <c r="F180" s="176" t="n">
        <f aca="false">AVERAGE(F5,F110,F75,F40,F144)*$C$174</f>
        <v>570.4</v>
      </c>
      <c r="G180" s="176" t="n">
        <f aca="false">AVERAGE(G5,G110,G75,G40,G144)*$C$174</f>
        <v>592.6</v>
      </c>
      <c r="H180" s="176" t="n">
        <f aca="false">AVERAGE(H5,H110,H75,H40,H144)</f>
        <v>575.6</v>
      </c>
      <c r="I180" s="176" t="n">
        <f aca="false">AVERAGE(I5,I110,I75,I40,I144)</f>
        <v>566.6</v>
      </c>
      <c r="J180" s="177"/>
      <c r="K180" s="176" t="n">
        <f aca="false">AVERAGE(C180:G180)</f>
        <v>579.44</v>
      </c>
      <c r="L180" s="176"/>
      <c r="M180" s="176" t="n">
        <f aca="false">AVERAGE(M5,M110,M75,M40)</f>
        <v>562.875</v>
      </c>
      <c r="N180" s="178" t="n">
        <v>1</v>
      </c>
      <c r="O180" s="179" t="n">
        <f aca="false">K180-K203</f>
        <v>-43.6749509673541</v>
      </c>
      <c r="P180" s="61"/>
    </row>
    <row r="181" customFormat="false" ht="12.75" hidden="false" customHeight="false" outlineLevel="0" collapsed="false">
      <c r="B181" s="180" t="n">
        <v>2</v>
      </c>
      <c r="C181" s="181" t="n">
        <f aca="false">AVERAGE(C6,C111,C76,C41,C145)*$C$174</f>
        <v>547.8</v>
      </c>
      <c r="D181" s="181" t="n">
        <f aca="false">AVERAGE(D6,D111,D76,D41,D145)*$C$174</f>
        <v>560.2</v>
      </c>
      <c r="E181" s="181" t="n">
        <f aca="false">AVERAGE(E6,E111,E76,E41,E145)*$C$174</f>
        <v>570.8</v>
      </c>
      <c r="F181" s="181" t="n">
        <f aca="false">AVERAGE(F6,F111,F76,F41,F145)*$C$174</f>
        <v>544.8</v>
      </c>
      <c r="G181" s="181" t="n">
        <f aca="false">AVERAGE(G6,G111,G76,G41,G145)*$C$174</f>
        <v>569.6</v>
      </c>
      <c r="H181" s="181" t="n">
        <f aca="false">AVERAGE(H6,H111,H76,H41,H145)</f>
        <v>558</v>
      </c>
      <c r="I181" s="181" t="n">
        <f aca="false">AVERAGE(I6,I111,I76,I41,I145)</f>
        <v>550.6</v>
      </c>
      <c r="J181" s="182"/>
      <c r="K181" s="181" t="n">
        <f aca="false">AVERAGE(C181:G181)</f>
        <v>558.64</v>
      </c>
      <c r="L181" s="181"/>
      <c r="M181" s="181" t="n">
        <f aca="false">AVERAGE(M6,M111,M76,M41)</f>
        <v>545.375</v>
      </c>
      <c r="N181" s="183" t="n">
        <v>2</v>
      </c>
      <c r="O181" s="184" t="n">
        <f aca="false">K181-K180</f>
        <v>-20.8</v>
      </c>
      <c r="P181" s="61"/>
    </row>
    <row r="182" customFormat="false" ht="12.75" hidden="false" customHeight="false" outlineLevel="0" collapsed="false">
      <c r="B182" s="180" t="n">
        <v>3</v>
      </c>
      <c r="C182" s="181" t="n">
        <f aca="false">AVERAGE(C7,C112,C77,C42,C146)*$C$174</f>
        <v>540.4</v>
      </c>
      <c r="D182" s="181" t="n">
        <f aca="false">AVERAGE(D7,D112,D77,D42,D146)*$C$174</f>
        <v>553</v>
      </c>
      <c r="E182" s="181" t="n">
        <f aca="false">AVERAGE(E7,E112,E77,E42,E146)*$C$174</f>
        <v>560.2</v>
      </c>
      <c r="F182" s="181" t="n">
        <f aca="false">AVERAGE(F7,F112,F77,F42,F146)*$C$174</f>
        <v>538.8</v>
      </c>
      <c r="G182" s="181" t="n">
        <f aca="false">AVERAGE(G7,G112,G77,G42,G146)*$C$174</f>
        <v>555.4</v>
      </c>
      <c r="H182" s="181" t="n">
        <f aca="false">AVERAGE(H7,H112,H77,H42,H146)</f>
        <v>547.8</v>
      </c>
      <c r="I182" s="181" t="n">
        <f aca="false">AVERAGE(I7,I112,I77,I42,I146)</f>
        <v>544.2</v>
      </c>
      <c r="J182" s="182"/>
      <c r="K182" s="181" t="n">
        <f aca="false">AVERAGE(C182:G182)</f>
        <v>549.56</v>
      </c>
      <c r="L182" s="181"/>
      <c r="M182" s="181" t="n">
        <f aca="false">AVERAGE(M7,M112,M77,M42)</f>
        <v>539</v>
      </c>
      <c r="N182" s="183" t="n">
        <v>3</v>
      </c>
      <c r="O182" s="184" t="n">
        <f aca="false">K182-K181</f>
        <v>-9.07999999999993</v>
      </c>
      <c r="P182" s="61"/>
    </row>
    <row r="183" customFormat="false" ht="12.75" hidden="false" customHeight="false" outlineLevel="0" collapsed="false">
      <c r="B183" s="185" t="n">
        <v>4</v>
      </c>
      <c r="C183" s="186" t="n">
        <f aca="false">AVERAGE(C8,C113,C78,C43,C147)*$C$174</f>
        <v>543.8</v>
      </c>
      <c r="D183" s="186" t="n">
        <f aca="false">AVERAGE(D8,D113,D78,D43,D147)*$C$174</f>
        <v>554</v>
      </c>
      <c r="E183" s="186" t="n">
        <f aca="false">AVERAGE(E8,E113,E78,E43,E147)*$C$174</f>
        <v>561.2</v>
      </c>
      <c r="F183" s="186" t="n">
        <f aca="false">AVERAGE(F8,F113,F78,F43,F147)*$C$174</f>
        <v>544.2</v>
      </c>
      <c r="G183" s="186" t="n">
        <f aca="false">AVERAGE(G8,G113,G78,G43,G147)*$C$174</f>
        <v>555.2</v>
      </c>
      <c r="H183" s="186" t="n">
        <f aca="false">AVERAGE(H8,H113,H78,H43,H147)</f>
        <v>542.8</v>
      </c>
      <c r="I183" s="186" t="n">
        <f aca="false">AVERAGE(I8,I113,I78,I43,I147)</f>
        <v>534.2</v>
      </c>
      <c r="J183" s="187"/>
      <c r="K183" s="186" t="n">
        <f aca="false">AVERAGE(C183:G183)</f>
        <v>551.68</v>
      </c>
      <c r="L183" s="186"/>
      <c r="M183" s="186" t="n">
        <f aca="false">AVERAGE(M8,M113,M78,M43)</f>
        <v>530.125</v>
      </c>
      <c r="N183" s="188" t="n">
        <v>4</v>
      </c>
      <c r="O183" s="189" t="n">
        <f aca="false">K183-K182</f>
        <v>2.12</v>
      </c>
      <c r="P183" s="61"/>
    </row>
    <row r="184" customFormat="false" ht="12.75" hidden="false" customHeight="false" outlineLevel="0" collapsed="false">
      <c r="B184" s="175" t="n">
        <v>5</v>
      </c>
      <c r="C184" s="176" t="n">
        <f aca="false">AVERAGE(C9,C114,C79,C44,C148)*$C$174</f>
        <v>551.4</v>
      </c>
      <c r="D184" s="176" t="n">
        <f aca="false">AVERAGE(D9,D114,D79,D44,D148)*$C$174</f>
        <v>569.2</v>
      </c>
      <c r="E184" s="176" t="n">
        <f aca="false">AVERAGE(E9,E114,E79,E44,E148)*$C$174</f>
        <v>573.6</v>
      </c>
      <c r="F184" s="176" t="n">
        <f aca="false">AVERAGE(F9,F114,F79,F44,F148)*$C$174</f>
        <v>557</v>
      </c>
      <c r="G184" s="176" t="n">
        <f aca="false">AVERAGE(G9,G114,G79,G44,G148)*$C$174</f>
        <v>563.8</v>
      </c>
      <c r="H184" s="176" t="n">
        <f aca="false">AVERAGE(H9,H114,H79,H44,H148)</f>
        <v>543.6</v>
      </c>
      <c r="I184" s="176" t="n">
        <f aca="false">AVERAGE(I9,I114,I79,I44,I148)</f>
        <v>532.8</v>
      </c>
      <c r="J184" s="177"/>
      <c r="K184" s="176" t="n">
        <f aca="false">AVERAGE(C184:G184)</f>
        <v>563</v>
      </c>
      <c r="L184" s="176"/>
      <c r="M184" s="176" t="n">
        <f aca="false">AVERAGE(M9,M114,M79,M44)</f>
        <v>529.75</v>
      </c>
      <c r="N184" s="178" t="n">
        <v>5</v>
      </c>
      <c r="O184" s="190" t="n">
        <f aca="false">K184-K183</f>
        <v>11.3199999999999</v>
      </c>
      <c r="P184" s="61"/>
    </row>
    <row r="185" customFormat="false" ht="12.75" hidden="false" customHeight="false" outlineLevel="0" collapsed="false">
      <c r="B185" s="180" t="n">
        <v>6</v>
      </c>
      <c r="C185" s="181" t="n">
        <f aca="false">AVERAGE(C10,C115,C80,C45,C149)*$C$174</f>
        <v>596</v>
      </c>
      <c r="D185" s="181" t="n">
        <f aca="false">AVERAGE(D10,D115,D80,D45,D149)*$C$174</f>
        <v>624.6</v>
      </c>
      <c r="E185" s="181" t="n">
        <f aca="false">AVERAGE(E10,E115,E80,E45,E149)*$C$174</f>
        <v>622.8</v>
      </c>
      <c r="F185" s="181" t="n">
        <f aca="false">AVERAGE(F10,F115,F80,F45,F149)*$C$174</f>
        <v>607.2</v>
      </c>
      <c r="G185" s="181" t="n">
        <f aca="false">AVERAGE(G10,G115,G80,G45,G149)*$C$174</f>
        <v>601.8</v>
      </c>
      <c r="H185" s="181" t="n">
        <f aca="false">AVERAGE(H10,H115,H80,H45,H149)</f>
        <v>572.8</v>
      </c>
      <c r="I185" s="181" t="n">
        <f aca="false">AVERAGE(I10,I115,I80,I45,I149)</f>
        <v>542</v>
      </c>
      <c r="J185" s="182"/>
      <c r="K185" s="181" t="n">
        <f aca="false">AVERAGE(C185:G185)</f>
        <v>610.48</v>
      </c>
      <c r="L185" s="181"/>
      <c r="M185" s="181" t="n">
        <f aca="false">AVERAGE(M10,M115,M80,M45)</f>
        <v>548.25</v>
      </c>
      <c r="N185" s="183" t="n">
        <v>6</v>
      </c>
      <c r="O185" s="191" t="n">
        <f aca="false">K185-K184</f>
        <v>47.48</v>
      </c>
      <c r="P185" s="61"/>
    </row>
    <row r="186" customFormat="false" ht="12.75" hidden="false" customHeight="false" outlineLevel="0" collapsed="false">
      <c r="B186" s="180" t="n">
        <v>7</v>
      </c>
      <c r="C186" s="181" t="n">
        <f aca="false">AVERAGE(C11,C116,C81,C46,C150)*$C$174</f>
        <v>676</v>
      </c>
      <c r="D186" s="181" t="n">
        <f aca="false">AVERAGE(D11,D116,D81,D46,D150)*$C$174</f>
        <v>717.4</v>
      </c>
      <c r="E186" s="181" t="n">
        <f aca="false">AVERAGE(E11,E116,E81,E46,E150)*$C$174</f>
        <v>724.6</v>
      </c>
      <c r="F186" s="181" t="n">
        <f aca="false">AVERAGE(F11,F116,F81,F46,F150)*$C$174</f>
        <v>697.6</v>
      </c>
      <c r="G186" s="181" t="n">
        <f aca="false">AVERAGE(G11,G116,G81,G46,G150)*$C$174</f>
        <v>684.6</v>
      </c>
      <c r="H186" s="181" t="n">
        <f aca="false">AVERAGE(H11,H116,H81,H46,H150)</f>
        <v>605</v>
      </c>
      <c r="I186" s="181" t="n">
        <f aca="false">AVERAGE(I11,I116,I81,I46,I150)</f>
        <v>570.2</v>
      </c>
      <c r="J186" s="182"/>
      <c r="K186" s="181" t="n">
        <f aca="false">AVERAGE(C186:G186)</f>
        <v>700.04</v>
      </c>
      <c r="L186" s="181"/>
      <c r="M186" s="181" t="n">
        <f aca="false">AVERAGE(M11,M116,M81,M46)</f>
        <v>578</v>
      </c>
      <c r="N186" s="183" t="n">
        <v>7</v>
      </c>
      <c r="O186" s="191" t="n">
        <f aca="false">K186-K185</f>
        <v>89.56</v>
      </c>
      <c r="P186" s="61"/>
    </row>
    <row r="187" customFormat="false" ht="12.75" hidden="false" customHeight="false" outlineLevel="0" collapsed="false">
      <c r="B187" s="185" t="n">
        <v>8</v>
      </c>
      <c r="C187" s="186" t="n">
        <f aca="false">AVERAGE(C12,C117,C82,C47,C151)*$C$174</f>
        <v>730.6</v>
      </c>
      <c r="D187" s="186" t="n">
        <f aca="false">AVERAGE(D12,D117,D82,D47,D151)*$C$174</f>
        <v>763.2</v>
      </c>
      <c r="E187" s="186" t="n">
        <f aca="false">AVERAGE(E12,E117,E82,E47,E151)*$C$174</f>
        <v>767.4</v>
      </c>
      <c r="F187" s="186" t="n">
        <f aca="false">AVERAGE(F12,F117,F82,F47,F151)*$C$174</f>
        <v>739.8</v>
      </c>
      <c r="G187" s="186" t="n">
        <f aca="false">AVERAGE(G12,G117,G82,G47,G151)*$C$174</f>
        <v>710.8</v>
      </c>
      <c r="H187" s="186" t="n">
        <f aca="false">AVERAGE(H12,H117,H82,H47,H151)</f>
        <v>626.6</v>
      </c>
      <c r="I187" s="186" t="n">
        <f aca="false">AVERAGE(I12,I117,I82,I47,I151)</f>
        <v>585.2</v>
      </c>
      <c r="J187" s="187"/>
      <c r="K187" s="186" t="n">
        <f aca="false">AVERAGE(C187:G187)</f>
        <v>742.36</v>
      </c>
      <c r="L187" s="186"/>
      <c r="M187" s="186" t="n">
        <f aca="false">AVERAGE(M12,M117,M82,M47)</f>
        <v>598.375</v>
      </c>
      <c r="N187" s="188" t="n">
        <v>8</v>
      </c>
      <c r="O187" s="192" t="n">
        <f aca="false">K187-K186</f>
        <v>42.3200000000001</v>
      </c>
      <c r="P187" s="61"/>
    </row>
    <row r="188" customFormat="false" ht="12.75" hidden="false" customHeight="false" outlineLevel="0" collapsed="false">
      <c r="B188" s="180" t="n">
        <v>9</v>
      </c>
      <c r="C188" s="176" t="n">
        <f aca="false">AVERAGE(C13,C118,C83,C48,C152)*$C$174</f>
        <v>745</v>
      </c>
      <c r="D188" s="176" t="n">
        <f aca="false">AVERAGE(D13,D118,D83,D48,D152)*$C$174</f>
        <v>766.2</v>
      </c>
      <c r="E188" s="176" t="n">
        <f aca="false">AVERAGE(E13,E118,E83,E48,E152)*$C$174</f>
        <v>776.4</v>
      </c>
      <c r="F188" s="176" t="n">
        <f aca="false">AVERAGE(F13,F118,F83,F48,F152)*$C$174</f>
        <v>745.8</v>
      </c>
      <c r="G188" s="176" t="n">
        <f aca="false">AVERAGE(G13,G118,G83,G48,G152)*$C$174</f>
        <v>724</v>
      </c>
      <c r="H188" s="181" t="n">
        <f aca="false">AVERAGE(H13,H118,H83,H48,H152)</f>
        <v>652.4</v>
      </c>
      <c r="I188" s="181" t="n">
        <f aca="false">AVERAGE(I13,I118,I83,I48,I152)</f>
        <v>606.6</v>
      </c>
      <c r="J188" s="182"/>
      <c r="K188" s="181" t="n">
        <f aca="false">AVERAGE(C188:G188)</f>
        <v>751.48</v>
      </c>
      <c r="L188" s="181"/>
      <c r="M188" s="181" t="n">
        <f aca="false">AVERAGE(M13,M118,M83,M48)</f>
        <v>619.25</v>
      </c>
      <c r="N188" s="183" t="n">
        <v>9</v>
      </c>
      <c r="O188" s="179" t="n">
        <f aca="false">K188-K187</f>
        <v>9.12000000000001</v>
      </c>
      <c r="P188" s="61"/>
    </row>
    <row r="189" customFormat="false" ht="12.75" hidden="false" customHeight="false" outlineLevel="0" collapsed="false">
      <c r="B189" s="180" t="n">
        <v>10</v>
      </c>
      <c r="C189" s="181" t="n">
        <f aca="false">AVERAGE(C14,C119,C84,C49,C153)*$C$174</f>
        <v>762.6</v>
      </c>
      <c r="D189" s="181" t="n">
        <f aca="false">AVERAGE(D14,D119,D84,D49,D153)*$C$174</f>
        <v>787.4</v>
      </c>
      <c r="E189" s="181" t="n">
        <f aca="false">AVERAGE(E14,E119,E84,E49,E153)*$C$174</f>
        <v>772</v>
      </c>
      <c r="F189" s="181" t="n">
        <f aca="false">AVERAGE(F14,F119,F84,F49,F153)*$C$174</f>
        <v>756.4</v>
      </c>
      <c r="G189" s="181" t="n">
        <f aca="false">AVERAGE(G14,G119,G84,G49,G153)*$C$174</f>
        <v>738.4</v>
      </c>
      <c r="H189" s="181" t="n">
        <f aca="false">AVERAGE(H14,H119,H84,H49,H153)</f>
        <v>665.8</v>
      </c>
      <c r="I189" s="181" t="n">
        <f aca="false">AVERAGE(I14,I119,I84,I49,I153)</f>
        <v>614.6</v>
      </c>
      <c r="J189" s="182"/>
      <c r="K189" s="181" t="n">
        <f aca="false">AVERAGE(C189:G189)</f>
        <v>763.36</v>
      </c>
      <c r="L189" s="181"/>
      <c r="M189" s="181" t="n">
        <f aca="false">AVERAGE(M14,M119,M84,M49)</f>
        <v>630</v>
      </c>
      <c r="N189" s="183" t="n">
        <v>10</v>
      </c>
      <c r="O189" s="184" t="n">
        <f aca="false">K189-K188</f>
        <v>11.88</v>
      </c>
      <c r="P189" s="61"/>
    </row>
    <row r="190" customFormat="false" ht="12.75" hidden="false" customHeight="false" outlineLevel="0" collapsed="false">
      <c r="B190" s="180" t="n">
        <v>11</v>
      </c>
      <c r="C190" s="181" t="n">
        <f aca="false">AVERAGE(C15,C120,C85,C50,C154)*$C$174</f>
        <v>786.2</v>
      </c>
      <c r="D190" s="181" t="n">
        <f aca="false">AVERAGE(D15,D120,D85,D50,D154)*$C$174</f>
        <v>789.2</v>
      </c>
      <c r="E190" s="181" t="n">
        <f aca="false">AVERAGE(E15,E120,E85,E50,E154)*$C$174</f>
        <v>782.4</v>
      </c>
      <c r="F190" s="181" t="n">
        <f aca="false">AVERAGE(F15,F120,F85,F50,F154)*$C$174</f>
        <v>765.4</v>
      </c>
      <c r="G190" s="181" t="n">
        <f aca="false">AVERAGE(G15,G120,G85,G50,G154)*$C$174</f>
        <v>740.2</v>
      </c>
      <c r="H190" s="181" t="n">
        <f aca="false">AVERAGE(H15,H120,H85,H50,H154)</f>
        <v>676</v>
      </c>
      <c r="I190" s="181" t="n">
        <f aca="false">AVERAGE(I15,I120,I85,I50,I154)</f>
        <v>626.8</v>
      </c>
      <c r="J190" s="182"/>
      <c r="K190" s="181" t="n">
        <f aca="false">AVERAGE(C190:G190)</f>
        <v>772.68</v>
      </c>
      <c r="L190" s="181"/>
      <c r="M190" s="181" t="n">
        <f aca="false">AVERAGE(M15,M120,M85,M50)</f>
        <v>644.875</v>
      </c>
      <c r="N190" s="183" t="n">
        <v>11</v>
      </c>
      <c r="O190" s="184" t="n">
        <f aca="false">K190-K189</f>
        <v>9.32000000000005</v>
      </c>
      <c r="P190" s="61"/>
    </row>
    <row r="191" customFormat="false" ht="12.75" hidden="false" customHeight="false" outlineLevel="0" collapsed="false">
      <c r="B191" s="185" t="n">
        <v>12</v>
      </c>
      <c r="C191" s="186" t="n">
        <f aca="false">AVERAGE(C16,C121,C86,C51,C155)*$C$174</f>
        <v>782</v>
      </c>
      <c r="D191" s="186" t="n">
        <f aca="false">AVERAGE(D16,D121,D86,D51,D155)*$C$174</f>
        <v>783.8</v>
      </c>
      <c r="E191" s="186" t="n">
        <f aca="false">AVERAGE(E16,E121,E86,E51,E155)*$C$174</f>
        <v>777</v>
      </c>
      <c r="F191" s="186" t="n">
        <f aca="false">AVERAGE(F16,F121,F86,F51,F155)*$C$174</f>
        <v>761.4</v>
      </c>
      <c r="G191" s="186" t="n">
        <f aca="false">AVERAGE(G16,G121,G86,G51,G155)*$C$174</f>
        <v>736</v>
      </c>
      <c r="H191" s="186" t="n">
        <f aca="false">AVERAGE(H16,H121,H86,H51,H155)</f>
        <v>670.2</v>
      </c>
      <c r="I191" s="186" t="n">
        <f aca="false">AVERAGE(I16,I121,I86,I51,I155)</f>
        <v>623.2</v>
      </c>
      <c r="J191" s="187"/>
      <c r="K191" s="186" t="n">
        <f aca="false">AVERAGE(C191:G191)</f>
        <v>768.04</v>
      </c>
      <c r="L191" s="186"/>
      <c r="M191" s="186" t="n">
        <f aca="false">AVERAGE(M16,M121,M86,M51)</f>
        <v>639.125</v>
      </c>
      <c r="N191" s="188" t="n">
        <v>12</v>
      </c>
      <c r="O191" s="189" t="n">
        <f aca="false">K191-K190</f>
        <v>-4.6400000000001</v>
      </c>
      <c r="P191" s="61"/>
    </row>
    <row r="192" customFormat="false" ht="12.75" hidden="false" customHeight="false" outlineLevel="0" collapsed="false">
      <c r="B192" s="180" t="n">
        <v>13</v>
      </c>
      <c r="C192" s="176" t="n">
        <f aca="false">AVERAGE(C17,C122,C87,C52,C156)*$C$174</f>
        <v>766.8</v>
      </c>
      <c r="D192" s="176" t="n">
        <f aca="false">AVERAGE(D17,D122,D87,D52,D156)*$C$174</f>
        <v>774.6</v>
      </c>
      <c r="E192" s="176" t="n">
        <f aca="false">AVERAGE(E17,E122,E87,E52,E156)*$C$174</f>
        <v>764.6</v>
      </c>
      <c r="F192" s="176" t="n">
        <f aca="false">AVERAGE(F17,F122,F87,F52,F156)*$C$174</f>
        <v>766.4</v>
      </c>
      <c r="G192" s="176" t="n">
        <f aca="false">AVERAGE(G17,G122,G87,G52,G156)*$C$174</f>
        <v>725</v>
      </c>
      <c r="H192" s="181" t="n">
        <f aca="false">AVERAGE(H17,H122,H87,H52,H156)</f>
        <v>656.4</v>
      </c>
      <c r="I192" s="181" t="n">
        <f aca="false">AVERAGE(I17,I122,I87,I52,I156)</f>
        <v>625.4</v>
      </c>
      <c r="J192" s="182"/>
      <c r="K192" s="181" t="n">
        <f aca="false">AVERAGE(C192:G192)</f>
        <v>759.48</v>
      </c>
      <c r="L192" s="181"/>
      <c r="M192" s="181" t="n">
        <f aca="false">AVERAGE(M17,M122,M87,M52)</f>
        <v>636.875</v>
      </c>
      <c r="N192" s="183" t="n">
        <v>13</v>
      </c>
      <c r="O192" s="179" t="n">
        <f aca="false">K192-K191</f>
        <v>-8.55999999999995</v>
      </c>
      <c r="P192" s="61"/>
    </row>
    <row r="193" customFormat="false" ht="12.75" hidden="false" customHeight="false" outlineLevel="0" collapsed="false">
      <c r="B193" s="180" t="n">
        <v>14</v>
      </c>
      <c r="C193" s="181" t="n">
        <f aca="false">AVERAGE(C18,C123,C88,C53,C157)*$C$174</f>
        <v>758</v>
      </c>
      <c r="D193" s="181" t="n">
        <f aca="false">AVERAGE(D18,D123,D88,D53,D157)*$C$174</f>
        <v>771.2</v>
      </c>
      <c r="E193" s="181" t="n">
        <f aca="false">AVERAGE(E18,E123,E88,E53,E157)*$C$174</f>
        <v>769.2</v>
      </c>
      <c r="F193" s="181" t="n">
        <f aca="false">AVERAGE(F18,F123,F88,F53,F157)*$C$174</f>
        <v>752.4</v>
      </c>
      <c r="G193" s="181" t="n">
        <f aca="false">AVERAGE(G18,G123,G88,G53,G157)*$C$174</f>
        <v>720.2</v>
      </c>
      <c r="H193" s="181" t="n">
        <f aca="false">AVERAGE(H18,H123,H88,H53,H157)</f>
        <v>645</v>
      </c>
      <c r="I193" s="181" t="n">
        <f aca="false">AVERAGE(I18,I123,I88,I53,I157)</f>
        <v>614.4</v>
      </c>
      <c r="J193" s="182"/>
      <c r="K193" s="181" t="n">
        <f aca="false">AVERAGE(C193:G193)</f>
        <v>754.2</v>
      </c>
      <c r="L193" s="181"/>
      <c r="M193" s="181" t="n">
        <f aca="false">AVERAGE(M18,M123,M88,M53)</f>
        <v>625.375</v>
      </c>
      <c r="N193" s="183" t="n">
        <v>14</v>
      </c>
      <c r="O193" s="184" t="n">
        <f aca="false">K193-K192</f>
        <v>-5.27999999999997</v>
      </c>
      <c r="P193" s="61"/>
    </row>
    <row r="194" customFormat="false" ht="12.75" hidden="false" customHeight="false" outlineLevel="0" collapsed="false">
      <c r="B194" s="180" t="n">
        <v>15</v>
      </c>
      <c r="C194" s="181" t="n">
        <f aca="false">AVERAGE(C19,C124,C89,C54,C158)*$C$174</f>
        <v>754.2</v>
      </c>
      <c r="D194" s="181" t="n">
        <f aca="false">AVERAGE(D19,D124,D89,D54,D158)*$C$174</f>
        <v>766.2</v>
      </c>
      <c r="E194" s="181" t="n">
        <f aca="false">AVERAGE(E19,E124,E89,E54,E158)*$C$174</f>
        <v>765.8</v>
      </c>
      <c r="F194" s="181" t="n">
        <f aca="false">AVERAGE(F19,F124,F89,F54,F158)*$C$174</f>
        <v>742</v>
      </c>
      <c r="G194" s="181" t="n">
        <f aca="false">AVERAGE(G19,G124,G89,G54,G158)*$C$174</f>
        <v>713</v>
      </c>
      <c r="H194" s="181" t="n">
        <f aca="false">AVERAGE(H19,H124,H89,H54,H158)</f>
        <v>639.8</v>
      </c>
      <c r="I194" s="181" t="n">
        <f aca="false">AVERAGE(I19,I124,I89,I54,I158)</f>
        <v>610.2</v>
      </c>
      <c r="J194" s="182"/>
      <c r="K194" s="181" t="n">
        <f aca="false">AVERAGE(C194:G194)</f>
        <v>748.24</v>
      </c>
      <c r="L194" s="181"/>
      <c r="M194" s="181" t="n">
        <f aca="false">AVERAGE(M19,M124,M89,M54)</f>
        <v>621.25</v>
      </c>
      <c r="N194" s="183" t="n">
        <v>15</v>
      </c>
      <c r="O194" s="184" t="n">
        <f aca="false">K194-K193</f>
        <v>-5.96000000000004</v>
      </c>
      <c r="P194" s="61"/>
    </row>
    <row r="195" customFormat="false" ht="12.75" hidden="false" customHeight="false" outlineLevel="0" collapsed="false">
      <c r="B195" s="185" t="n">
        <v>16</v>
      </c>
      <c r="C195" s="186" t="n">
        <f aca="false">AVERAGE(C20,C125,C90,C55,C159)*$C$174</f>
        <v>738.2</v>
      </c>
      <c r="D195" s="186" t="n">
        <f aca="false">AVERAGE(D20,D125,D90,D55,D159)*$C$174</f>
        <v>757</v>
      </c>
      <c r="E195" s="186" t="n">
        <f aca="false">AVERAGE(E20,E125,E90,E55,E159)*$C$174</f>
        <v>750</v>
      </c>
      <c r="F195" s="186" t="n">
        <f aca="false">AVERAGE(F20,F125,F90,F55,F159)*$C$174</f>
        <v>734.6</v>
      </c>
      <c r="G195" s="186" t="n">
        <f aca="false">AVERAGE(G20,G125,G90,G55,G159)*$C$174</f>
        <v>699</v>
      </c>
      <c r="H195" s="186" t="n">
        <f aca="false">AVERAGE(H20,H125,H90,H55,H159)</f>
        <v>629</v>
      </c>
      <c r="I195" s="186" t="n">
        <f aca="false">AVERAGE(I20,I125,I90,I55,I159)</f>
        <v>610.6</v>
      </c>
      <c r="J195" s="187"/>
      <c r="K195" s="186" t="n">
        <f aca="false">AVERAGE(C195:G195)</f>
        <v>735.76</v>
      </c>
      <c r="L195" s="186"/>
      <c r="M195" s="186" t="n">
        <f aca="false">AVERAGE(M20,M125,M90,M55)</f>
        <v>615.75</v>
      </c>
      <c r="N195" s="188" t="n">
        <v>16</v>
      </c>
      <c r="O195" s="189" t="n">
        <f aca="false">K195-K194</f>
        <v>-12.48</v>
      </c>
      <c r="P195" s="61"/>
    </row>
    <row r="196" customFormat="false" ht="12.75" hidden="false" customHeight="false" outlineLevel="0" collapsed="false">
      <c r="B196" s="180" t="n">
        <v>17</v>
      </c>
      <c r="C196" s="176" t="n">
        <f aca="false">AVERAGE(C21,C126,C91,C56,C160)*$C$174</f>
        <v>727.2</v>
      </c>
      <c r="D196" s="176" t="n">
        <f aca="false">AVERAGE(D21,D126,D91,D56,D160)*$C$174</f>
        <v>743.2</v>
      </c>
      <c r="E196" s="176" t="n">
        <f aca="false">AVERAGE(E21,E126,E91,E56,E160)*$C$174</f>
        <v>737</v>
      </c>
      <c r="F196" s="176" t="n">
        <f aca="false">AVERAGE(F21,F126,F91,F56,F160)*$C$174</f>
        <v>722.6</v>
      </c>
      <c r="G196" s="176" t="n">
        <f aca="false">AVERAGE(G21,G126,G91,G56,G160)*$C$174</f>
        <v>688.6</v>
      </c>
      <c r="H196" s="181" t="n">
        <f aca="false">AVERAGE(H21,H126,H91,H56,H160)</f>
        <v>629.2</v>
      </c>
      <c r="I196" s="181" t="n">
        <f aca="false">AVERAGE(I21,I126,I91,I56,I160)</f>
        <v>606.8</v>
      </c>
      <c r="J196" s="182"/>
      <c r="K196" s="181" t="n">
        <f aca="false">AVERAGE(C196:G196)</f>
        <v>723.72</v>
      </c>
      <c r="L196" s="181"/>
      <c r="M196" s="181" t="n">
        <f aca="false">AVERAGE(M21,M126,M91,M56)</f>
        <v>615.375</v>
      </c>
      <c r="N196" s="183" t="n">
        <v>17</v>
      </c>
      <c r="O196" s="179" t="n">
        <f aca="false">K196-K195</f>
        <v>-12.04</v>
      </c>
      <c r="P196" s="61"/>
    </row>
    <row r="197" customFormat="false" ht="12.75" hidden="false" customHeight="false" outlineLevel="0" collapsed="false">
      <c r="B197" s="180" t="n">
        <v>18</v>
      </c>
      <c r="C197" s="181" t="n">
        <f aca="false">AVERAGE(C22,C127,C92,C57,C161)*$C$174</f>
        <v>776.4</v>
      </c>
      <c r="D197" s="181" t="n">
        <f aca="false">AVERAGE(D22,D127,D92,D57,D161)*$C$174</f>
        <v>759.6</v>
      </c>
      <c r="E197" s="181" t="n">
        <f aca="false">AVERAGE(E22,E127,E92,E57,E161)*$C$174</f>
        <v>756.4</v>
      </c>
      <c r="F197" s="181" t="n">
        <f aca="false">AVERAGE(F22,F127,F92,F57,F161)*$C$174</f>
        <v>756.2</v>
      </c>
      <c r="G197" s="181" t="n">
        <f aca="false">AVERAGE(G22,G127,G92,G57,G161)*$C$174</f>
        <v>716.4</v>
      </c>
      <c r="H197" s="181" t="n">
        <f aca="false">AVERAGE(H22,H127,H92,H57,H161)</f>
        <v>673</v>
      </c>
      <c r="I197" s="181" t="n">
        <f aca="false">AVERAGE(I22,I127,I92,I57,I161)</f>
        <v>660</v>
      </c>
      <c r="J197" s="182"/>
      <c r="K197" s="181" t="n">
        <f aca="false">AVERAGE(C197:G197)</f>
        <v>753</v>
      </c>
      <c r="L197" s="181"/>
      <c r="M197" s="181" t="n">
        <f aca="false">AVERAGE(M22,M127,M92,M57)</f>
        <v>661.375</v>
      </c>
      <c r="N197" s="183" t="n">
        <v>18</v>
      </c>
      <c r="O197" s="184" t="n">
        <f aca="false">K197-K196</f>
        <v>29.28</v>
      </c>
      <c r="P197" s="61"/>
    </row>
    <row r="198" customFormat="false" ht="12.75" hidden="false" customHeight="false" outlineLevel="0" collapsed="false">
      <c r="B198" s="180" t="n">
        <v>19</v>
      </c>
      <c r="C198" s="181" t="n">
        <f aca="false">AVERAGE(C23,C128,C93,C58,C162)*$C$174</f>
        <v>838.8</v>
      </c>
      <c r="D198" s="181" t="n">
        <f aca="false">AVERAGE(D23,D128,D93,D58,D162)*$C$174</f>
        <v>821.6</v>
      </c>
      <c r="E198" s="181" t="n">
        <f aca="false">AVERAGE(E23,E128,E93,E58,E162)*$C$174</f>
        <v>821</v>
      </c>
      <c r="F198" s="181" t="n">
        <f aca="false">AVERAGE(F23,F128,F93,F58,F162)*$C$174</f>
        <v>810.2</v>
      </c>
      <c r="G198" s="181" t="n">
        <f aca="false">AVERAGE(G23,G128,G93,G58,G162)*$C$174</f>
        <v>766</v>
      </c>
      <c r="H198" s="181" t="n">
        <f aca="false">AVERAGE(H23,H128,H93,H58,H162)</f>
        <v>752</v>
      </c>
      <c r="I198" s="181" t="n">
        <f aca="false">AVERAGE(I23,I128,I93,I58,I162)</f>
        <v>721.2</v>
      </c>
      <c r="J198" s="182"/>
      <c r="K198" s="181" t="n">
        <f aca="false">AVERAGE(C198:G198)</f>
        <v>811.52</v>
      </c>
      <c r="L198" s="181"/>
      <c r="M198" s="181" t="n">
        <f aca="false">AVERAGE(M23,M128,M93,M58)</f>
        <v>737.625</v>
      </c>
      <c r="N198" s="183" t="n">
        <v>19</v>
      </c>
      <c r="O198" s="184" t="n">
        <f aca="false">K198-K197</f>
        <v>58.52</v>
      </c>
      <c r="P198" s="61"/>
    </row>
    <row r="199" customFormat="false" ht="12.75" hidden="false" customHeight="false" outlineLevel="0" collapsed="false">
      <c r="B199" s="185" t="n">
        <v>20</v>
      </c>
      <c r="C199" s="186" t="n">
        <f aca="false">AVERAGE(C24,C129,C94,C59,C163)*$C$174</f>
        <v>831.2</v>
      </c>
      <c r="D199" s="186" t="n">
        <f aca="false">AVERAGE(D24,D129,D94,D59,D163)*$C$174</f>
        <v>811</v>
      </c>
      <c r="E199" s="186" t="n">
        <f aca="false">AVERAGE(E24,E129,E94,E59,E163)*$C$174</f>
        <v>816.4</v>
      </c>
      <c r="F199" s="186" t="n">
        <f aca="false">AVERAGE(F24,F129,F94,F59,F163)*$C$174</f>
        <v>805</v>
      </c>
      <c r="G199" s="186" t="n">
        <f aca="false">AVERAGE(G24,G129,G94,G59,G163)*$C$174</f>
        <v>762.6</v>
      </c>
      <c r="H199" s="186" t="n">
        <f aca="false">AVERAGE(H24,H129,H94,H59,H163)</f>
        <v>741.4</v>
      </c>
      <c r="I199" s="186" t="n">
        <f aca="false">AVERAGE(I24,I129,I94,I59,I163)</f>
        <v>717.6</v>
      </c>
      <c r="J199" s="187"/>
      <c r="K199" s="186" t="n">
        <f aca="false">AVERAGE(C199:G199)</f>
        <v>805.24</v>
      </c>
      <c r="L199" s="186"/>
      <c r="M199" s="186" t="n">
        <f aca="false">AVERAGE(M24,M129,M94,M59)</f>
        <v>729.625</v>
      </c>
      <c r="N199" s="188" t="n">
        <v>20</v>
      </c>
      <c r="O199" s="189" t="n">
        <f aca="false">K199-K198</f>
        <v>-6.27999999999997</v>
      </c>
      <c r="P199" s="61"/>
    </row>
    <row r="200" customFormat="false" ht="12.75" hidden="false" customHeight="false" outlineLevel="0" collapsed="false">
      <c r="B200" s="180" t="n">
        <v>21</v>
      </c>
      <c r="C200" s="176" t="n">
        <f aca="false">AVERAGE(C25,C130,C95,C60,C164)*$C$174</f>
        <v>814.2</v>
      </c>
      <c r="D200" s="176" t="n">
        <f aca="false">AVERAGE(D25,D130,D95,D60,D164)*$C$174</f>
        <v>816.4</v>
      </c>
      <c r="E200" s="176" t="n">
        <f aca="false">AVERAGE(E25,E130,E95,E60,E164)*$C$174</f>
        <v>792.8</v>
      </c>
      <c r="F200" s="176" t="n">
        <f aca="false">AVERAGE(F25,F130,F95,F60,F164)*$C$174</f>
        <v>780.8</v>
      </c>
      <c r="G200" s="176" t="n">
        <f aca="false">AVERAGE(G25,G130,G95,G60,G164)*$C$174</f>
        <v>744.4</v>
      </c>
      <c r="H200" s="181" t="n">
        <f aca="false">AVERAGE(H25,H130,H95,H60,H164)</f>
        <v>730.4</v>
      </c>
      <c r="I200" s="181" t="n">
        <f aca="false">AVERAGE(I25,I130,I95,I60,I164)</f>
        <v>714</v>
      </c>
      <c r="J200" s="182"/>
      <c r="K200" s="181" t="n">
        <f aca="false">AVERAGE(C200:G200)</f>
        <v>789.72</v>
      </c>
      <c r="L200" s="181"/>
      <c r="M200" s="181" t="n">
        <f aca="false">AVERAGE(M25,M130,M95,M60)</f>
        <v>718.625</v>
      </c>
      <c r="N200" s="183" t="n">
        <v>21</v>
      </c>
      <c r="O200" s="179" t="n">
        <f aca="false">K200-K199</f>
        <v>-15.52</v>
      </c>
      <c r="P200" s="61"/>
    </row>
    <row r="201" customFormat="false" ht="12.75" hidden="false" customHeight="false" outlineLevel="0" collapsed="false">
      <c r="B201" s="180" t="n">
        <v>22</v>
      </c>
      <c r="C201" s="181" t="n">
        <f aca="false">AVERAGE(C26,C131,C96,C61,C165)*$C$174</f>
        <v>767.2</v>
      </c>
      <c r="D201" s="181" t="n">
        <f aca="false">AVERAGE(D26,D131,D96,D61,D165)*$C$174</f>
        <v>763.2</v>
      </c>
      <c r="E201" s="181" t="n">
        <f aca="false">AVERAGE(E26,E131,E96,E61,E165)*$C$174</f>
        <v>746.4</v>
      </c>
      <c r="F201" s="181" t="n">
        <f aca="false">AVERAGE(F26,F131,F96,F61,F165)*$C$174</f>
        <v>746</v>
      </c>
      <c r="G201" s="181" t="n">
        <f aca="false">AVERAGE(G26,G131,G96,G61,G165)*$C$174</f>
        <v>717</v>
      </c>
      <c r="H201" s="181" t="n">
        <f aca="false">AVERAGE(H26,H131,H96,H61,H165)</f>
        <v>701.2</v>
      </c>
      <c r="I201" s="181" t="n">
        <f aca="false">AVERAGE(I26,I131,I96,I61,I165)</f>
        <v>677.4</v>
      </c>
      <c r="J201" s="182"/>
      <c r="K201" s="181" t="n">
        <f aca="false">AVERAGE(C201:G201)</f>
        <v>747.96</v>
      </c>
      <c r="L201" s="181"/>
      <c r="M201" s="181" t="n">
        <f aca="false">AVERAGE(M26,M131,M96,M61)</f>
        <v>685.5</v>
      </c>
      <c r="N201" s="183" t="n">
        <v>22</v>
      </c>
      <c r="O201" s="184" t="n">
        <f aca="false">K201-K200</f>
        <v>-41.76</v>
      </c>
      <c r="P201" s="61"/>
    </row>
    <row r="202" customFormat="false" ht="12.75" hidden="false" customHeight="false" outlineLevel="0" collapsed="false">
      <c r="B202" s="180" t="n">
        <v>23</v>
      </c>
      <c r="C202" s="181" t="n">
        <f aca="false">AVERAGE(C27,C132,C97,C62,C166)*$C$174</f>
        <v>694</v>
      </c>
      <c r="D202" s="181" t="n">
        <f aca="false">AVERAGE(D27,D132,D97,D62,D166)*$C$174</f>
        <v>701.6</v>
      </c>
      <c r="E202" s="181" t="n">
        <f aca="false">AVERAGE(E27,E132,E97,E62,E166)*$C$174</f>
        <v>677</v>
      </c>
      <c r="F202" s="181" t="n">
        <f aca="false">AVERAGE(F27,F132,F97,F62,F166)*$C$174</f>
        <v>696.023409794089</v>
      </c>
      <c r="G202" s="181" t="n">
        <f aca="false">AVERAGE(G27,G132,G97,G62,G166)*$C$174</f>
        <v>672</v>
      </c>
      <c r="H202" s="181" t="n">
        <f aca="false">AVERAGE(H27,H132,H97,H62,H166)</f>
        <v>657.2</v>
      </c>
      <c r="I202" s="181" t="n">
        <f aca="false">AVERAGE(I27,I132,I97,I62,I166)</f>
        <v>632</v>
      </c>
      <c r="J202" s="182"/>
      <c r="K202" s="181" t="n">
        <f aca="false">AVERAGE(C202:G202)</f>
        <v>688.124681958818</v>
      </c>
      <c r="L202" s="181"/>
      <c r="M202" s="181" t="n">
        <f aca="false">AVERAGE(M27,M132,M97,M62)</f>
        <v>642.875</v>
      </c>
      <c r="N202" s="183" t="n">
        <v>23</v>
      </c>
      <c r="O202" s="184" t="n">
        <f aca="false">K202-K201</f>
        <v>-59.8353180411822</v>
      </c>
      <c r="P202" s="61"/>
    </row>
    <row r="203" customFormat="false" ht="12.75" hidden="false" customHeight="false" outlineLevel="0" collapsed="false">
      <c r="B203" s="185" t="n">
        <v>24</v>
      </c>
      <c r="C203" s="186" t="n">
        <f aca="false">AVERAGE(C28,C133,C98,C63,C167)*$C$174</f>
        <v>628.4</v>
      </c>
      <c r="D203" s="186" t="n">
        <f aca="false">AVERAGE(D28,D133,D98,D63,D167)*$C$174</f>
        <v>638.6</v>
      </c>
      <c r="E203" s="186" t="n">
        <f aca="false">AVERAGE(E28,E133,E98,E63,E167)*$C$174</f>
        <v>614.8</v>
      </c>
      <c r="F203" s="186" t="n">
        <f aca="false">AVERAGE(F28,F133,F98,F63,F167)*$C$174</f>
        <v>621.174754836771</v>
      </c>
      <c r="G203" s="186" t="n">
        <f aca="false">AVERAGE(G28,G133,G98,G63,G167)*$C$174</f>
        <v>612.6</v>
      </c>
      <c r="H203" s="181" t="n">
        <f aca="false">AVERAGE(H28,H133,H98,H63,H167)</f>
        <v>614.6</v>
      </c>
      <c r="I203" s="181" t="n">
        <f aca="false">AVERAGE(I28,I133,I98,I63,I167)</f>
        <v>576.8</v>
      </c>
      <c r="J203" s="187"/>
      <c r="K203" s="181" t="n">
        <f aca="false">AVERAGE(C203:G203)</f>
        <v>623.114950967354</v>
      </c>
      <c r="L203" s="186"/>
      <c r="M203" s="181" t="n">
        <f aca="false">AVERAGE(M28,M133,M98,M63)</f>
        <v>593.5</v>
      </c>
      <c r="N203" s="188" t="n">
        <v>24</v>
      </c>
      <c r="O203" s="189" t="n">
        <f aca="false">K203-K202</f>
        <v>-65.0097309914638</v>
      </c>
      <c r="P203" s="61"/>
    </row>
    <row r="204" customFormat="false" ht="13.5" hidden="false" customHeight="false" outlineLevel="0" collapsed="false">
      <c r="B204" s="193" t="s">
        <v>92</v>
      </c>
      <c r="C204" s="194" t="n">
        <f aca="false">SUM(C180:C203)</f>
        <v>16916.2</v>
      </c>
      <c r="D204" s="194" t="n">
        <f aca="false">SUM(D180:D203)</f>
        <v>17171</v>
      </c>
      <c r="E204" s="194" t="n">
        <f aca="false">SUM(E180:E203)</f>
        <v>17095.6</v>
      </c>
      <c r="F204" s="194" t="n">
        <f aca="false">SUM(F180:F203)</f>
        <v>16762.1981646309</v>
      </c>
      <c r="G204" s="194" t="n">
        <f aca="false">SUM(G180:G203)</f>
        <v>16309.2</v>
      </c>
      <c r="H204" s="194" t="n">
        <f aca="false">SUM(H180:H203)</f>
        <v>15305.8</v>
      </c>
      <c r="I204" s="194" t="n">
        <f aca="false">SUM(I180:I203)</f>
        <v>14663.4</v>
      </c>
      <c r="J204" s="194"/>
      <c r="K204" s="194" t="n">
        <f aca="false">SUM(K180:K203)</f>
        <v>16850.8396329262</v>
      </c>
      <c r="L204" s="194"/>
      <c r="M204" s="194" t="n">
        <f aca="false">SUM(M180:M203)</f>
        <v>14848.75</v>
      </c>
      <c r="N204" s="195"/>
      <c r="O204" s="196"/>
      <c r="P204" s="61"/>
    </row>
    <row r="205" customFormat="false" ht="13.5" hidden="false" customHeight="false" outlineLevel="0" collapsed="false">
      <c r="B205" s="0" t="s">
        <v>93</v>
      </c>
      <c r="C205" s="0" t="n">
        <v>80</v>
      </c>
      <c r="D205" s="0" t="n">
        <v>78</v>
      </c>
      <c r="E205" s="0" t="n">
        <v>74</v>
      </c>
      <c r="F205" s="0" t="n">
        <v>80</v>
      </c>
      <c r="G205" s="0" t="n">
        <v>78</v>
      </c>
      <c r="H205" s="0" t="n">
        <v>73</v>
      </c>
      <c r="I205" s="0" t="n">
        <v>65</v>
      </c>
      <c r="K205" s="197" t="n">
        <f aca="false">AVERAGE(C205:H205)</f>
        <v>77.1666666666667</v>
      </c>
      <c r="M205" s="0" t="n">
        <f aca="false">AVERAGE(H205:I205)</f>
        <v>69</v>
      </c>
      <c r="P205" s="61"/>
    </row>
    <row r="206" customFormat="false" ht="12.75" hidden="false" customHeight="false" outlineLevel="0" collapsed="false">
      <c r="B206" s="10" t="s">
        <v>94</v>
      </c>
      <c r="C206" s="0" t="n">
        <v>50</v>
      </c>
      <c r="D206" s="0" t="n">
        <v>50</v>
      </c>
      <c r="E206" s="0" t="n">
        <v>48</v>
      </c>
      <c r="F206" s="0" t="n">
        <v>50</v>
      </c>
      <c r="G206" s="0" t="n">
        <v>50</v>
      </c>
      <c r="H206" s="0" t="n">
        <v>50</v>
      </c>
      <c r="I206" s="0" t="n">
        <v>45</v>
      </c>
      <c r="K206" s="197" t="n">
        <f aca="false">AVERAGE(C206:H206)</f>
        <v>49.6666666666667</v>
      </c>
      <c r="M206" s="197" t="n">
        <f aca="false">AVERAGE(H206:I206)</f>
        <v>47.5</v>
      </c>
      <c r="P206" s="61"/>
    </row>
    <row r="207" customFormat="false" ht="12.75" hidden="false" customHeight="false" outlineLevel="0" collapsed="false">
      <c r="P207" s="61"/>
    </row>
    <row r="208" customFormat="false" ht="12.75" hidden="false" customHeight="false" outlineLevel="0" collapsed="false">
      <c r="P208" s="61"/>
    </row>
    <row r="209" customFormat="false" ht="12.75" hidden="false" customHeight="false" outlineLevel="0" collapsed="false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</row>
    <row r="210" customFormat="false" ht="12.75" hidden="false" customHeight="false" outlineLevel="0" collapsed="false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</row>
    <row r="211" customFormat="false" ht="12.75" hidden="false" customHeight="false" outlineLevel="0" collapsed="false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</row>
    <row r="212" customFormat="false" ht="12.75" hidden="false" customHeight="false" outlineLevel="0" collapsed="false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</row>
    <row r="213" customFormat="false" ht="12.75" hidden="false" customHeight="false" outlineLevel="0" collapsed="false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</row>
    <row r="214" customFormat="false" ht="12.75" hidden="false" customHeight="false" outlineLevel="0" collapsed="false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</row>
    <row r="215" customFormat="false" ht="12.75" hidden="false" customHeight="false" outlineLevel="0" collapsed="false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</row>
    <row r="216" customFormat="false" ht="12.75" hidden="false" customHeight="false" outlineLevel="0" collapsed="false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</row>
    <row r="217" customFormat="false" ht="12.75" hidden="false" customHeight="false" outlineLevel="0" collapsed="false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</row>
    <row r="218" customFormat="false" ht="12.75" hidden="false" customHeight="false" outlineLevel="0" collapsed="false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</row>
    <row r="219" customFormat="false" ht="12.75" hidden="false" customHeight="false" outlineLevel="0" collapsed="false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</row>
    <row r="220" customFormat="false" ht="12.75" hidden="false" customHeight="false" outlineLevel="0" collapsed="false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</row>
    <row r="221" customFormat="false" ht="12.75" hidden="false" customHeight="false" outlineLevel="0" collapsed="false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</row>
    <row r="222" customFormat="false" ht="12.75" hidden="false" customHeight="false" outlineLevel="0" collapsed="false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</row>
    <row r="223" customFormat="false" ht="12.75" hidden="false" customHeight="false" outlineLevel="0" collapsed="false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</row>
    <row r="224" customFormat="false" ht="12.75" hidden="false" customHeight="false" outlineLevel="0" collapsed="false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</row>
    <row r="225" customFormat="false" ht="12.75" hidden="false" customHeight="false" outlineLevel="0" collapsed="false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</row>
    <row r="226" customFormat="false" ht="12.75" hidden="false" customHeight="false" outlineLevel="0" collapsed="false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</row>
    <row r="227" customFormat="false" ht="12.75" hidden="false" customHeight="false" outlineLevel="0" collapsed="false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</row>
    <row r="228" customFormat="false" ht="12.75" hidden="false" customHeight="false" outlineLevel="0" collapsed="false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</row>
    <row r="229" customFormat="false" ht="12.75" hidden="false" customHeight="false" outlineLevel="0" collapsed="false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</row>
    <row r="230" customFormat="false" ht="12.75" hidden="false" customHeight="false" outlineLevel="0" collapsed="false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</row>
    <row r="231" customFormat="false" ht="12.75" hidden="false" customHeight="false" outlineLevel="0" collapsed="false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</row>
    <row r="232" customFormat="false" ht="12.75" hidden="false" customHeight="false" outlineLevel="0" collapsed="false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</row>
    <row r="233" customFormat="false" ht="12.75" hidden="false" customHeight="false" outlineLevel="0" collapsed="false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</row>
    <row r="234" customFormat="false" ht="12.75" hidden="false" customHeight="false" outlineLevel="0" collapsed="false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</row>
    <row r="235" customFormat="false" ht="12.75" hidden="false" customHeight="false" outlineLevel="0" collapsed="false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9"/>
  <sheetViews>
    <sheetView showFormulas="false" showGridLines="fals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O9" activeCellId="0" sqref="O8:O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56"/>
    <col collapsed="false" customWidth="true" hidden="false" outlineLevel="0" max="2" min="2" style="0" width="11.13"/>
    <col collapsed="false" customWidth="true" hidden="false" outlineLevel="0" max="5" min="5" style="0" width="9.85"/>
    <col collapsed="false" customWidth="true" hidden="false" outlineLevel="0" max="6" min="6" style="0" width="10.41"/>
    <col collapsed="false" customWidth="true" hidden="false" outlineLevel="0" max="7" min="7" style="0" width="10.56"/>
    <col collapsed="false" customWidth="true" hidden="false" outlineLevel="0" max="8" min="8" style="0" width="9.56"/>
    <col collapsed="false" customWidth="true" hidden="false" outlineLevel="0" max="9" min="9" style="0" width="12.28"/>
    <col collapsed="false" customWidth="true" hidden="false" outlineLevel="0" max="10" min="10" style="0" width="9.7"/>
    <col collapsed="false" customWidth="true" hidden="false" outlineLevel="0" max="11" min="11" style="0" width="14.28"/>
    <col collapsed="false" customWidth="true" hidden="false" outlineLevel="0" max="12" min="12" style="0" width="10.56"/>
    <col collapsed="false" customWidth="true" hidden="false" outlineLevel="0" max="13" min="13" style="0" width="10.71"/>
    <col collapsed="false" customWidth="true" hidden="false" outlineLevel="0" max="15" min="15" style="0" width="11.7"/>
  </cols>
  <sheetData>
    <row r="1" customFormat="false" ht="12.75" hidden="false" customHeight="false" outlineLevel="0" collapsed="false">
      <c r="E1" s="166"/>
    </row>
    <row r="2" customFormat="false" ht="13.5" hidden="false" customHeight="false" outlineLevel="0" collapsed="false">
      <c r="C2" s="227" t="s">
        <v>109</v>
      </c>
      <c r="G2" s="0" t="s">
        <v>110</v>
      </c>
    </row>
    <row r="3" customFormat="false" ht="12.75" hidden="false" customHeight="false" outlineLevel="0" collapsed="false">
      <c r="B3" s="228" t="s">
        <v>111</v>
      </c>
      <c r="C3" s="229" t="n">
        <v>69</v>
      </c>
      <c r="D3" s="230" t="n">
        <v>0.415</v>
      </c>
      <c r="E3" s="231" t="n">
        <v>3</v>
      </c>
      <c r="F3" s="232" t="s">
        <v>112</v>
      </c>
      <c r="G3" s="233" t="n">
        <v>0.15</v>
      </c>
      <c r="H3" s="234" t="n">
        <v>3</v>
      </c>
      <c r="J3" s="235"/>
      <c r="K3" s="236"/>
      <c r="L3" s="237" t="n">
        <v>0.15</v>
      </c>
      <c r="M3" s="238" t="n">
        <v>0.4</v>
      </c>
    </row>
    <row r="4" customFormat="false" ht="12.75" hidden="false" customHeight="false" outlineLevel="0" collapsed="false">
      <c r="B4" s="239" t="s">
        <v>113</v>
      </c>
      <c r="C4" s="240" t="n">
        <v>2.02</v>
      </c>
      <c r="D4" s="241" t="s">
        <v>114</v>
      </c>
      <c r="E4" s="241" t="s">
        <v>115</v>
      </c>
      <c r="F4" s="242" t="n">
        <v>5.71</v>
      </c>
      <c r="G4" s="243" t="s">
        <v>114</v>
      </c>
      <c r="H4" s="244" t="s">
        <v>115</v>
      </c>
      <c r="J4" s="245" t="s">
        <v>116</v>
      </c>
      <c r="K4" s="246" t="n">
        <v>19.3</v>
      </c>
      <c r="L4" s="247" t="n">
        <f aca="false">$K$4*L3+$K$4</f>
        <v>22.195</v>
      </c>
      <c r="M4" s="248" t="n">
        <f aca="false">$K$4*(1+M3)</f>
        <v>27.02</v>
      </c>
    </row>
    <row r="5" customFormat="false" ht="13.5" hidden="false" customHeight="false" outlineLevel="0" collapsed="false">
      <c r="B5" s="249" t="s">
        <v>117</v>
      </c>
      <c r="C5" s="250" t="n">
        <f aca="false">657*C4</f>
        <v>1327.14</v>
      </c>
      <c r="D5" s="250"/>
      <c r="E5" s="251"/>
      <c r="F5" s="252"/>
      <c r="G5" s="253"/>
      <c r="H5" s="253"/>
      <c r="J5" s="254" t="s">
        <v>112</v>
      </c>
      <c r="K5" s="255" t="n">
        <v>5.71</v>
      </c>
      <c r="L5" s="256" t="n">
        <f aca="false">$K$5+L4</f>
        <v>27.905</v>
      </c>
      <c r="M5" s="257" t="n">
        <f aca="false">$K$5+M4</f>
        <v>32.73</v>
      </c>
    </row>
    <row r="6" customFormat="false" ht="12.75" hidden="false" customHeight="false" outlineLevel="0" collapsed="false">
      <c r="B6" s="258" t="s">
        <v>118</v>
      </c>
      <c r="C6" s="259" t="n">
        <f aca="false">(14*$C$4)+(($C$5/$C$3)/4)</f>
        <v>33.0884782608696</v>
      </c>
      <c r="D6" s="260" t="n">
        <f aca="false">C6*(1+$D$3)</f>
        <v>46.8201967391304</v>
      </c>
      <c r="E6" s="260" t="n">
        <f aca="false">C6+$E$3</f>
        <v>36.0884782608696</v>
      </c>
      <c r="F6" s="260" t="n">
        <f aca="false">C6+$F$4</f>
        <v>38.7984782608696</v>
      </c>
      <c r="G6" s="259" t="n">
        <f aca="false">C6*(1+$G$3)+$F$4</f>
        <v>43.76175</v>
      </c>
      <c r="H6" s="259" t="n">
        <f aca="false">F6+$H$3</f>
        <v>41.7984782608696</v>
      </c>
      <c r="I6" s="72"/>
    </row>
    <row r="7" customFormat="false" ht="12.75" hidden="false" customHeight="false" outlineLevel="0" collapsed="false">
      <c r="B7" s="258" t="s">
        <v>119</v>
      </c>
      <c r="C7" s="259" t="n">
        <f aca="false">(14*$C$4)+(($C$5/$C$3)/5)</f>
        <v>32.1267826086957</v>
      </c>
      <c r="D7" s="260" t="n">
        <f aca="false">C7*(1+$D$3)</f>
        <v>45.4593973913044</v>
      </c>
      <c r="E7" s="260" t="n">
        <f aca="false">C7+$E$3</f>
        <v>35.1267826086957</v>
      </c>
      <c r="F7" s="260" t="n">
        <f aca="false">C7+$F$4</f>
        <v>37.8367826086957</v>
      </c>
      <c r="G7" s="259" t="n">
        <f aca="false">C7*(1+$G$3)+$F$4</f>
        <v>42.6558</v>
      </c>
      <c r="H7" s="259" t="n">
        <f aca="false">F7+$H$3</f>
        <v>40.8367826086957</v>
      </c>
      <c r="I7" s="72"/>
    </row>
    <row r="8" customFormat="false" ht="12.75" hidden="false" customHeight="false" outlineLevel="0" collapsed="false">
      <c r="B8" s="258" t="s">
        <v>120</v>
      </c>
      <c r="C8" s="259" t="n">
        <f aca="false">(14*$C$4)+(($C$5/$C$3)/6)</f>
        <v>31.485652173913</v>
      </c>
      <c r="D8" s="260" t="n">
        <f aca="false">C8*(1+$D$3)</f>
        <v>44.552197826087</v>
      </c>
      <c r="E8" s="260" t="n">
        <f aca="false">C8+$E$3</f>
        <v>34.485652173913</v>
      </c>
      <c r="F8" s="260" t="n">
        <f aca="false">C8+$F$4</f>
        <v>37.1956521739131</v>
      </c>
      <c r="G8" s="259" t="n">
        <f aca="false">C8*(1+$G$3)+$F$4</f>
        <v>41.9185</v>
      </c>
      <c r="H8" s="259" t="n">
        <f aca="false">F8+$H$3</f>
        <v>40.1956521739131</v>
      </c>
      <c r="I8" s="72"/>
    </row>
    <row r="9" customFormat="false" ht="12.75" hidden="false" customHeight="false" outlineLevel="0" collapsed="false">
      <c r="B9" s="261" t="s">
        <v>121</v>
      </c>
      <c r="C9" s="259" t="n">
        <f aca="false">(14*$C$4)+(($C$5/$C$3)/7)</f>
        <v>31.027701863354</v>
      </c>
      <c r="D9" s="260" t="n">
        <f aca="false">C9*(1+$D$3)</f>
        <v>43.904198136646</v>
      </c>
      <c r="E9" s="260" t="n">
        <f aca="false">C9+$E$3</f>
        <v>34.027701863354</v>
      </c>
      <c r="F9" s="260" t="n">
        <f aca="false">C9+$F$4</f>
        <v>36.737701863354</v>
      </c>
      <c r="G9" s="259" t="n">
        <f aca="false">C9*(1+$G$3)+$F$4</f>
        <v>41.3918571428571</v>
      </c>
      <c r="H9" s="259" t="n">
        <f aca="false">F9+$H$3</f>
        <v>39.737701863354</v>
      </c>
      <c r="I9" s="72"/>
      <c r="K9" s="65" t="s">
        <v>35</v>
      </c>
    </row>
    <row r="10" customFormat="false" ht="12.75" hidden="false" customHeight="false" outlineLevel="0" collapsed="false">
      <c r="B10" s="261" t="s">
        <v>122</v>
      </c>
      <c r="C10" s="259" t="n">
        <f aca="false">(14*$C$4)+(($C$5/$C$3)/8)</f>
        <v>30.6842391304348</v>
      </c>
      <c r="D10" s="260" t="n">
        <f aca="false">C10*(1+$D$3)</f>
        <v>43.4181983695652</v>
      </c>
      <c r="E10" s="260" t="n">
        <f aca="false">C10+$E$3</f>
        <v>33.6842391304348</v>
      </c>
      <c r="F10" s="260" t="n">
        <f aca="false">C10+$F$4</f>
        <v>36.3942391304348</v>
      </c>
      <c r="G10" s="259" t="n">
        <f aca="false">C10*(1+$G$3)+$F$4</f>
        <v>40.996875</v>
      </c>
      <c r="H10" s="259" t="n">
        <f aca="false">F10+$H$3</f>
        <v>39.3942391304348</v>
      </c>
    </row>
    <row r="11" customFormat="false" ht="12.75" hidden="false" customHeight="false" outlineLevel="0" collapsed="false">
      <c r="B11" s="261" t="s">
        <v>123</v>
      </c>
      <c r="C11" s="259" t="n">
        <f aca="false">(14*$C$4)+(($C$5/$C$3)/9)</f>
        <v>30.4171014492754</v>
      </c>
      <c r="D11" s="260" t="n">
        <f aca="false">C11*(1+$D$3)</f>
        <v>43.0401985507246</v>
      </c>
      <c r="E11" s="260" t="n">
        <f aca="false">C11+$E$3</f>
        <v>33.4171014492754</v>
      </c>
      <c r="F11" s="260" t="n">
        <f aca="false">C11+$F$4</f>
        <v>36.1271014492754</v>
      </c>
      <c r="G11" s="259" t="n">
        <f aca="false">C11*(1+$G$3)+$F$4</f>
        <v>40.6896666666667</v>
      </c>
      <c r="H11" s="259" t="n">
        <f aca="false">F11+$H$3</f>
        <v>39.1271014492754</v>
      </c>
    </row>
    <row r="12" customFormat="false" ht="12.75" hidden="false" customHeight="false" outlineLevel="0" collapsed="false">
      <c r="B12" s="261" t="s">
        <v>124</v>
      </c>
      <c r="C12" s="259" t="n">
        <f aca="false">(14*$C$4)+(($C$5/$C$3)/10)</f>
        <v>30.2033913043478</v>
      </c>
      <c r="D12" s="260" t="n">
        <f aca="false">C12*(1+$D$3)</f>
        <v>42.7377986956522</v>
      </c>
      <c r="E12" s="260" t="n">
        <f aca="false">C12+$E$3</f>
        <v>33.2033913043478</v>
      </c>
      <c r="F12" s="260" t="n">
        <f aca="false">C12+$F$4</f>
        <v>35.9133913043478</v>
      </c>
      <c r="G12" s="259" t="n">
        <f aca="false">C12*(1+$G$3)+$F$4</f>
        <v>40.4439</v>
      </c>
      <c r="H12" s="259" t="n">
        <f aca="false">F12+$H$3</f>
        <v>38.9133913043478</v>
      </c>
      <c r="K12" s="262" t="s">
        <v>125</v>
      </c>
      <c r="L12" s="263"/>
    </row>
    <row r="13" customFormat="false" ht="12.75" hidden="false" customHeight="false" outlineLevel="0" collapsed="false">
      <c r="B13" s="261" t="s">
        <v>126</v>
      </c>
      <c r="C13" s="259" t="n">
        <f aca="false">(14*$C$4)+(($C$5/$C$3)/11)</f>
        <v>30.0285375494071</v>
      </c>
      <c r="D13" s="260" t="n">
        <f aca="false">C13*(1+$D$3)</f>
        <v>42.4903806324111</v>
      </c>
      <c r="E13" s="260" t="n">
        <f aca="false">C13+$E$3</f>
        <v>33.0285375494071</v>
      </c>
      <c r="F13" s="260" t="n">
        <f aca="false">C13+$F$4</f>
        <v>35.7385375494071</v>
      </c>
      <c r="G13" s="259" t="n">
        <f aca="false">C13*(1+$G$3)+$F$4</f>
        <v>40.2428181818182</v>
      </c>
      <c r="H13" s="259" t="n">
        <f aca="false">F13+$H$3</f>
        <v>38.7385375494071</v>
      </c>
      <c r="J13" s="264"/>
      <c r="K13" s="265" t="s">
        <v>127</v>
      </c>
      <c r="L13" s="266" t="s">
        <v>128</v>
      </c>
      <c r="M13" s="267"/>
      <c r="N13" s="268" t="s">
        <v>129</v>
      </c>
    </row>
    <row r="14" customFormat="false" ht="12.75" hidden="false" customHeight="false" outlineLevel="0" collapsed="false">
      <c r="B14" s="261" t="s">
        <v>130</v>
      </c>
      <c r="C14" s="259" t="n">
        <f aca="false">(14*$C$4)+(($C$5/$C$3)/12)</f>
        <v>29.8828260869565</v>
      </c>
      <c r="D14" s="260" t="n">
        <f aca="false">C14*(1+$D$3)</f>
        <v>42.2841989130435</v>
      </c>
      <c r="E14" s="260" t="n">
        <f aca="false">C14+$E$3</f>
        <v>32.8828260869565</v>
      </c>
      <c r="F14" s="260" t="n">
        <f aca="false">C14+$F$4</f>
        <v>35.5928260869565</v>
      </c>
      <c r="G14" s="259" t="n">
        <f aca="false">C14*(1+$G$3)+$F$4</f>
        <v>40.07525</v>
      </c>
      <c r="H14" s="259" t="n">
        <f aca="false">F14+$H$3</f>
        <v>38.5928260869565</v>
      </c>
      <c r="J14" s="18" t="s">
        <v>131</v>
      </c>
      <c r="K14" s="269" t="n">
        <v>38</v>
      </c>
      <c r="L14" s="269" t="n">
        <v>3</v>
      </c>
      <c r="M14" s="270" t="n">
        <f aca="false">K14-L14</f>
        <v>35</v>
      </c>
      <c r="N14" s="271" t="n">
        <f aca="false">M14/50</f>
        <v>0.7</v>
      </c>
    </row>
    <row r="15" customFormat="false" ht="12.75" hidden="false" customHeight="false" outlineLevel="0" collapsed="false">
      <c r="B15" s="261" t="s">
        <v>132</v>
      </c>
      <c r="C15" s="259" t="n">
        <f aca="false">(14*$C$4)+(($C$5/$C$3)/13)</f>
        <v>29.7595317725753</v>
      </c>
      <c r="D15" s="260" t="n">
        <f aca="false">C15*(1+$D$3)</f>
        <v>42.109737458194</v>
      </c>
      <c r="E15" s="260" t="n">
        <f aca="false">C15+$E$3</f>
        <v>32.7595317725753</v>
      </c>
      <c r="F15" s="260" t="n">
        <f aca="false">C15+$F$4</f>
        <v>35.4695317725753</v>
      </c>
      <c r="G15" s="259" t="n">
        <f aca="false">C15*(1+$G$3)+$F$4</f>
        <v>39.9334615384615</v>
      </c>
      <c r="H15" s="259" t="n">
        <f aca="false">F15+$H$3</f>
        <v>38.4695317725753</v>
      </c>
      <c r="J15" s="272" t="s">
        <v>133</v>
      </c>
      <c r="K15" s="273" t="n">
        <v>120</v>
      </c>
      <c r="L15" s="273" t="n">
        <v>5</v>
      </c>
      <c r="M15" s="274" t="n">
        <f aca="false">K15-L15</f>
        <v>115</v>
      </c>
      <c r="N15" s="275" t="n">
        <f aca="false">M15/150</f>
        <v>0.766666666666667</v>
      </c>
    </row>
    <row r="16" customFormat="false" ht="12.75" hidden="false" customHeight="false" outlineLevel="0" collapsed="false">
      <c r="B16" s="261" t="s">
        <v>134</v>
      </c>
      <c r="C16" s="259" t="n">
        <f aca="false">(14*$C$4)+(($C$5/$C$3)/14)</f>
        <v>29.653850931677</v>
      </c>
      <c r="D16" s="260" t="n">
        <f aca="false">C16*(1+$D$3)</f>
        <v>41.960199068323</v>
      </c>
      <c r="E16" s="260" t="n">
        <f aca="false">C16+$E$3</f>
        <v>32.653850931677</v>
      </c>
      <c r="F16" s="260" t="n">
        <f aca="false">C16+$F$4</f>
        <v>35.363850931677</v>
      </c>
      <c r="G16" s="259" t="n">
        <f aca="false">C16*(1+$G$3)+$F$4</f>
        <v>39.8119285714286</v>
      </c>
      <c r="H16" s="259" t="n">
        <f aca="false">F16+$H$3</f>
        <v>38.363850931677</v>
      </c>
      <c r="J16" s="276"/>
      <c r="K16" s="72"/>
      <c r="L16" s="72"/>
      <c r="M16" s="277"/>
      <c r="N16" s="278"/>
    </row>
    <row r="17" customFormat="false" ht="12.75" hidden="false" customHeight="false" outlineLevel="0" collapsed="false">
      <c r="B17" s="261" t="s">
        <v>135</v>
      </c>
      <c r="C17" s="259" t="n">
        <f aca="false">(14*$C$4)+(($C$5/$C$3)/15)</f>
        <v>29.5622608695652</v>
      </c>
      <c r="D17" s="260" t="n">
        <f aca="false">C17*(1+$D$3)</f>
        <v>41.8305991304348</v>
      </c>
      <c r="E17" s="260" t="n">
        <f aca="false">C17+$E$3</f>
        <v>32.5622608695652</v>
      </c>
      <c r="F17" s="260" t="n">
        <f aca="false">C17+$F$4</f>
        <v>35.2722608695652</v>
      </c>
      <c r="G17" s="259" t="n">
        <f aca="false">C17*(1+$G$3)+$F$4</f>
        <v>39.7066</v>
      </c>
      <c r="H17" s="259" t="n">
        <f aca="false">F17+$H$3</f>
        <v>38.2722608695652</v>
      </c>
      <c r="J17" s="27" t="s">
        <v>136</v>
      </c>
      <c r="K17" s="277"/>
      <c r="L17" s="103" t="n">
        <v>70</v>
      </c>
      <c r="M17" s="277"/>
      <c r="N17" s="279"/>
    </row>
    <row r="18" customFormat="false" ht="12.75" hidden="false" customHeight="false" outlineLevel="0" collapsed="false">
      <c r="B18" s="280" t="s">
        <v>137</v>
      </c>
      <c r="C18" s="281" t="n">
        <f aca="false">(14*$C$4)+(($C$5/$C$3)/16)</f>
        <v>29.4821195652174</v>
      </c>
      <c r="D18" s="281" t="n">
        <f aca="false">C18*(1+$D$3)</f>
        <v>41.7171991847826</v>
      </c>
      <c r="E18" s="282" t="n">
        <f aca="false">C18+$E$3</f>
        <v>32.4821195652174</v>
      </c>
      <c r="F18" s="282" t="n">
        <f aca="false">C18+$F$4</f>
        <v>35.1921195652174</v>
      </c>
      <c r="G18" s="281" t="n">
        <f aca="false">C18*(1+$G$3)+$F$4</f>
        <v>39.6144375</v>
      </c>
      <c r="H18" s="281" t="n">
        <f aca="false">F18+$H$3</f>
        <v>38.1921195652174</v>
      </c>
      <c r="J18" s="283" t="s">
        <v>138</v>
      </c>
      <c r="K18" s="284"/>
      <c r="L18" s="285" t="n">
        <f aca="false">0.25*((M14)/50)*L17</f>
        <v>12.25</v>
      </c>
      <c r="M18" s="286" t="n">
        <f aca="false">ROUND(L18,0)</f>
        <v>12</v>
      </c>
      <c r="N18" s="287" t="n">
        <f aca="false">IF(M18&lt;21,M18,21)</f>
        <v>12</v>
      </c>
      <c r="O18" s="288"/>
    </row>
    <row r="19" customFormat="false" ht="12.75" hidden="false" customHeight="false" outlineLevel="0" collapsed="false">
      <c r="J19" s="289" t="s">
        <v>139</v>
      </c>
      <c r="K19" s="290"/>
      <c r="L19" s="291" t="n">
        <f aca="false">0.75*((M15)/150)*L17</f>
        <v>40.25</v>
      </c>
      <c r="M19" s="292" t="n">
        <f aca="false">ROUND(L19,0)</f>
        <v>40</v>
      </c>
      <c r="N19" s="287" t="n">
        <f aca="false">IF(M19&lt;21,M19,21)</f>
        <v>21</v>
      </c>
    </row>
    <row r="20" customFormat="false" ht="13.5" hidden="false" customHeight="false" outlineLevel="0" collapsed="false">
      <c r="J20" s="293" t="s">
        <v>140</v>
      </c>
      <c r="L20" s="294" t="n">
        <f aca="false">SUM(L18:L19)</f>
        <v>52.5</v>
      </c>
      <c r="M20" s="295" t="n">
        <f aca="false">ROUND(L20,0)</f>
        <v>53</v>
      </c>
      <c r="N20" s="296"/>
    </row>
    <row r="21" customFormat="false" ht="14.25" hidden="false" customHeight="false" outlineLevel="0" collapsed="false">
      <c r="B21" s="239"/>
      <c r="C21" s="297"/>
      <c r="D21" s="297" t="s">
        <v>141</v>
      </c>
      <c r="E21" s="297"/>
      <c r="F21" s="297"/>
      <c r="G21" s="297"/>
      <c r="H21" s="298"/>
      <c r="J21" s="299" t="s">
        <v>142</v>
      </c>
      <c r="N21" s="300" t="n">
        <f aca="false">SUM(N18:N20)</f>
        <v>33</v>
      </c>
    </row>
    <row r="22" customFormat="false" ht="13.5" hidden="false" customHeight="false" outlineLevel="0" collapsed="false">
      <c r="B22" s="239"/>
      <c r="C22" s="301" t="s">
        <v>22</v>
      </c>
      <c r="D22" s="302" t="n">
        <v>282</v>
      </c>
      <c r="E22" s="303" t="s">
        <v>7</v>
      </c>
      <c r="F22" s="302" t="n">
        <v>70</v>
      </c>
      <c r="G22" s="297"/>
      <c r="H22" s="304"/>
      <c r="J22" s="0" t="s">
        <v>143</v>
      </c>
    </row>
    <row r="23" customFormat="false" ht="12.75" hidden="false" customHeight="false" outlineLevel="0" collapsed="false">
      <c r="B23" s="249"/>
      <c r="C23" s="305" t="s">
        <v>144</v>
      </c>
      <c r="D23" s="306" t="n">
        <v>702</v>
      </c>
      <c r="E23" s="246" t="s">
        <v>145</v>
      </c>
      <c r="F23" s="306" t="n">
        <v>25</v>
      </c>
      <c r="G23" s="307"/>
      <c r="H23" s="308"/>
      <c r="J23" s="0" t="s">
        <v>146</v>
      </c>
    </row>
    <row r="24" customFormat="false" ht="12.75" hidden="false" customHeight="false" outlineLevel="0" collapsed="false">
      <c r="B24" s="27"/>
      <c r="E24" s="246" t="s">
        <v>147</v>
      </c>
      <c r="F24" s="306" t="n">
        <v>19</v>
      </c>
      <c r="G24" s="307"/>
      <c r="H24" s="308"/>
      <c r="J24" s="0" t="s">
        <v>148</v>
      </c>
    </row>
    <row r="25" customFormat="false" ht="12.75" hidden="false" customHeight="false" outlineLevel="0" collapsed="false">
      <c r="B25" s="27"/>
      <c r="E25" s="246" t="s">
        <v>149</v>
      </c>
      <c r="F25" s="306" t="n">
        <v>702</v>
      </c>
      <c r="G25" s="307"/>
      <c r="H25" s="308"/>
      <c r="J25" s="309" t="s">
        <v>150</v>
      </c>
      <c r="K25" s="310"/>
    </row>
    <row r="26" customFormat="false" ht="12.75" hidden="false" customHeight="false" outlineLevel="0" collapsed="false">
      <c r="B26" s="311" t="s">
        <v>151</v>
      </c>
      <c r="C26" s="312" t="s">
        <v>152</v>
      </c>
      <c r="D26" s="306" t="n">
        <v>0</v>
      </c>
      <c r="E26" s="246" t="s">
        <v>153</v>
      </c>
      <c r="F26" s="306" t="n">
        <v>2</v>
      </c>
      <c r="G26" s="307"/>
      <c r="H26" s="308"/>
      <c r="J26" s="0" t="s">
        <v>154</v>
      </c>
      <c r="K26" s="310"/>
    </row>
    <row r="27" customFormat="false" ht="12.75" hidden="false" customHeight="false" outlineLevel="0" collapsed="false">
      <c r="B27" s="311"/>
      <c r="C27" s="312" t="s">
        <v>155</v>
      </c>
      <c r="D27" s="306" t="n">
        <v>0</v>
      </c>
      <c r="E27" s="313" t="s">
        <v>156</v>
      </c>
      <c r="F27" s="306" t="n">
        <v>170</v>
      </c>
      <c r="G27" s="307"/>
      <c r="H27" s="308"/>
      <c r="J27" s="18" t="s">
        <v>157</v>
      </c>
      <c r="K27" s="284"/>
      <c r="L27" s="284"/>
      <c r="M27" s="284"/>
      <c r="N27" s="284"/>
      <c r="O27" s="284"/>
      <c r="P27" s="314"/>
    </row>
    <row r="28" customFormat="false" ht="12.75" hidden="false" customHeight="false" outlineLevel="0" collapsed="false">
      <c r="B28" s="311"/>
      <c r="C28" s="312" t="s">
        <v>158</v>
      </c>
      <c r="D28" s="306" t="n">
        <v>0</v>
      </c>
      <c r="E28" s="315" t="s">
        <v>155</v>
      </c>
      <c r="F28" s="316" t="n">
        <v>0</v>
      </c>
      <c r="H28" s="31"/>
      <c r="J28" s="27" t="s">
        <v>159</v>
      </c>
      <c r="K28" s="310"/>
      <c r="L28" s="277"/>
      <c r="M28" s="277"/>
      <c r="N28" s="277"/>
      <c r="O28" s="277"/>
      <c r="P28" s="31"/>
    </row>
    <row r="29" customFormat="false" ht="12.75" hidden="false" customHeight="false" outlineLevel="0" collapsed="false">
      <c r="A29" s="317"/>
      <c r="B29" s="311"/>
      <c r="C29" s="312" t="s">
        <v>160</v>
      </c>
      <c r="D29" s="306" t="n">
        <v>0</v>
      </c>
      <c r="E29" s="315" t="s">
        <v>158</v>
      </c>
      <c r="F29" s="316" t="n">
        <v>0</v>
      </c>
      <c r="H29" s="31"/>
      <c r="J29" s="27"/>
      <c r="K29" s="277"/>
      <c r="L29" s="277"/>
      <c r="M29" s="277"/>
      <c r="N29" s="277"/>
      <c r="O29" s="277"/>
      <c r="P29" s="31"/>
    </row>
    <row r="30" customFormat="false" ht="12.75" hidden="false" customHeight="false" outlineLevel="0" collapsed="false">
      <c r="B30" s="311"/>
      <c r="C30" s="312"/>
      <c r="D30" s="306"/>
      <c r="E30" s="315" t="s">
        <v>160</v>
      </c>
      <c r="F30" s="316" t="n">
        <v>0</v>
      </c>
      <c r="H30" s="31"/>
      <c r="I30" s="318"/>
      <c r="J30" s="272" t="s">
        <v>161</v>
      </c>
      <c r="K30" s="319"/>
      <c r="L30" s="290"/>
      <c r="M30" s="290"/>
      <c r="N30" s="290"/>
      <c r="O30" s="290"/>
      <c r="P30" s="320"/>
    </row>
    <row r="31" customFormat="false" ht="12.75" hidden="false" customHeight="false" outlineLevel="0" collapsed="false">
      <c r="B31" s="321"/>
      <c r="C31" s="322" t="s">
        <v>76</v>
      </c>
      <c r="D31" s="323" t="n">
        <f aca="false">SUM(D22:D30)</f>
        <v>984</v>
      </c>
      <c r="E31" s="323" t="s">
        <v>76</v>
      </c>
      <c r="F31" s="323" t="n">
        <f aca="false">SUM(F22:F30)</f>
        <v>988</v>
      </c>
      <c r="G31" s="323" t="s">
        <v>162</v>
      </c>
      <c r="H31" s="324" t="n">
        <f aca="false">F31-D31</f>
        <v>4</v>
      </c>
      <c r="I31" s="310"/>
      <c r="J31" s="288"/>
      <c r="K31" s="288"/>
      <c r="L31" s="288"/>
      <c r="M31" s="288"/>
      <c r="O31" s="325"/>
    </row>
    <row r="32" customFormat="false" ht="12.75" hidden="false" customHeight="false" outlineLevel="0" collapsed="false">
      <c r="I32" s="310"/>
      <c r="J32" s="277" t="s">
        <v>163</v>
      </c>
      <c r="K32" s="326"/>
    </row>
    <row r="33" customFormat="false" ht="12.75" hidden="false" customHeight="false" outlineLevel="0" collapsed="false">
      <c r="I33" s="310"/>
      <c r="J33" s="277" t="s">
        <v>164</v>
      </c>
      <c r="K33" s="310"/>
    </row>
    <row r="34" customFormat="false" ht="12.75" hidden="false" customHeight="false" outlineLevel="0" collapsed="false">
      <c r="I34" s="310"/>
      <c r="K34" s="310"/>
    </row>
    <row r="35" customFormat="false" ht="12.75" hidden="false" customHeight="false" outlineLevel="0" collapsed="false">
      <c r="I35" s="310"/>
      <c r="J35" s="0" t="s">
        <v>165</v>
      </c>
      <c r="K35" s="310"/>
    </row>
    <row r="36" customFormat="false" ht="12.75" hidden="false" customHeight="false" outlineLevel="0" collapsed="false">
      <c r="I36" s="310"/>
      <c r="K36" s="310"/>
    </row>
    <row r="37" customFormat="false" ht="12.75" hidden="false" customHeight="false" outlineLevel="0" collapsed="false">
      <c r="I37" s="310"/>
    </row>
    <row r="38" customFormat="false" ht="12.75" hidden="false" customHeight="false" outlineLevel="0" collapsed="false">
      <c r="I38" s="310"/>
    </row>
    <row r="41" customFormat="false" ht="12.75" hidden="false" customHeight="false" outlineLevel="0" collapsed="false">
      <c r="A41" s="317"/>
      <c r="B41" s="288"/>
      <c r="C41" s="288"/>
      <c r="D41" s="288"/>
      <c r="E41" s="288"/>
      <c r="F41" s="288"/>
      <c r="G41" s="288"/>
      <c r="H41" s="288"/>
      <c r="I41" s="288"/>
    </row>
    <row r="42" customFormat="false" ht="12.75" hidden="false" customHeight="false" outlineLevel="0" collapsed="false">
      <c r="B42" s="288"/>
      <c r="C42" s="288"/>
      <c r="D42" s="288"/>
      <c r="E42" s="288"/>
      <c r="F42" s="288"/>
      <c r="G42" s="288"/>
      <c r="H42" s="288"/>
      <c r="I42" s="288"/>
    </row>
    <row r="44" customFormat="false" ht="12.75" hidden="false" customHeight="false" outlineLevel="0" collapsed="false">
      <c r="O44" s="310"/>
    </row>
    <row r="45" customFormat="false" ht="12.75" hidden="false" customHeight="false" outlineLevel="0" collapsed="false">
      <c r="A45" s="317"/>
      <c r="K45" s="318"/>
      <c r="O45" s="310"/>
    </row>
    <row r="46" customFormat="false" ht="12.75" hidden="false" customHeight="false" outlineLevel="0" collapsed="false">
      <c r="K46" s="318"/>
      <c r="O46" s="310"/>
    </row>
    <row r="47" customFormat="false" ht="12.75" hidden="false" customHeight="false" outlineLevel="0" collapsed="false">
      <c r="E47" s="61"/>
      <c r="F47" s="61"/>
      <c r="G47" s="61"/>
      <c r="H47" s="61"/>
      <c r="I47" s="61"/>
      <c r="J47" s="61"/>
      <c r="K47" s="325"/>
      <c r="L47" s="61"/>
      <c r="M47" s="61"/>
      <c r="O47" s="310"/>
    </row>
    <row r="48" customFormat="false" ht="12.75" hidden="false" customHeight="false" outlineLevel="0" collapsed="false">
      <c r="E48" s="61"/>
      <c r="F48" s="61"/>
      <c r="G48" s="61"/>
      <c r="H48" s="61"/>
      <c r="I48" s="61"/>
      <c r="J48" s="61"/>
      <c r="K48" s="61"/>
      <c r="L48" s="61"/>
      <c r="M48" s="61"/>
      <c r="O48" s="310"/>
    </row>
    <row r="49" customFormat="false" ht="12.75" hidden="false" customHeight="false" outlineLevel="0" collapsed="false">
      <c r="E49" s="61"/>
      <c r="F49" s="61"/>
      <c r="G49" s="61"/>
      <c r="H49" s="61"/>
      <c r="I49" s="61"/>
      <c r="J49" s="61"/>
      <c r="K49" s="61"/>
      <c r="L49" s="61"/>
      <c r="M49" s="61"/>
      <c r="O49" s="318"/>
    </row>
    <row r="50" customFormat="false" ht="12.75" hidden="false" customHeight="false" outlineLevel="0" collapsed="false">
      <c r="E50" s="61"/>
      <c r="F50" s="61"/>
      <c r="G50" s="61"/>
      <c r="H50" s="61"/>
      <c r="I50" s="61"/>
      <c r="J50" s="61"/>
      <c r="K50" s="61"/>
      <c r="L50" s="61"/>
      <c r="M50" s="325"/>
    </row>
    <row r="51" customFormat="false" ht="12.75" hidden="false" customHeight="false" outlineLevel="0" collapsed="false">
      <c r="A51" s="317"/>
      <c r="B51" s="288"/>
      <c r="C51" s="288"/>
      <c r="D51" s="288"/>
      <c r="E51" s="71"/>
      <c r="F51" s="71"/>
      <c r="G51" s="71"/>
      <c r="H51" s="71"/>
      <c r="I51" s="71"/>
      <c r="J51" s="71"/>
      <c r="K51" s="71"/>
      <c r="L51" s="61"/>
      <c r="M51" s="325"/>
    </row>
    <row r="52" customFormat="false" ht="12.75" hidden="false" customHeight="false" outlineLevel="0" collapsed="false">
      <c r="B52" s="288"/>
      <c r="C52" s="288"/>
      <c r="D52" s="288"/>
      <c r="E52" s="71"/>
      <c r="F52" s="71"/>
      <c r="G52" s="71"/>
      <c r="H52" s="71"/>
      <c r="I52" s="71"/>
      <c r="J52" s="71"/>
      <c r="K52" s="71"/>
      <c r="L52" s="61"/>
      <c r="M52" s="325"/>
    </row>
    <row r="53" customFormat="false" ht="12.75" hidden="false" customHeight="false" outlineLevel="0" collapsed="false">
      <c r="E53" s="61"/>
      <c r="F53" s="61"/>
      <c r="G53" s="61"/>
      <c r="H53" s="61"/>
      <c r="I53" s="61"/>
      <c r="J53" s="61"/>
      <c r="K53" s="61"/>
      <c r="L53" s="61"/>
      <c r="M53" s="61"/>
    </row>
    <row r="54" customFormat="false" ht="12.75" hidden="false" customHeight="false" outlineLevel="0" collapsed="false">
      <c r="E54" s="61"/>
      <c r="F54" s="61"/>
      <c r="G54" s="61"/>
      <c r="H54" s="61"/>
      <c r="I54" s="61"/>
      <c r="J54" s="61"/>
      <c r="K54" s="61"/>
      <c r="L54" s="61"/>
      <c r="M54" s="325"/>
    </row>
    <row r="55" customFormat="false" ht="12.75" hidden="false" customHeight="false" outlineLevel="0" collapsed="false">
      <c r="E55" s="61"/>
      <c r="F55" s="327"/>
      <c r="G55" s="327"/>
      <c r="H55" s="327"/>
      <c r="I55" s="328"/>
      <c r="J55" s="61"/>
      <c r="K55" s="61"/>
      <c r="L55" s="61"/>
      <c r="M55" s="61"/>
    </row>
    <row r="56" customFormat="false" ht="12.75" hidden="false" customHeight="false" outlineLevel="0" collapsed="false">
      <c r="E56" s="61"/>
      <c r="F56" s="327"/>
      <c r="G56" s="327"/>
      <c r="H56" s="327"/>
      <c r="I56" s="328"/>
      <c r="J56" s="61"/>
      <c r="K56" s="61"/>
      <c r="L56" s="61"/>
      <c r="M56" s="61"/>
    </row>
    <row r="57" customFormat="false" ht="12.75" hidden="false" customHeight="false" outlineLevel="0" collapsed="false">
      <c r="E57" s="61"/>
      <c r="F57" s="327"/>
      <c r="G57" s="327"/>
      <c r="H57" s="327"/>
      <c r="I57" s="328"/>
      <c r="J57" s="61"/>
      <c r="K57" s="61"/>
      <c r="L57" s="61"/>
      <c r="M57" s="61"/>
    </row>
    <row r="58" customFormat="false" ht="14.25" hidden="false" customHeight="false" outlineLevel="0" collapsed="false">
      <c r="E58" s="61"/>
      <c r="F58" s="329"/>
      <c r="G58" s="330"/>
      <c r="H58" s="331"/>
      <c r="I58" s="332"/>
      <c r="J58" s="61"/>
      <c r="K58" s="61"/>
      <c r="L58" s="61"/>
      <c r="M58" s="61"/>
    </row>
    <row r="59" customFormat="false" ht="12.75" hidden="false" customHeight="false" outlineLevel="0" collapsed="false">
      <c r="E59" s="61"/>
      <c r="F59" s="61"/>
      <c r="G59" s="61"/>
      <c r="H59" s="61"/>
      <c r="I59" s="61"/>
      <c r="J59" s="205"/>
      <c r="K59" s="61"/>
      <c r="L59" s="61"/>
      <c r="M59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K15" activeCellId="0" sqref="K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7.56"/>
    <col collapsed="false" customWidth="true" hidden="false" outlineLevel="0" max="3" min="3" style="0" width="13.14"/>
    <col collapsed="false" customWidth="true" hidden="false" outlineLevel="0" max="5" min="4" style="0" width="11.99"/>
    <col collapsed="false" customWidth="true" hidden="false" outlineLevel="0" max="6" min="6" style="0" width="7.28"/>
    <col collapsed="false" customWidth="true" hidden="false" outlineLevel="0" max="7" min="7" style="0" width="9.28"/>
    <col collapsed="false" customWidth="true" hidden="false" outlineLevel="0" max="8" min="8" style="0" width="10.85"/>
    <col collapsed="false" customWidth="true" hidden="false" outlineLevel="0" max="9" min="9" style="0" width="12.7"/>
    <col collapsed="false" customWidth="true" hidden="false" outlineLevel="0" max="10" min="10" style="0" width="7.42"/>
    <col collapsed="false" customWidth="true" hidden="false" outlineLevel="0" max="11" min="11" style="0" width="11.7"/>
    <col collapsed="false" customWidth="true" hidden="false" outlineLevel="0" max="12" min="12" style="0" width="12.28"/>
    <col collapsed="false" customWidth="true" hidden="false" outlineLevel="0" max="13" min="13" style="0" width="11.28"/>
    <col collapsed="false" customWidth="true" hidden="false" outlineLevel="0" max="14" min="14" style="0" width="10.71"/>
  </cols>
  <sheetData>
    <row r="1" customFormat="false" ht="12.75" hidden="false" customHeight="false" outlineLevel="0" collapsed="false">
      <c r="B1" s="333"/>
      <c r="C1" s="333"/>
      <c r="D1" s="334"/>
      <c r="E1" s="334"/>
      <c r="F1" s="335"/>
      <c r="G1" s="335"/>
      <c r="H1" s="335"/>
      <c r="J1" s="333"/>
      <c r="K1" s="333"/>
      <c r="L1" s="334"/>
    </row>
    <row r="2" customFormat="false" ht="12.75" hidden="false" customHeight="false" outlineLevel="0" collapsed="false">
      <c r="B2" s="336" t="s">
        <v>166</v>
      </c>
      <c r="C2" s="336"/>
      <c r="D2" s="334"/>
      <c r="E2" s="334"/>
      <c r="F2" s="335"/>
      <c r="G2" s="0" t="s">
        <v>167</v>
      </c>
      <c r="H2" s="335"/>
      <c r="K2" s="336"/>
      <c r="L2" s="336" t="s">
        <v>168</v>
      </c>
    </row>
    <row r="3" customFormat="false" ht="13.5" hidden="false" customHeight="false" outlineLevel="0" collapsed="false">
      <c r="B3" s="337"/>
      <c r="C3" s="336"/>
      <c r="D3" s="338"/>
      <c r="E3" s="334"/>
      <c r="F3" s="335"/>
      <c r="G3" s="335"/>
      <c r="H3" s="335"/>
      <c r="J3" s="336"/>
      <c r="K3" s="336"/>
      <c r="L3" s="334"/>
    </row>
    <row r="4" customFormat="false" ht="38.25" hidden="false" customHeight="false" outlineLevel="0" collapsed="false">
      <c r="A4" s="339" t="s">
        <v>169</v>
      </c>
      <c r="B4" s="339" t="s">
        <v>170</v>
      </c>
      <c r="C4" s="340" t="s">
        <v>171</v>
      </c>
      <c r="D4" s="341" t="s">
        <v>172</v>
      </c>
      <c r="E4" s="342"/>
      <c r="F4" s="339" t="s">
        <v>169</v>
      </c>
      <c r="G4" s="343" t="s">
        <v>173</v>
      </c>
      <c r="H4" s="343" t="s">
        <v>174</v>
      </c>
      <c r="I4" s="344" t="s">
        <v>175</v>
      </c>
      <c r="J4" s="345" t="s">
        <v>46</v>
      </c>
      <c r="K4" s="277"/>
      <c r="L4" s="339" t="s">
        <v>176</v>
      </c>
      <c r="M4" s="340" t="s">
        <v>171</v>
      </c>
      <c r="N4" s="341" t="s">
        <v>172</v>
      </c>
    </row>
    <row r="5" customFormat="false" ht="15.75" hidden="false" customHeight="false" outlineLevel="0" collapsed="false">
      <c r="A5" s="346" t="n">
        <v>2</v>
      </c>
      <c r="B5" s="347" t="n">
        <v>1</v>
      </c>
      <c r="C5" s="348" t="n">
        <v>0</v>
      </c>
      <c r="D5" s="349" t="n">
        <v>0</v>
      </c>
      <c r="E5" s="350"/>
      <c r="F5" s="346" t="n">
        <v>2</v>
      </c>
      <c r="G5" s="351"/>
      <c r="H5" s="352" t="n">
        <v>84</v>
      </c>
      <c r="I5" s="353" t="n">
        <f aca="false">H5+D5+G5</f>
        <v>84</v>
      </c>
      <c r="J5" s="354" t="n">
        <f aca="false">(H5/2)</f>
        <v>42</v>
      </c>
      <c r="L5" s="347" t="n">
        <v>1</v>
      </c>
      <c r="M5" s="348" t="n">
        <v>20</v>
      </c>
      <c r="N5" s="349" t="n">
        <v>0</v>
      </c>
    </row>
    <row r="6" customFormat="false" ht="15" hidden="false" customHeight="false" outlineLevel="0" collapsed="false">
      <c r="A6" s="355" t="n">
        <v>3</v>
      </c>
      <c r="B6" s="347" t="n">
        <v>2</v>
      </c>
      <c r="C6" s="348" t="n">
        <v>0</v>
      </c>
      <c r="D6" s="349" t="n">
        <v>0</v>
      </c>
      <c r="E6" s="350"/>
      <c r="F6" s="355" t="n">
        <v>3</v>
      </c>
      <c r="G6" s="356"/>
      <c r="H6" s="357" t="n">
        <v>79</v>
      </c>
      <c r="I6" s="358" t="n">
        <f aca="false">H6+D6+G6</f>
        <v>79</v>
      </c>
      <c r="J6" s="359" t="n">
        <f aca="false">(H6/2)</f>
        <v>39.5</v>
      </c>
      <c r="L6" s="347" t="n">
        <v>2</v>
      </c>
      <c r="M6" s="348" t="n">
        <v>20</v>
      </c>
      <c r="N6" s="349" t="n">
        <v>0</v>
      </c>
    </row>
    <row r="7" customFormat="false" ht="15" hidden="false" customHeight="false" outlineLevel="0" collapsed="false">
      <c r="A7" s="355" t="n">
        <v>4</v>
      </c>
      <c r="B7" s="347" t="n">
        <v>3</v>
      </c>
      <c r="C7" s="348" t="n">
        <v>0</v>
      </c>
      <c r="D7" s="349" t="n">
        <v>0</v>
      </c>
      <c r="E7" s="350"/>
      <c r="F7" s="355" t="n">
        <v>4</v>
      </c>
      <c r="G7" s="356"/>
      <c r="H7" s="357" t="n">
        <v>79</v>
      </c>
      <c r="I7" s="358" t="n">
        <f aca="false">H7+D7+G7</f>
        <v>79</v>
      </c>
      <c r="J7" s="359" t="n">
        <f aca="false">(H7/2)</f>
        <v>39.5</v>
      </c>
      <c r="L7" s="347" t="n">
        <v>3</v>
      </c>
      <c r="M7" s="348" t="n">
        <v>20</v>
      </c>
      <c r="N7" s="349" t="n">
        <v>0</v>
      </c>
    </row>
    <row r="8" customFormat="false" ht="15" hidden="false" customHeight="false" outlineLevel="0" collapsed="false">
      <c r="A8" s="355" t="n">
        <v>5</v>
      </c>
      <c r="B8" s="347" t="n">
        <v>4</v>
      </c>
      <c r="C8" s="348" t="n">
        <v>0</v>
      </c>
      <c r="D8" s="349" t="n">
        <v>0</v>
      </c>
      <c r="E8" s="350"/>
      <c r="F8" s="355" t="n">
        <v>5</v>
      </c>
      <c r="G8" s="356"/>
      <c r="H8" s="357" t="n">
        <v>73</v>
      </c>
      <c r="I8" s="358" t="n">
        <f aca="false">H8+D8+G8</f>
        <v>73</v>
      </c>
      <c r="J8" s="359" t="n">
        <f aca="false">(H8/2)</f>
        <v>36.5</v>
      </c>
      <c r="L8" s="347" t="n">
        <v>4</v>
      </c>
      <c r="M8" s="348" t="n">
        <v>20</v>
      </c>
      <c r="N8" s="349" t="n">
        <v>0</v>
      </c>
    </row>
    <row r="9" customFormat="false" ht="15" hidden="false" customHeight="false" outlineLevel="0" collapsed="false">
      <c r="A9" s="355" t="n">
        <v>6</v>
      </c>
      <c r="B9" s="347" t="n">
        <v>5</v>
      </c>
      <c r="C9" s="348" t="n">
        <v>0</v>
      </c>
      <c r="D9" s="349" t="n">
        <v>0</v>
      </c>
      <c r="E9" s="350"/>
      <c r="F9" s="355" t="n">
        <v>6</v>
      </c>
      <c r="G9" s="356"/>
      <c r="H9" s="357" t="n">
        <v>72</v>
      </c>
      <c r="I9" s="358" t="n">
        <f aca="false">H9+D9+G9</f>
        <v>72</v>
      </c>
      <c r="J9" s="359" t="n">
        <f aca="false">(H9/2)</f>
        <v>36</v>
      </c>
      <c r="L9" s="347" t="n">
        <v>5</v>
      </c>
      <c r="M9" s="348" t="n">
        <v>20</v>
      </c>
      <c r="N9" s="349" t="n">
        <v>0</v>
      </c>
    </row>
    <row r="10" customFormat="false" ht="15" hidden="false" customHeight="false" outlineLevel="0" collapsed="false">
      <c r="A10" s="355" t="n">
        <v>7</v>
      </c>
      <c r="B10" s="347" t="n">
        <v>6</v>
      </c>
      <c r="C10" s="348" t="n">
        <v>0</v>
      </c>
      <c r="D10" s="349" t="n">
        <v>0</v>
      </c>
      <c r="E10" s="350"/>
      <c r="F10" s="355" t="n">
        <v>7</v>
      </c>
      <c r="G10" s="356"/>
      <c r="H10" s="357" t="n">
        <v>74</v>
      </c>
      <c r="I10" s="358" t="n">
        <f aca="false">H10+D10+G10</f>
        <v>74</v>
      </c>
      <c r="J10" s="359" t="n">
        <f aca="false">(H10/2)</f>
        <v>37</v>
      </c>
      <c r="L10" s="347" t="n">
        <v>6</v>
      </c>
      <c r="M10" s="348" t="n">
        <v>20</v>
      </c>
      <c r="N10" s="349" t="n">
        <v>0</v>
      </c>
    </row>
    <row r="11" customFormat="false" ht="15" hidden="false" customHeight="false" outlineLevel="0" collapsed="false">
      <c r="A11" s="355" t="n">
        <v>8</v>
      </c>
      <c r="B11" s="347" t="n">
        <v>7</v>
      </c>
      <c r="C11" s="348" t="n">
        <v>0</v>
      </c>
      <c r="D11" s="349" t="n">
        <v>0</v>
      </c>
      <c r="E11" s="350"/>
      <c r="F11" s="355" t="n">
        <v>8</v>
      </c>
      <c r="G11" s="356"/>
      <c r="H11" s="357" t="n">
        <v>67</v>
      </c>
      <c r="I11" s="358" t="n">
        <f aca="false">H11+D11+G11</f>
        <v>67</v>
      </c>
      <c r="J11" s="359" t="n">
        <f aca="false">(H11/2)</f>
        <v>33.5</v>
      </c>
      <c r="L11" s="347" t="n">
        <v>7</v>
      </c>
      <c r="M11" s="348" t="n">
        <v>20</v>
      </c>
      <c r="N11" s="349" t="n">
        <v>0</v>
      </c>
    </row>
    <row r="12" customFormat="false" ht="15" hidden="false" customHeight="false" outlineLevel="0" collapsed="false">
      <c r="A12" s="355" t="n">
        <v>9</v>
      </c>
      <c r="B12" s="347" t="n">
        <v>8</v>
      </c>
      <c r="C12" s="348" t="n">
        <v>0</v>
      </c>
      <c r="D12" s="349" t="n">
        <v>0</v>
      </c>
      <c r="E12" s="350"/>
      <c r="F12" s="355" t="n">
        <v>9</v>
      </c>
      <c r="G12" s="356"/>
      <c r="H12" s="357" t="n">
        <v>68</v>
      </c>
      <c r="I12" s="358" t="n">
        <f aca="false">H12+D12+G12</f>
        <v>68</v>
      </c>
      <c r="J12" s="359" t="n">
        <f aca="false">(H12/2)</f>
        <v>34</v>
      </c>
      <c r="L12" s="347" t="n">
        <v>8</v>
      </c>
      <c r="M12" s="348" t="n">
        <v>20</v>
      </c>
      <c r="N12" s="349" t="n">
        <v>0</v>
      </c>
    </row>
    <row r="13" customFormat="false" ht="15" hidden="false" customHeight="false" outlineLevel="0" collapsed="false">
      <c r="A13" s="355" t="n">
        <v>10</v>
      </c>
      <c r="B13" s="347" t="n">
        <v>9</v>
      </c>
      <c r="C13" s="348" t="n">
        <v>0</v>
      </c>
      <c r="D13" s="349" t="n">
        <v>0</v>
      </c>
      <c r="E13" s="350"/>
      <c r="F13" s="355" t="n">
        <v>10</v>
      </c>
      <c r="G13" s="356"/>
      <c r="H13" s="357" t="n">
        <v>70</v>
      </c>
      <c r="I13" s="358" t="n">
        <f aca="false">H13+D13+G13</f>
        <v>70</v>
      </c>
      <c r="J13" s="359" t="n">
        <f aca="false">(H13/2)</f>
        <v>35</v>
      </c>
      <c r="L13" s="347" t="n">
        <v>9</v>
      </c>
      <c r="M13" s="348" t="n">
        <v>20</v>
      </c>
      <c r="N13" s="349" t="n">
        <v>0</v>
      </c>
    </row>
    <row r="14" customFormat="false" ht="15" hidden="false" customHeight="false" outlineLevel="0" collapsed="false">
      <c r="A14" s="355" t="n">
        <v>11</v>
      </c>
      <c r="B14" s="347" t="n">
        <v>10</v>
      </c>
      <c r="C14" s="348" t="n">
        <v>0</v>
      </c>
      <c r="D14" s="349" t="n">
        <v>0</v>
      </c>
      <c r="E14" s="350"/>
      <c r="F14" s="355" t="n">
        <v>11</v>
      </c>
      <c r="G14" s="356"/>
      <c r="H14" s="357" t="n">
        <v>72</v>
      </c>
      <c r="I14" s="358" t="n">
        <f aca="false">H14+D14+G14</f>
        <v>72</v>
      </c>
      <c r="J14" s="359" t="n">
        <f aca="false">(H14/2)</f>
        <v>36</v>
      </c>
      <c r="L14" s="347" t="n">
        <v>10</v>
      </c>
      <c r="M14" s="348" t="n">
        <v>20</v>
      </c>
      <c r="N14" s="349" t="n">
        <v>0</v>
      </c>
    </row>
    <row r="15" customFormat="false" ht="15" hidden="false" customHeight="false" outlineLevel="0" collapsed="false">
      <c r="A15" s="355" t="n">
        <v>12</v>
      </c>
      <c r="B15" s="347" t="n">
        <v>11</v>
      </c>
      <c r="C15" s="348" t="n">
        <v>0</v>
      </c>
      <c r="D15" s="349" t="n">
        <v>0</v>
      </c>
      <c r="E15" s="350"/>
      <c r="F15" s="355" t="n">
        <v>12</v>
      </c>
      <c r="G15" s="356"/>
      <c r="H15" s="357" t="n">
        <v>72</v>
      </c>
      <c r="I15" s="358" t="n">
        <f aca="false">H15+D15+G15</f>
        <v>72</v>
      </c>
      <c r="J15" s="359" t="n">
        <f aca="false">(H15/2)</f>
        <v>36</v>
      </c>
      <c r="L15" s="347" t="n">
        <v>11</v>
      </c>
      <c r="M15" s="348" t="n">
        <v>20</v>
      </c>
      <c r="N15" s="349" t="n">
        <v>0</v>
      </c>
    </row>
    <row r="16" customFormat="false" ht="15" hidden="false" customHeight="false" outlineLevel="0" collapsed="false">
      <c r="A16" s="355" t="n">
        <v>13</v>
      </c>
      <c r="B16" s="347" t="n">
        <v>12</v>
      </c>
      <c r="C16" s="348" t="n">
        <v>0</v>
      </c>
      <c r="D16" s="349" t="n">
        <v>0</v>
      </c>
      <c r="E16" s="350"/>
      <c r="F16" s="355" t="n">
        <v>13</v>
      </c>
      <c r="G16" s="356"/>
      <c r="H16" s="357" t="n">
        <v>72</v>
      </c>
      <c r="I16" s="358" t="n">
        <f aca="false">H16+D16+G16</f>
        <v>72</v>
      </c>
      <c r="J16" s="359" t="n">
        <f aca="false">(H16/2)</f>
        <v>36</v>
      </c>
      <c r="L16" s="347" t="n">
        <v>12</v>
      </c>
      <c r="M16" s="348" t="n">
        <v>20</v>
      </c>
      <c r="N16" s="349" t="n">
        <v>0</v>
      </c>
    </row>
    <row r="17" customFormat="false" ht="15" hidden="false" customHeight="false" outlineLevel="0" collapsed="false">
      <c r="A17" s="355" t="n">
        <v>14</v>
      </c>
      <c r="B17" s="347" t="n">
        <v>13</v>
      </c>
      <c r="C17" s="348" t="n">
        <v>0</v>
      </c>
      <c r="D17" s="349" t="n">
        <v>0</v>
      </c>
      <c r="E17" s="350"/>
      <c r="F17" s="355" t="n">
        <v>14</v>
      </c>
      <c r="G17" s="356"/>
      <c r="H17" s="357" t="n">
        <v>71</v>
      </c>
      <c r="I17" s="358" t="n">
        <f aca="false">H17+D17+G17</f>
        <v>71</v>
      </c>
      <c r="J17" s="359" t="n">
        <f aca="false">(H17/2)</f>
        <v>35.5</v>
      </c>
      <c r="L17" s="347" t="n">
        <v>13</v>
      </c>
      <c r="M17" s="348" t="n">
        <v>20</v>
      </c>
      <c r="N17" s="349" t="n">
        <v>0</v>
      </c>
    </row>
    <row r="18" customFormat="false" ht="15" hidden="false" customHeight="false" outlineLevel="0" collapsed="false">
      <c r="A18" s="355" t="n">
        <v>15</v>
      </c>
      <c r="B18" s="347" t="n">
        <v>14</v>
      </c>
      <c r="C18" s="348" t="n">
        <v>0</v>
      </c>
      <c r="D18" s="349" t="n">
        <v>0</v>
      </c>
      <c r="E18" s="350"/>
      <c r="F18" s="355" t="n">
        <v>15</v>
      </c>
      <c r="G18" s="356"/>
      <c r="H18" s="357" t="n">
        <v>72</v>
      </c>
      <c r="I18" s="358" t="n">
        <f aca="false">H18+D18+G18</f>
        <v>72</v>
      </c>
      <c r="J18" s="359" t="n">
        <f aca="false">(H18/2)</f>
        <v>36</v>
      </c>
      <c r="L18" s="347" t="n">
        <v>14</v>
      </c>
      <c r="M18" s="348" t="n">
        <v>20</v>
      </c>
      <c r="N18" s="349" t="n">
        <v>0</v>
      </c>
    </row>
    <row r="19" customFormat="false" ht="15" hidden="false" customHeight="false" outlineLevel="0" collapsed="false">
      <c r="A19" s="355" t="n">
        <v>16</v>
      </c>
      <c r="B19" s="347" t="n">
        <v>15</v>
      </c>
      <c r="C19" s="348" t="n">
        <v>0</v>
      </c>
      <c r="D19" s="349" t="n">
        <v>0</v>
      </c>
      <c r="E19" s="350"/>
      <c r="F19" s="355" t="n">
        <v>16</v>
      </c>
      <c r="G19" s="356"/>
      <c r="H19" s="357" t="n">
        <v>72</v>
      </c>
      <c r="I19" s="358" t="n">
        <f aca="false">H19+D19+G19</f>
        <v>72</v>
      </c>
      <c r="J19" s="359" t="n">
        <f aca="false">(H19/2)</f>
        <v>36</v>
      </c>
      <c r="L19" s="347" t="n">
        <v>15</v>
      </c>
      <c r="M19" s="348" t="n">
        <v>20</v>
      </c>
      <c r="N19" s="349" t="n">
        <v>0</v>
      </c>
    </row>
    <row r="20" customFormat="false" ht="15" hidden="false" customHeight="false" outlineLevel="0" collapsed="false">
      <c r="A20" s="355" t="n">
        <v>17</v>
      </c>
      <c r="B20" s="347" t="n">
        <v>16</v>
      </c>
      <c r="C20" s="348" t="n">
        <v>0</v>
      </c>
      <c r="D20" s="349" t="n">
        <v>0</v>
      </c>
      <c r="E20" s="350"/>
      <c r="F20" s="355" t="n">
        <v>17</v>
      </c>
      <c r="G20" s="356"/>
      <c r="H20" s="357" t="n">
        <v>72</v>
      </c>
      <c r="I20" s="358" t="n">
        <f aca="false">H20+D20+G20</f>
        <v>72</v>
      </c>
      <c r="J20" s="359" t="n">
        <f aca="false">(H20/2)</f>
        <v>36</v>
      </c>
      <c r="L20" s="347" t="n">
        <v>16</v>
      </c>
      <c r="M20" s="348" t="n">
        <v>20</v>
      </c>
      <c r="N20" s="349" t="n">
        <v>0</v>
      </c>
    </row>
    <row r="21" customFormat="false" ht="15" hidden="false" customHeight="false" outlineLevel="0" collapsed="false">
      <c r="A21" s="355" t="n">
        <v>18</v>
      </c>
      <c r="B21" s="347" t="n">
        <v>17</v>
      </c>
      <c r="C21" s="348" t="n">
        <v>0</v>
      </c>
      <c r="D21" s="349" t="n">
        <v>0</v>
      </c>
      <c r="E21" s="350"/>
      <c r="F21" s="355" t="n">
        <v>18</v>
      </c>
      <c r="G21" s="356"/>
      <c r="H21" s="357" t="n">
        <v>72</v>
      </c>
      <c r="I21" s="358" t="n">
        <f aca="false">H21+D21+G21</f>
        <v>72</v>
      </c>
      <c r="J21" s="359" t="n">
        <f aca="false">(H21/2)</f>
        <v>36</v>
      </c>
      <c r="L21" s="347" t="n">
        <v>17</v>
      </c>
      <c r="M21" s="348" t="n">
        <v>20</v>
      </c>
      <c r="N21" s="349" t="n">
        <v>0</v>
      </c>
    </row>
    <row r="22" customFormat="false" ht="15" hidden="false" customHeight="false" outlineLevel="0" collapsed="false">
      <c r="A22" s="355" t="n">
        <v>19</v>
      </c>
      <c r="B22" s="347" t="n">
        <v>18</v>
      </c>
      <c r="C22" s="348" t="n">
        <v>0</v>
      </c>
      <c r="D22" s="349" t="n">
        <v>0</v>
      </c>
      <c r="E22" s="350"/>
      <c r="F22" s="355" t="n">
        <v>19</v>
      </c>
      <c r="G22" s="356"/>
      <c r="H22" s="357" t="n">
        <v>70</v>
      </c>
      <c r="I22" s="358" t="n">
        <f aca="false">H22+D22+G22</f>
        <v>70</v>
      </c>
      <c r="J22" s="359" t="n">
        <f aca="false">(H22/2)</f>
        <v>35</v>
      </c>
      <c r="L22" s="347" t="n">
        <v>18</v>
      </c>
      <c r="M22" s="348" t="n">
        <v>20</v>
      </c>
      <c r="N22" s="349" t="n">
        <v>0</v>
      </c>
    </row>
    <row r="23" customFormat="false" ht="15" hidden="false" customHeight="false" outlineLevel="0" collapsed="false">
      <c r="A23" s="355" t="n">
        <v>20</v>
      </c>
      <c r="B23" s="347" t="n">
        <v>19</v>
      </c>
      <c r="C23" s="348" t="n">
        <v>0</v>
      </c>
      <c r="D23" s="349" t="n">
        <v>0</v>
      </c>
      <c r="E23" s="350"/>
      <c r="F23" s="355" t="n">
        <v>20</v>
      </c>
      <c r="G23" s="356"/>
      <c r="H23" s="357" t="n">
        <v>69</v>
      </c>
      <c r="I23" s="358" t="n">
        <f aca="false">H23+D23+G23</f>
        <v>69</v>
      </c>
      <c r="J23" s="359" t="n">
        <f aca="false">(H23/2)</f>
        <v>34.5</v>
      </c>
      <c r="L23" s="347" t="n">
        <v>19</v>
      </c>
      <c r="M23" s="348" t="n">
        <v>20</v>
      </c>
      <c r="N23" s="349" t="n">
        <v>0</v>
      </c>
    </row>
    <row r="24" customFormat="false" ht="15" hidden="false" customHeight="false" outlineLevel="0" collapsed="false">
      <c r="A24" s="355" t="n">
        <v>21</v>
      </c>
      <c r="B24" s="347" t="n">
        <v>20</v>
      </c>
      <c r="C24" s="348" t="n">
        <v>0</v>
      </c>
      <c r="D24" s="349" t="n">
        <v>0</v>
      </c>
      <c r="E24" s="350"/>
      <c r="F24" s="355" t="n">
        <v>21</v>
      </c>
      <c r="G24" s="356"/>
      <c r="H24" s="357" t="n">
        <v>69</v>
      </c>
      <c r="I24" s="358" t="n">
        <f aca="false">H24+D24+G24</f>
        <v>69</v>
      </c>
      <c r="J24" s="359" t="n">
        <f aca="false">(H24/2)</f>
        <v>34.5</v>
      </c>
      <c r="L24" s="347" t="n">
        <v>20</v>
      </c>
      <c r="M24" s="348" t="n">
        <v>20</v>
      </c>
      <c r="N24" s="349" t="n">
        <v>0</v>
      </c>
    </row>
    <row r="25" customFormat="false" ht="15" hidden="false" customHeight="false" outlineLevel="0" collapsed="false">
      <c r="A25" s="355" t="n">
        <v>22</v>
      </c>
      <c r="B25" s="347" t="n">
        <v>21</v>
      </c>
      <c r="C25" s="348" t="n">
        <v>0</v>
      </c>
      <c r="D25" s="349" t="n">
        <v>0</v>
      </c>
      <c r="E25" s="350"/>
      <c r="F25" s="355" t="n">
        <v>22</v>
      </c>
      <c r="G25" s="356"/>
      <c r="H25" s="357" t="n">
        <v>69</v>
      </c>
      <c r="I25" s="358" t="n">
        <f aca="false">H25+D25+G25</f>
        <v>69</v>
      </c>
      <c r="J25" s="359" t="n">
        <f aca="false">(H25/2)</f>
        <v>34.5</v>
      </c>
      <c r="L25" s="347" t="n">
        <v>21</v>
      </c>
      <c r="M25" s="348" t="n">
        <v>20</v>
      </c>
      <c r="N25" s="349" t="n">
        <v>0</v>
      </c>
    </row>
    <row r="26" customFormat="false" ht="15" hidden="false" customHeight="false" outlineLevel="0" collapsed="false">
      <c r="A26" s="355" t="n">
        <v>23</v>
      </c>
      <c r="B26" s="347" t="n">
        <v>22</v>
      </c>
      <c r="C26" s="348" t="n">
        <v>0</v>
      </c>
      <c r="D26" s="349" t="n">
        <v>0</v>
      </c>
      <c r="E26" s="350"/>
      <c r="F26" s="355" t="n">
        <v>23</v>
      </c>
      <c r="G26" s="356"/>
      <c r="H26" s="357" t="n">
        <v>70</v>
      </c>
      <c r="I26" s="358" t="n">
        <f aca="false">H26+D26+G26</f>
        <v>70</v>
      </c>
      <c r="J26" s="359" t="n">
        <f aca="false">(H26/2)</f>
        <v>35</v>
      </c>
      <c r="L26" s="347" t="n">
        <v>22</v>
      </c>
      <c r="M26" s="348" t="n">
        <v>20</v>
      </c>
      <c r="N26" s="349" t="n">
        <v>0</v>
      </c>
    </row>
    <row r="27" customFormat="false" ht="15" hidden="false" customHeight="false" outlineLevel="0" collapsed="false">
      <c r="A27" s="355" t="n">
        <v>24</v>
      </c>
      <c r="B27" s="347" t="n">
        <v>23</v>
      </c>
      <c r="C27" s="348" t="n">
        <v>0</v>
      </c>
      <c r="D27" s="349" t="n">
        <v>0</v>
      </c>
      <c r="E27" s="350"/>
      <c r="F27" s="355" t="n">
        <v>24</v>
      </c>
      <c r="G27" s="356"/>
      <c r="H27" s="357" t="n">
        <v>72</v>
      </c>
      <c r="I27" s="358" t="n">
        <f aca="false">H27+D27+G27</f>
        <v>72</v>
      </c>
      <c r="J27" s="359" t="n">
        <f aca="false">(H27/2)</f>
        <v>36</v>
      </c>
      <c r="L27" s="347" t="n">
        <v>23</v>
      </c>
      <c r="M27" s="348" t="n">
        <v>20</v>
      </c>
      <c r="N27" s="349" t="n">
        <v>0</v>
      </c>
    </row>
    <row r="28" customFormat="false" ht="15.75" hidden="false" customHeight="false" outlineLevel="0" collapsed="false">
      <c r="A28" s="360" t="n">
        <v>1</v>
      </c>
      <c r="B28" s="347" t="n">
        <v>24</v>
      </c>
      <c r="C28" s="348" t="n">
        <v>0</v>
      </c>
      <c r="D28" s="349" t="n">
        <v>0</v>
      </c>
      <c r="E28" s="350"/>
      <c r="F28" s="360" t="n">
        <v>1</v>
      </c>
      <c r="G28" s="361"/>
      <c r="H28" s="362" t="n">
        <v>77</v>
      </c>
      <c r="I28" s="363" t="n">
        <f aca="false">H28+D28+G28</f>
        <v>77</v>
      </c>
      <c r="J28" s="364" t="n">
        <f aca="false">(H28/2)</f>
        <v>38.5</v>
      </c>
      <c r="L28" s="347" t="n">
        <v>24</v>
      </c>
      <c r="M28" s="348" t="n">
        <v>20</v>
      </c>
      <c r="N28" s="349" t="n">
        <v>0</v>
      </c>
    </row>
    <row r="29" customFormat="false" ht="16.5" hidden="false" customHeight="false" outlineLevel="0" collapsed="false">
      <c r="B29" s="365"/>
      <c r="C29" s="366" t="n">
        <f aca="false">SUM(C5:C28)</f>
        <v>0</v>
      </c>
      <c r="D29" s="367" t="n">
        <f aca="false">SUM(D5:D28)</f>
        <v>0</v>
      </c>
      <c r="E29" s="368"/>
      <c r="F29" s="368"/>
      <c r="G29" s="368"/>
      <c r="H29" s="368"/>
      <c r="L29" s="365"/>
      <c r="M29" s="369" t="n">
        <f aca="false">SUM(M5:M28)</f>
        <v>480</v>
      </c>
      <c r="N29" s="367" t="n">
        <f aca="false">SUM(N5:N28)</f>
        <v>0</v>
      </c>
    </row>
    <row r="30" customFormat="false" ht="12.75" hidden="false" customHeight="false" outlineLevel="0" collapsed="false">
      <c r="H30" s="65" t="s">
        <v>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7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13.28"/>
    <col collapsed="false" customWidth="true" hidden="false" outlineLevel="0" max="3" min="3" style="0" width="12.28"/>
    <col collapsed="false" customWidth="true" hidden="false" outlineLevel="0" max="4" min="4" style="0" width="13.28"/>
    <col collapsed="false" customWidth="true" hidden="false" outlineLevel="0" max="5" min="5" style="0" width="14.7"/>
    <col collapsed="false" customWidth="true" hidden="false" outlineLevel="0" max="8" min="8" style="0" width="11.7"/>
    <col collapsed="false" customWidth="true" hidden="false" outlineLevel="0" max="9" min="9" style="0" width="12.28"/>
    <col collapsed="false" customWidth="true" hidden="false" outlineLevel="0" max="10" min="10" style="0" width="15.28"/>
    <col collapsed="false" customWidth="true" hidden="false" outlineLevel="0" max="11" min="11" style="0" width="13.28"/>
    <col collapsed="false" customWidth="true" hidden="false" outlineLevel="0" max="12" min="12" style="0" width="10.41"/>
    <col collapsed="false" customWidth="true" hidden="false" outlineLevel="0" max="14" min="13" style="0" width="7.85"/>
    <col collapsed="false" customWidth="true" hidden="false" outlineLevel="0" max="15" min="15" style="0" width="7.99"/>
    <col collapsed="false" customWidth="true" hidden="false" outlineLevel="0" max="16" min="16" style="0" width="7.7"/>
  </cols>
  <sheetData>
    <row r="1" customFormat="false" ht="15.75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1"/>
      <c r="K1" s="370"/>
      <c r="L1" s="4"/>
      <c r="M1" s="4"/>
      <c r="N1" s="4"/>
      <c r="O1" s="4"/>
      <c r="P1" s="4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371" t="s">
        <v>176</v>
      </c>
      <c r="I2" s="372" t="n">
        <v>19</v>
      </c>
      <c r="J2" s="1"/>
      <c r="K2" s="4"/>
      <c r="L2" s="4"/>
      <c r="M2" s="4"/>
      <c r="N2" s="4"/>
      <c r="O2" s="4"/>
      <c r="P2" s="4"/>
    </row>
    <row r="3" customFormat="false" ht="15" hidden="false" customHeight="false" outlineLevel="0" collapsed="false">
      <c r="A3" s="1"/>
      <c r="B3" s="11"/>
      <c r="C3" s="12"/>
      <c r="D3" s="13" t="s">
        <v>4</v>
      </c>
      <c r="E3" s="373" t="n">
        <f aca="false">P29</f>
        <v>446</v>
      </c>
      <c r="F3" s="11"/>
      <c r="G3" s="12"/>
      <c r="H3" s="13" t="s">
        <v>5</v>
      </c>
      <c r="I3" s="15" t="n">
        <v>838</v>
      </c>
      <c r="K3" s="374" t="s">
        <v>6</v>
      </c>
      <c r="L3" s="375" t="n">
        <f aca="false">E3</f>
        <v>446</v>
      </c>
      <c r="M3" s="4"/>
      <c r="N3" s="4"/>
      <c r="O3" s="4"/>
      <c r="P3" s="4"/>
    </row>
    <row r="4" customFormat="false" ht="15" hidden="false" customHeight="false" outlineLevel="0" collapsed="false">
      <c r="A4" s="1"/>
      <c r="B4" s="20"/>
      <c r="C4" s="21"/>
      <c r="D4" s="22" t="s">
        <v>8</v>
      </c>
      <c r="E4" s="23" t="n">
        <f aca="false">O32</f>
        <v>704</v>
      </c>
      <c r="F4" s="20"/>
      <c r="G4" s="21"/>
      <c r="H4" s="22" t="s">
        <v>9</v>
      </c>
      <c r="I4" s="24" t="n">
        <v>14</v>
      </c>
      <c r="K4" s="376" t="s">
        <v>10</v>
      </c>
      <c r="L4" s="377" t="n">
        <f aca="false">O29</f>
        <v>307</v>
      </c>
      <c r="M4" s="4"/>
      <c r="N4" s="4"/>
      <c r="O4" s="4"/>
      <c r="P4" s="4"/>
    </row>
    <row r="5" customFormat="false" ht="15" hidden="false" customHeight="false" outlineLevel="0" collapsed="false">
      <c r="A5" s="1"/>
      <c r="B5" s="20"/>
      <c r="C5" s="21"/>
      <c r="D5" s="22" t="s">
        <v>12</v>
      </c>
      <c r="E5" s="29" t="n">
        <v>0</v>
      </c>
      <c r="F5" s="20"/>
      <c r="G5" s="21"/>
      <c r="H5" s="22" t="s">
        <v>13</v>
      </c>
      <c r="I5" s="24" t="n">
        <v>25</v>
      </c>
      <c r="K5" s="378" t="s">
        <v>14</v>
      </c>
      <c r="L5" s="30" t="n">
        <f aca="false">L3-L4</f>
        <v>139</v>
      </c>
      <c r="M5" s="4"/>
      <c r="N5" s="4"/>
      <c r="O5" s="4"/>
      <c r="P5" s="4"/>
    </row>
    <row r="6" customFormat="false" ht="15" hidden="false" customHeight="false" outlineLevel="0" collapsed="false">
      <c r="A6" s="1"/>
      <c r="B6" s="20"/>
      <c r="C6" s="21"/>
      <c r="D6" s="22" t="s">
        <v>16</v>
      </c>
      <c r="E6" s="29" t="n">
        <v>0</v>
      </c>
      <c r="F6" s="20"/>
      <c r="G6" s="21"/>
      <c r="H6" s="22" t="s">
        <v>17</v>
      </c>
      <c r="I6" s="24" t="n">
        <v>150</v>
      </c>
      <c r="J6" s="1"/>
      <c r="K6" s="4"/>
      <c r="L6" s="4"/>
      <c r="M6" s="4"/>
      <c r="N6" s="4"/>
      <c r="O6" s="4"/>
      <c r="P6" s="4"/>
    </row>
    <row r="7" customFormat="false" ht="15" hidden="false" customHeight="false" outlineLevel="0" collapsed="false">
      <c r="A7" s="1"/>
      <c r="B7" s="20"/>
      <c r="C7" s="21"/>
      <c r="D7" s="22" t="s">
        <v>19</v>
      </c>
      <c r="E7" s="24" t="n">
        <v>0</v>
      </c>
      <c r="F7" s="20"/>
      <c r="G7" s="21"/>
      <c r="H7" s="22" t="s">
        <v>20</v>
      </c>
      <c r="I7" s="24" t="n">
        <v>30</v>
      </c>
      <c r="J7" s="32" t="s">
        <v>21</v>
      </c>
      <c r="K7" s="33" t="n">
        <v>118</v>
      </c>
      <c r="L7" s="10" t="s">
        <v>22</v>
      </c>
      <c r="M7" s="34" t="n">
        <f aca="false">P29</f>
        <v>446</v>
      </c>
      <c r="N7" s="99"/>
      <c r="O7" s="99"/>
      <c r="P7" s="4"/>
    </row>
    <row r="8" customFormat="false" ht="15" hidden="false" customHeight="false" outlineLevel="0" collapsed="false">
      <c r="A8" s="1"/>
      <c r="B8" s="36"/>
      <c r="C8" s="37"/>
      <c r="D8" s="38"/>
      <c r="E8" s="39" t="n">
        <v>0</v>
      </c>
      <c r="F8" s="36"/>
      <c r="G8" s="37"/>
      <c r="H8" s="38" t="s">
        <v>24</v>
      </c>
      <c r="I8" s="40" t="n">
        <v>0</v>
      </c>
      <c r="J8" s="32" t="s">
        <v>25</v>
      </c>
      <c r="K8" s="379" t="n">
        <v>50</v>
      </c>
      <c r="L8" s="10" t="s">
        <v>26</v>
      </c>
      <c r="M8" s="379" t="n">
        <v>69</v>
      </c>
      <c r="N8" s="99"/>
      <c r="O8" s="99"/>
      <c r="P8" s="4"/>
    </row>
    <row r="9" customFormat="false" ht="15.75" hidden="false" customHeight="false" outlineLevel="0" collapsed="false">
      <c r="A9" s="1"/>
      <c r="B9" s="20"/>
      <c r="C9" s="21"/>
      <c r="D9" s="22" t="s">
        <v>27</v>
      </c>
      <c r="E9" s="45" t="n">
        <f aca="false">+SUM(E3:E7)</f>
        <v>1150</v>
      </c>
      <c r="F9" s="20"/>
      <c r="G9" s="21"/>
      <c r="H9" s="22" t="s">
        <v>28</v>
      </c>
      <c r="I9" s="46" t="n">
        <f aca="false">SUM(I3:I8)</f>
        <v>1057</v>
      </c>
      <c r="J9" s="1"/>
      <c r="K9" s="47" t="n">
        <f aca="false">K7-K8</f>
        <v>68</v>
      </c>
      <c r="M9" s="380" t="n">
        <f aca="false">SUM(M7:M8)</f>
        <v>515</v>
      </c>
      <c r="N9" s="61"/>
      <c r="O9" s="61"/>
      <c r="P9" s="4"/>
    </row>
    <row r="10" customFormat="false" ht="15" hidden="false" customHeight="false" outlineLevel="0" collapsed="false">
      <c r="A10" s="1"/>
      <c r="B10" s="20"/>
      <c r="C10" s="21"/>
      <c r="D10" s="48"/>
      <c r="E10" s="49"/>
      <c r="F10" s="20"/>
      <c r="G10" s="21"/>
      <c r="H10" s="48"/>
      <c r="I10" s="51"/>
      <c r="J10" s="1"/>
      <c r="K10" s="4"/>
      <c r="L10" s="4"/>
      <c r="M10" s="4"/>
      <c r="N10" s="4"/>
      <c r="O10" s="4"/>
      <c r="P10" s="4"/>
    </row>
    <row r="11" customFormat="false" ht="15" hidden="false" customHeight="false" outlineLevel="0" collapsed="false">
      <c r="A11" s="1"/>
      <c r="B11" s="11"/>
      <c r="C11" s="12"/>
      <c r="D11" s="13" t="s">
        <v>30</v>
      </c>
      <c r="E11" s="381" t="n">
        <v>98</v>
      </c>
      <c r="F11" s="382"/>
      <c r="G11" s="12"/>
      <c r="H11" s="13" t="s">
        <v>31</v>
      </c>
      <c r="I11" s="55" t="n">
        <f aca="false">Calculations!M20</f>
        <v>53</v>
      </c>
      <c r="J11" s="56" t="s">
        <v>32</v>
      </c>
      <c r="K11" s="4"/>
      <c r="L11" s="383"/>
      <c r="M11" s="210"/>
      <c r="N11" s="384"/>
      <c r="O11" s="385"/>
      <c r="P11" s="386"/>
      <c r="Q11" s="384"/>
      <c r="R11" s="385"/>
    </row>
    <row r="12" customFormat="false" ht="15" hidden="false" customHeight="false" outlineLevel="0" collapsed="false">
      <c r="A12" s="1"/>
      <c r="B12" s="20"/>
      <c r="C12" s="21"/>
      <c r="D12" s="22" t="s">
        <v>33</v>
      </c>
      <c r="E12" s="62" t="n">
        <f aca="false">0.5*E11</f>
        <v>49</v>
      </c>
      <c r="F12" s="63"/>
      <c r="G12" s="21"/>
      <c r="H12" s="22" t="s">
        <v>34</v>
      </c>
      <c r="I12" s="64" t="n">
        <v>100</v>
      </c>
      <c r="J12" s="1"/>
      <c r="K12" s="4"/>
      <c r="L12" s="386"/>
      <c r="M12" s="65" t="s">
        <v>35</v>
      </c>
      <c r="N12" s="386"/>
      <c r="O12" s="386"/>
      <c r="P12" s="210"/>
      <c r="Q12" s="386"/>
      <c r="R12" s="386"/>
    </row>
    <row r="13" customFormat="false" ht="15" hidden="false" customHeight="false" outlineLevel="0" collapsed="false">
      <c r="A13" s="1"/>
      <c r="B13" s="20"/>
      <c r="C13" s="21"/>
      <c r="D13" s="22" t="s">
        <v>36</v>
      </c>
      <c r="E13" s="62" t="n">
        <f aca="false">+E11-E12</f>
        <v>49</v>
      </c>
      <c r="F13" s="63"/>
      <c r="G13" s="21"/>
      <c r="H13" s="22" t="s">
        <v>37</v>
      </c>
      <c r="I13" s="64" t="n">
        <v>25</v>
      </c>
      <c r="J13" s="1"/>
      <c r="K13" s="4"/>
      <c r="L13" s="386"/>
      <c r="M13" s="387"/>
      <c r="N13" s="387"/>
      <c r="O13" s="387"/>
      <c r="P13" s="386"/>
      <c r="Q13" s="386"/>
      <c r="R13" s="386"/>
    </row>
    <row r="14" customFormat="false" ht="15" hidden="false" customHeight="false" outlineLevel="0" collapsed="false">
      <c r="A14" s="1"/>
      <c r="B14" s="36"/>
      <c r="C14" s="37"/>
      <c r="D14" s="38" t="s">
        <v>38</v>
      </c>
      <c r="E14" s="68" t="n">
        <f aca="false">SpinReq+30</f>
        <v>67.5</v>
      </c>
      <c r="F14" s="69"/>
      <c r="G14" s="37"/>
      <c r="H14" s="38" t="s">
        <v>39</v>
      </c>
      <c r="I14" s="70" t="n">
        <v>0</v>
      </c>
      <c r="J14" s="1"/>
      <c r="K14" s="4"/>
      <c r="L14" s="386"/>
      <c r="M14" s="387"/>
      <c r="N14" s="387"/>
      <c r="O14" s="387"/>
      <c r="P14" s="387"/>
      <c r="Q14" s="387"/>
      <c r="R14" s="387"/>
    </row>
    <row r="15" customFormat="false" ht="15" hidden="false" customHeight="false" outlineLevel="0" collapsed="false">
      <c r="A15" s="1"/>
      <c r="B15" s="21"/>
      <c r="C15" s="21"/>
      <c r="D15" s="48"/>
      <c r="E15" s="49"/>
      <c r="F15" s="21"/>
      <c r="G15" s="21"/>
      <c r="H15" s="22"/>
      <c r="I15" s="73"/>
      <c r="J15" s="74" t="s">
        <v>41</v>
      </c>
      <c r="K15" s="388" t="n">
        <f aca="false">'Calculator-Hourly'!K15</f>
        <v>19.5</v>
      </c>
      <c r="L15" s="386"/>
      <c r="N15" s="387"/>
      <c r="O15" s="387"/>
      <c r="P15" s="387"/>
      <c r="Q15" s="387"/>
      <c r="R15" s="387"/>
    </row>
    <row r="16" customFormat="false" ht="15.75" hidden="false" customHeight="false" outlineLevel="0" collapsed="false">
      <c r="A16" s="1"/>
      <c r="B16" s="11"/>
      <c r="C16" s="12"/>
      <c r="D16" s="13" t="s">
        <v>42</v>
      </c>
      <c r="E16" s="76" t="n">
        <f aca="false">+E9-I9</f>
        <v>93</v>
      </c>
      <c r="F16" s="77" t="n">
        <f aca="false">SpinReq+Nonspin</f>
        <v>75.5</v>
      </c>
      <c r="G16" s="78" t="s">
        <v>43</v>
      </c>
      <c r="H16" s="78"/>
      <c r="I16" s="78"/>
      <c r="J16" s="78"/>
      <c r="L16" s="386"/>
      <c r="M16" s="97"/>
      <c r="N16" s="389" t="s">
        <v>177</v>
      </c>
      <c r="O16" s="80" t="s">
        <v>44</v>
      </c>
      <c r="P16" s="80" t="s">
        <v>45</v>
      </c>
      <c r="Q16" s="81" t="s">
        <v>46</v>
      </c>
      <c r="R16" s="82" t="s">
        <v>47</v>
      </c>
    </row>
    <row r="17" customFormat="false" ht="15" hidden="false" customHeight="false" outlineLevel="0" collapsed="false">
      <c r="A17" s="1"/>
      <c r="B17" s="20"/>
      <c r="C17" s="21"/>
      <c r="D17" s="22" t="s">
        <v>48</v>
      </c>
      <c r="E17" s="83" t="n">
        <f aca="false">+IF((I14-E7+I4-I11+I5-I13+I6-I12-E6+I8)&lt;0,0,(I14-E7+I4-I11+I5-I13+I6-I12-E6+I8))</f>
        <v>11</v>
      </c>
      <c r="F17" s="77" t="n">
        <f aca="false">E14+Nonspin</f>
        <v>105.5</v>
      </c>
      <c r="G17" s="11"/>
      <c r="H17" s="84"/>
      <c r="I17" s="13" t="s">
        <v>49</v>
      </c>
      <c r="J17" s="85" t="s">
        <v>50</v>
      </c>
      <c r="K17" s="4"/>
      <c r="L17" s="386"/>
      <c r="M17" s="390"/>
      <c r="N17" s="86" t="s">
        <v>51</v>
      </c>
      <c r="O17" s="87" t="n">
        <v>0</v>
      </c>
      <c r="P17" s="88" t="n">
        <v>0</v>
      </c>
      <c r="Q17" s="89" t="n">
        <f aca="false">+MIN(P17-O17,R17*10)</f>
        <v>0</v>
      </c>
      <c r="R17" s="90" t="n">
        <v>3</v>
      </c>
    </row>
    <row r="18" customFormat="false" ht="15" hidden="false" customHeight="false" outlineLevel="0" collapsed="false">
      <c r="A18" s="1"/>
      <c r="B18" s="20"/>
      <c r="C18" s="21"/>
      <c r="D18" s="91" t="s">
        <v>52</v>
      </c>
      <c r="E18" s="92" t="n">
        <f aca="false">E16+E17</f>
        <v>104</v>
      </c>
      <c r="F18" s="93"/>
      <c r="G18" s="20"/>
      <c r="H18" s="22" t="s">
        <v>53</v>
      </c>
      <c r="I18" s="29" t="n">
        <v>0</v>
      </c>
      <c r="J18" s="94" t="n">
        <v>0</v>
      </c>
      <c r="K18" s="95" t="n">
        <f aca="false">SUM(J18*I18)</f>
        <v>0</v>
      </c>
      <c r="L18" s="4"/>
      <c r="M18" s="390"/>
      <c r="N18" s="86" t="n">
        <v>2</v>
      </c>
      <c r="O18" s="87" t="n">
        <v>39</v>
      </c>
      <c r="P18" s="88" t="n">
        <v>46</v>
      </c>
      <c r="Q18" s="96" t="n">
        <f aca="false">+MIN(P18-O18,R18*10)</f>
        <v>7</v>
      </c>
      <c r="R18" s="97" t="n">
        <v>4.5</v>
      </c>
    </row>
    <row r="19" customFormat="false" ht="15" hidden="false" customHeight="false" outlineLevel="0" collapsed="false">
      <c r="A19" s="1"/>
      <c r="B19" s="20"/>
      <c r="C19" s="21"/>
      <c r="D19" s="91" t="s">
        <v>54</v>
      </c>
      <c r="E19" s="98" t="n">
        <f aca="false">+E16-E12-IF((E17-E13)&lt;0,E13-E17,0)</f>
        <v>6</v>
      </c>
      <c r="F19" s="93"/>
      <c r="G19" s="20"/>
      <c r="H19" s="22" t="s">
        <v>55</v>
      </c>
      <c r="I19" s="29" t="n">
        <v>0</v>
      </c>
      <c r="J19" s="94" t="n">
        <v>0</v>
      </c>
      <c r="K19" s="95" t="n">
        <f aca="false">SUM(J19*I19)</f>
        <v>0</v>
      </c>
      <c r="L19" s="4"/>
      <c r="M19" s="390"/>
      <c r="N19" s="86" t="n">
        <v>3</v>
      </c>
      <c r="O19" s="87" t="n">
        <v>39</v>
      </c>
      <c r="P19" s="88" t="n">
        <v>101</v>
      </c>
      <c r="Q19" s="96" t="n">
        <f aca="false">+MIN(P19-O19,R19*10)</f>
        <v>33.7</v>
      </c>
      <c r="R19" s="97" t="n">
        <v>3.37</v>
      </c>
    </row>
    <row r="20" customFormat="false" ht="15" hidden="false" customHeight="false" outlineLevel="0" collapsed="false">
      <c r="A20" s="1"/>
      <c r="B20" s="20"/>
      <c r="C20" s="21"/>
      <c r="D20" s="22" t="s">
        <v>56</v>
      </c>
      <c r="E20" s="100" t="n">
        <v>0</v>
      </c>
      <c r="F20" s="93"/>
      <c r="G20" s="20"/>
      <c r="H20" s="22" t="s">
        <v>57</v>
      </c>
      <c r="I20" s="29" t="n">
        <v>0</v>
      </c>
      <c r="J20" s="94" t="n">
        <v>0</v>
      </c>
      <c r="K20" s="95" t="n">
        <f aca="false">SUM(J20*I20)</f>
        <v>0</v>
      </c>
      <c r="L20" s="4"/>
      <c r="M20" s="390"/>
      <c r="N20" s="86" t="s">
        <v>58</v>
      </c>
      <c r="O20" s="87" t="n">
        <v>0</v>
      </c>
      <c r="P20" s="88" t="n">
        <v>0</v>
      </c>
      <c r="Q20" s="96" t="n">
        <f aca="false">+MIN(P20-O20,R20*10)</f>
        <v>0</v>
      </c>
      <c r="R20" s="97" t="n">
        <v>10</v>
      </c>
    </row>
    <row r="21" customFormat="false" ht="15" hidden="false" customHeight="false" outlineLevel="0" collapsed="false">
      <c r="A21" s="1"/>
      <c r="B21" s="20"/>
      <c r="C21" s="21"/>
      <c r="D21" s="22" t="s">
        <v>59</v>
      </c>
      <c r="E21" s="100" t="n">
        <v>0</v>
      </c>
      <c r="F21" s="93"/>
      <c r="G21" s="20"/>
      <c r="H21" s="22" t="s">
        <v>60</v>
      </c>
      <c r="I21" s="29" t="n">
        <v>0</v>
      </c>
      <c r="J21" s="94" t="n">
        <v>0</v>
      </c>
      <c r="K21" s="95" t="n">
        <f aca="false">SUM(J21*I21)</f>
        <v>0</v>
      </c>
      <c r="L21" s="4"/>
      <c r="M21" s="390"/>
      <c r="N21" s="101" t="s">
        <v>61</v>
      </c>
      <c r="O21" s="102" t="n">
        <v>0</v>
      </c>
      <c r="P21" s="103" t="n">
        <v>0</v>
      </c>
      <c r="Q21" s="96" t="n">
        <f aca="false">+MIN(P21-O21,R21*10)</f>
        <v>0</v>
      </c>
      <c r="R21" s="97" t="n">
        <v>10</v>
      </c>
    </row>
    <row r="22" customFormat="false" ht="15.75" hidden="false" customHeight="false" outlineLevel="0" collapsed="false">
      <c r="A22" s="1"/>
      <c r="B22" s="20"/>
      <c r="C22" s="21"/>
      <c r="D22" s="21"/>
      <c r="E22" s="51"/>
      <c r="F22" s="93"/>
      <c r="G22" s="104"/>
      <c r="H22" s="22" t="s">
        <v>62</v>
      </c>
      <c r="I22" s="105" t="n">
        <v>0</v>
      </c>
      <c r="J22" s="106" t="n">
        <v>0</v>
      </c>
      <c r="K22" s="95" t="n">
        <f aca="false">SUM(J22*I22)</f>
        <v>0</v>
      </c>
      <c r="L22" s="4"/>
      <c r="M22" s="391"/>
      <c r="N22" s="101" t="s">
        <v>63</v>
      </c>
      <c r="O22" s="102" t="n">
        <v>0</v>
      </c>
      <c r="P22" s="103" t="n">
        <v>0</v>
      </c>
      <c r="Q22" s="96" t="n">
        <f aca="false">+MIN(P22-O22,R22*10)</f>
        <v>0</v>
      </c>
      <c r="R22" s="97" t="n">
        <v>3.33</v>
      </c>
    </row>
    <row r="23" customFormat="false" ht="15.75" hidden="false" customHeight="false" outlineLevel="0" collapsed="false">
      <c r="A23" s="1"/>
      <c r="B23" s="107"/>
      <c r="C23" s="108"/>
      <c r="D23" s="109" t="s">
        <v>64</v>
      </c>
      <c r="E23" s="110" t="n">
        <f aca="false">E19</f>
        <v>6</v>
      </c>
      <c r="F23" s="93"/>
      <c r="G23" s="20"/>
      <c r="H23" s="22" t="s">
        <v>65</v>
      </c>
      <c r="I23" s="111" t="n">
        <f aca="false">+SUM(I18:I22)</f>
        <v>0</v>
      </c>
      <c r="J23" s="112" t="str">
        <f aca="false">+IF(I23&gt;0,(I18*J18+I19*J19+I20*J20+I21*J21+I22*J22)/I23,"NA")</f>
        <v>NA</v>
      </c>
      <c r="K23" s="95" t="n">
        <f aca="false">SUM(K18:K22)</f>
        <v>0</v>
      </c>
      <c r="L23" s="392"/>
      <c r="M23" s="391"/>
      <c r="N23" s="101" t="s">
        <v>66</v>
      </c>
      <c r="O23" s="102" t="n">
        <v>0</v>
      </c>
      <c r="P23" s="103" t="n">
        <v>0</v>
      </c>
      <c r="Q23" s="96" t="n">
        <f aca="false">+MIN(P23-O23,R23*10)</f>
        <v>0</v>
      </c>
      <c r="R23" s="97" t="n">
        <v>3.6</v>
      </c>
    </row>
    <row r="24" customFormat="false" ht="14.25" hidden="false" customHeight="false" outlineLevel="0" collapsed="false">
      <c r="A24" s="1"/>
      <c r="B24" s="114"/>
      <c r="C24" s="115"/>
      <c r="D24" s="116" t="s">
        <v>67</v>
      </c>
      <c r="E24" s="117" t="n">
        <f aca="false">+E20*E23</f>
        <v>0</v>
      </c>
      <c r="F24" s="93"/>
      <c r="G24" s="11"/>
      <c r="H24" s="13"/>
      <c r="I24" s="13" t="s">
        <v>49</v>
      </c>
      <c r="J24" s="85" t="s">
        <v>50</v>
      </c>
      <c r="K24" s="4"/>
      <c r="L24" s="4"/>
      <c r="M24" s="393"/>
      <c r="N24" s="86" t="s">
        <v>68</v>
      </c>
      <c r="O24" s="87" t="n">
        <v>165</v>
      </c>
      <c r="P24" s="88" t="n">
        <v>202</v>
      </c>
      <c r="Q24" s="96" t="n">
        <f aca="false">+MIN(P24-O24,R24*10)</f>
        <v>36</v>
      </c>
      <c r="R24" s="97" t="n">
        <v>3.6</v>
      </c>
    </row>
    <row r="25" customFormat="false" ht="15" hidden="false" customHeight="false" outlineLevel="0" collapsed="false">
      <c r="A25" s="1"/>
      <c r="B25" s="118"/>
      <c r="C25" s="119"/>
      <c r="D25" s="120" t="s">
        <v>69</v>
      </c>
      <c r="E25" s="121" t="n">
        <f aca="false">+IF(+AND(Deficiency&gt;=0,NFPurchase&gt;=0),Spin-SpinReq,IF(TotalSpin&lt;TotalSpinReq,Spin-TotalSpinReq,Spin-SpinReq))</f>
        <v>26.5</v>
      </c>
      <c r="F25" s="93"/>
      <c r="G25" s="20"/>
      <c r="H25" s="22" t="s">
        <v>70</v>
      </c>
      <c r="I25" s="29" t="n">
        <v>0</v>
      </c>
      <c r="J25" s="94" t="n">
        <v>0</v>
      </c>
      <c r="K25" s="95" t="n">
        <f aca="false">J25*I25</f>
        <v>0</v>
      </c>
      <c r="L25" s="4"/>
      <c r="M25" s="394"/>
      <c r="N25" s="122" t="s">
        <v>26</v>
      </c>
      <c r="O25" s="123" t="n">
        <v>0</v>
      </c>
      <c r="P25" s="124" t="n">
        <v>0</v>
      </c>
      <c r="Q25" s="96" t="n">
        <f aca="false">+MIN(P25-O25,R25*10)</f>
        <v>0</v>
      </c>
      <c r="R25" s="97" t="n">
        <v>10</v>
      </c>
    </row>
    <row r="26" customFormat="false" ht="15" hidden="false" customHeight="false" outlineLevel="0" collapsed="false">
      <c r="A26" s="1"/>
      <c r="B26" s="125"/>
      <c r="C26" s="126"/>
      <c r="D26" s="127" t="s">
        <v>71</v>
      </c>
      <c r="E26" s="128" t="n">
        <f aca="false">+E21*E25</f>
        <v>0</v>
      </c>
      <c r="F26" s="93"/>
      <c r="G26" s="20"/>
      <c r="H26" s="22" t="s">
        <v>72</v>
      </c>
      <c r="I26" s="29" t="n">
        <v>0</v>
      </c>
      <c r="J26" s="94" t="n">
        <v>0</v>
      </c>
      <c r="K26" s="95" t="n">
        <f aca="false">J26*I26</f>
        <v>0</v>
      </c>
      <c r="L26" s="4"/>
      <c r="M26" s="395"/>
      <c r="N26" s="129" t="n">
        <v>6</v>
      </c>
      <c r="O26" s="87" t="n">
        <v>32</v>
      </c>
      <c r="P26" s="88" t="n">
        <v>48</v>
      </c>
      <c r="Q26" s="96" t="n">
        <f aca="false">+MIN(P26-O26,R26*10)</f>
        <v>16</v>
      </c>
      <c r="R26" s="97" t="n">
        <v>2</v>
      </c>
    </row>
    <row r="27" customFormat="false" ht="15" hidden="false" customHeight="false" outlineLevel="0" collapsed="false">
      <c r="A27" s="1"/>
      <c r="B27" s="130"/>
      <c r="C27" s="130"/>
      <c r="D27" s="130"/>
      <c r="E27" s="93"/>
      <c r="F27" s="93"/>
      <c r="G27" s="20"/>
      <c r="H27" s="22" t="s">
        <v>73</v>
      </c>
      <c r="I27" s="29" t="n">
        <v>0</v>
      </c>
      <c r="J27" s="94" t="n">
        <v>0</v>
      </c>
      <c r="K27" s="95" t="n">
        <f aca="false">J27*I27</f>
        <v>0</v>
      </c>
      <c r="L27" s="4"/>
      <c r="M27" s="393"/>
      <c r="N27" s="129" t="n">
        <v>7</v>
      </c>
      <c r="O27" s="87" t="n">
        <v>32</v>
      </c>
      <c r="P27" s="88" t="n">
        <v>49</v>
      </c>
      <c r="Q27" s="96" t="n">
        <f aca="false">+MIN(P27-O27,R27*10)</f>
        <v>17</v>
      </c>
      <c r="R27" s="97" t="n">
        <v>2.1</v>
      </c>
    </row>
    <row r="28" customFormat="false" ht="15.75" hidden="false" customHeight="false" outlineLevel="0" collapsed="false">
      <c r="A28" s="1"/>
      <c r="B28" s="132"/>
      <c r="C28" s="132"/>
      <c r="D28" s="133"/>
      <c r="E28" s="132"/>
      <c r="F28" s="93"/>
      <c r="G28" s="20"/>
      <c r="H28" s="22" t="s">
        <v>74</v>
      </c>
      <c r="I28" s="29" t="n">
        <v>0</v>
      </c>
      <c r="J28" s="94" t="n">
        <v>0</v>
      </c>
      <c r="K28" s="95" t="n">
        <f aca="false">J28*I28</f>
        <v>0</v>
      </c>
      <c r="L28" s="4"/>
      <c r="M28" s="396"/>
      <c r="N28" s="134" t="n">
        <v>8</v>
      </c>
      <c r="O28" s="135" t="n">
        <v>0</v>
      </c>
      <c r="P28" s="136" t="n">
        <v>0</v>
      </c>
      <c r="Q28" s="137" t="n">
        <f aca="false">+MIN(P28-O28,R28*10)</f>
        <v>0</v>
      </c>
      <c r="R28" s="138" t="n">
        <v>2.1</v>
      </c>
    </row>
    <row r="29" customFormat="false" ht="16.5" hidden="false" customHeight="false" outlineLevel="0" collapsed="false">
      <c r="A29" s="1"/>
      <c r="B29" s="397"/>
      <c r="C29" s="132"/>
      <c r="D29" s="139"/>
      <c r="E29" s="132"/>
      <c r="F29" s="93"/>
      <c r="G29" s="20"/>
      <c r="H29" s="22" t="s">
        <v>75</v>
      </c>
      <c r="I29" s="105" t="n">
        <v>0</v>
      </c>
      <c r="J29" s="106" t="n">
        <v>0</v>
      </c>
      <c r="K29" s="95" t="n">
        <f aca="false">J29*I29</f>
        <v>0</v>
      </c>
      <c r="L29" s="4"/>
      <c r="M29" s="4"/>
      <c r="N29" s="140" t="s">
        <v>76</v>
      </c>
      <c r="O29" s="141" t="n">
        <f aca="false">SUM(O17:O28)</f>
        <v>307</v>
      </c>
      <c r="P29" s="142" t="n">
        <f aca="false">SUM(P17:P28)</f>
        <v>446</v>
      </c>
      <c r="Q29" s="143" t="n">
        <f aca="false">SUM(Q17:Q28)</f>
        <v>109.7</v>
      </c>
      <c r="R29" s="144"/>
    </row>
    <row r="30" customFormat="false" ht="15.75" hidden="false" customHeight="false" outlineLevel="0" collapsed="false">
      <c r="A30" s="1"/>
      <c r="B30" s="397"/>
      <c r="C30" s="398"/>
      <c r="D30" s="139"/>
      <c r="E30" s="132"/>
      <c r="F30" s="93"/>
      <c r="G30" s="36"/>
      <c r="H30" s="38" t="s">
        <v>65</v>
      </c>
      <c r="I30" s="149" t="n">
        <f aca="false">+SUM(I25:I29)</f>
        <v>0</v>
      </c>
      <c r="J30" s="150" t="str">
        <f aca="false">+IF(I30&gt;0,(I25*J25+I26*J26+I27*J27+I28*J28+I29*J29)/I30,"NA")</f>
        <v>NA</v>
      </c>
      <c r="K30" s="95" t="n">
        <f aca="false">SUM(K25:K29)</f>
        <v>0</v>
      </c>
      <c r="L30" s="95"/>
      <c r="M30" s="4"/>
      <c r="N30" s="151" t="s">
        <v>77</v>
      </c>
      <c r="O30" s="152" t="n">
        <v>104</v>
      </c>
      <c r="P30" s="153" t="n">
        <v>104</v>
      </c>
      <c r="Q30" s="154"/>
      <c r="R30" s="4"/>
    </row>
    <row r="31" customFormat="false" ht="15" hidden="false" customHeight="false" outlineLevel="0" collapsed="false">
      <c r="A31" s="1"/>
      <c r="B31" s="130"/>
      <c r="C31" s="130"/>
      <c r="D31" s="130"/>
      <c r="E31" s="130"/>
      <c r="F31" s="93"/>
      <c r="G31" s="21"/>
      <c r="H31" s="22"/>
      <c r="I31" s="111"/>
      <c r="J31" s="155"/>
      <c r="K31" s="4"/>
      <c r="L31" s="4"/>
      <c r="M31" s="4"/>
      <c r="N31" s="156" t="s">
        <v>3</v>
      </c>
      <c r="O31" s="152" t="n">
        <v>600</v>
      </c>
      <c r="P31" s="153" t="n">
        <v>600</v>
      </c>
      <c r="Q31" s="4"/>
      <c r="R31" s="4"/>
    </row>
    <row r="32" customFormat="false" ht="15.75" hidden="false" customHeight="false" outlineLevel="0" collapsed="false">
      <c r="A32" s="130"/>
      <c r="B32" s="157" t="s">
        <v>78</v>
      </c>
      <c r="C32" s="158" t="s">
        <v>79</v>
      </c>
      <c r="D32" s="147"/>
      <c r="E32" s="148"/>
      <c r="F32" s="93"/>
      <c r="G32" s="21"/>
      <c r="H32" s="22"/>
      <c r="I32" s="111"/>
      <c r="J32" s="155"/>
      <c r="K32" s="399" t="n">
        <f aca="false">K23-K30</f>
        <v>0</v>
      </c>
      <c r="L32" s="4"/>
      <c r="M32" s="4"/>
      <c r="N32" s="159"/>
      <c r="O32" s="160" t="n">
        <f aca="false">SUM(O30:O31)</f>
        <v>704</v>
      </c>
      <c r="P32" s="161" t="n">
        <f aca="false">SUM(P30:P31)</f>
        <v>704</v>
      </c>
      <c r="Q32" s="4"/>
      <c r="R32" s="4"/>
    </row>
    <row r="33" customFormat="false" ht="13.5" hidden="false" customHeight="false" outlineLevel="0" collapsed="false">
      <c r="A33" s="1"/>
      <c r="B33" s="162"/>
      <c r="C33" s="163"/>
      <c r="D33" s="130"/>
      <c r="E33" s="130"/>
      <c r="F33" s="93"/>
      <c r="G33" s="93"/>
      <c r="H33" s="93"/>
      <c r="I33" s="93"/>
      <c r="J33" s="1"/>
      <c r="K33" s="95"/>
      <c r="L33" s="4"/>
      <c r="M33" s="4"/>
      <c r="N33" s="4"/>
      <c r="O33" s="4"/>
      <c r="P33" s="4"/>
    </row>
    <row r="34" customFormat="false" ht="12.75" hidden="false" customHeight="false" outlineLevel="0" collapsed="false">
      <c r="A34" s="1"/>
      <c r="B34" s="1"/>
      <c r="C34" s="164"/>
      <c r="D34" s="1"/>
      <c r="E34" s="1"/>
      <c r="F34" s="1"/>
      <c r="G34" s="1"/>
      <c r="H34" s="1"/>
      <c r="I34" s="1"/>
      <c r="J34" s="1"/>
      <c r="K34" s="4"/>
      <c r="L34" s="4"/>
      <c r="M34" s="4"/>
      <c r="N34" s="4" t="s">
        <v>178</v>
      </c>
      <c r="O34" s="4"/>
      <c r="P34" s="4"/>
    </row>
    <row r="35" customFormat="false" ht="12.75" hidden="false" customHeight="false" outlineLevel="0" collapsed="false">
      <c r="A35" s="1"/>
      <c r="B35" s="130"/>
      <c r="C35" s="1"/>
      <c r="D35" s="1"/>
      <c r="E35" s="1"/>
      <c r="F35" s="1"/>
      <c r="G35" s="1"/>
      <c r="H35" s="1"/>
      <c r="I35" s="1"/>
      <c r="J35" s="1"/>
      <c r="K35" s="4"/>
      <c r="L35" s="4"/>
      <c r="M35" s="4"/>
      <c r="N35" s="4"/>
      <c r="O35" s="4"/>
      <c r="P35" s="4"/>
    </row>
    <row r="36" customFormat="false" ht="12.7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4"/>
      <c r="L36" s="4"/>
      <c r="M36" s="4"/>
      <c r="N36" s="4"/>
      <c r="O36" s="4"/>
      <c r="P36" s="4"/>
    </row>
    <row r="37" customFormat="false" ht="12.7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</sheetData>
  <mergeCells count="2">
    <mergeCell ref="B1:I1"/>
    <mergeCell ref="G16:J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1998-09-28T15:56:36Z</dcterms:created>
  <dc:creator>El Paso</dc:creator>
  <dc:description/>
  <dc:language>en-US</dc:language>
  <cp:lastModifiedBy>lrawson</cp:lastModifiedBy>
  <cp:lastPrinted>2000-01-17T19:36:58Z</cp:lastPrinted>
  <cp:revision>0</cp:revision>
  <dc:subject/>
  <dc:title/>
</cp:coreProperties>
</file>