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utheast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Southeast!$A$1:$AC$42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<sst xmlns="http://schemas.openxmlformats.org/spreadsheetml/2006/main" count="51" uniqueCount="47">
  <si>
    <t xml:space="preserve">ETS OPERATIONS-PHIL LOWRY</t>
  </si>
  <si>
    <t xml:space="preserve">Revised 2001 Plan - O &amp; M EXPENSE</t>
  </si>
  <si>
    <t xml:space="preserve">Houston Office</t>
  </si>
  <si>
    <t xml:space="preserve">( $ In Thousands)</t>
  </si>
  <si>
    <t xml:space="preserve">Do not include allocated costs from ETS</t>
  </si>
  <si>
    <t xml:space="preserve">Company 1202 EAMR</t>
  </si>
  <si>
    <t xml:space="preserve">ALLOCATIONS</t>
  </si>
  <si>
    <t xml:space="preserve">O&amp;M PLAN</t>
  </si>
  <si>
    <t xml:space="preserve">Project</t>
  </si>
  <si>
    <t xml:space="preserve">Specific</t>
  </si>
  <si>
    <t xml:space="preserve">Overhead</t>
  </si>
  <si>
    <t xml:space="preserve">Other</t>
  </si>
  <si>
    <t xml:space="preserve">Total</t>
  </si>
  <si>
    <t xml:space="preserve">Department</t>
  </si>
  <si>
    <t xml:space="preserve">Gross</t>
  </si>
  <si>
    <t xml:space="preserve">Capital</t>
  </si>
  <si>
    <t xml:space="preserve">Net</t>
  </si>
  <si>
    <t xml:space="preserve">0179 NNG</t>
  </si>
  <si>
    <t xml:space="preserve">0060TW</t>
  </si>
  <si>
    <t xml:space="preserve">0062/0536FGT</t>
  </si>
  <si>
    <t xml:space="preserve">0172NBPL</t>
  </si>
  <si>
    <t xml:space="preserve">0584HPL</t>
  </si>
  <si>
    <t xml:space="preserve">1195EOTT</t>
  </si>
  <si>
    <t xml:space="preserve">0404/0436CF</t>
  </si>
  <si>
    <t xml:space="preserve">Non-ETS</t>
  </si>
  <si>
    <t xml:space="preserve">Allocactions</t>
  </si>
  <si>
    <t xml:space="preserve">Not Alloc</t>
  </si>
  <si>
    <t xml:space="preserve">Executive</t>
  </si>
  <si>
    <t xml:space="preserve">Support Services</t>
  </si>
  <si>
    <t xml:space="preserve">Operations Technical Support (R.Craig)</t>
  </si>
  <si>
    <t xml:space="preserve">HR Training (Joe Jeffers)</t>
  </si>
  <si>
    <t xml:space="preserve">Planning/Optimization/Mech Sercices (J.Keller)</t>
  </si>
  <si>
    <t xml:space="preserve">Environmental Health &amp; Safety (J.Shafer)</t>
  </si>
  <si>
    <t xml:space="preserve">Quality Mangement (D.Hawkins)</t>
  </si>
  <si>
    <t xml:space="preserve">Redistributed EOTT to IT</t>
  </si>
  <si>
    <t xml:space="preserve">Subtotal</t>
  </si>
  <si>
    <t xml:space="preserve">Engineering &amp; Construction</t>
  </si>
  <si>
    <t xml:space="preserve">Administrative Support</t>
  </si>
  <si>
    <t xml:space="preserve">Executive - Brassfield</t>
  </si>
  <si>
    <t xml:space="preserve">Southwest - Fenstad</t>
  </si>
  <si>
    <t xml:space="preserve">Total Administrative Support</t>
  </si>
  <si>
    <t xml:space="preserve">IT Strategy</t>
  </si>
  <si>
    <t xml:space="preserve">Corporate allocations and bonus</t>
  </si>
  <si>
    <t xml:space="preserve">Total  O&amp;M - Revised</t>
  </si>
  <si>
    <t xml:space="preserve"> </t>
  </si>
  <si>
    <t xml:space="preserve">Total O&amp;M - Original - incl.corp</t>
  </si>
  <si>
    <t xml:space="preserve">Variance from Original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</si>
</sst>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_);[RED]\(#,##0.0\)"/>
    <numFmt numFmtId="166" formatCode="_(* #,##0.00_);_(* \(#,##0.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2.7"/>
    <col collapsed="false" customWidth="true" hidden="false" outlineLevel="0" max="2" min="2" style="1" width="10.28"/>
    <col collapsed="false" customWidth="true" hidden="false" outlineLevel="0" max="3" min="3" style="1" width="2.13"/>
    <col collapsed="false" customWidth="false" hidden="false" outlineLevel="0" max="4" min="4" style="1" width="9.14"/>
    <col collapsed="false" customWidth="true" hidden="false" outlineLevel="0" max="5" min="5" style="1" width="1.56"/>
    <col collapsed="false" customWidth="true" hidden="false" outlineLevel="0" max="6" min="6" style="1" width="9.85"/>
    <col collapsed="false" customWidth="true" hidden="false" outlineLevel="0" max="7" min="7" style="1" width="2.13"/>
    <col collapsed="false" customWidth="true" hidden="false" outlineLevel="0" max="8" min="8" style="1" width="10.13"/>
    <col collapsed="false" customWidth="true" hidden="false" outlineLevel="0" max="9" min="9" style="1" width="3.28"/>
    <col collapsed="false" customWidth="true" hidden="false" outlineLevel="0" max="10" min="10" style="1" width="10.28"/>
    <col collapsed="false" customWidth="true" hidden="false" outlineLevel="0" max="11" min="11" style="1" width="2.42"/>
    <col collapsed="false" customWidth="true" hidden="false" outlineLevel="0" max="12" min="12" style="1" width="9.28"/>
    <col collapsed="false" customWidth="true" hidden="false" outlineLevel="0" max="13" min="13" style="1" width="2.7"/>
    <col collapsed="false" customWidth="true" hidden="false" outlineLevel="0" max="14" min="14" style="1" width="11.42"/>
    <col collapsed="false" customWidth="true" hidden="false" outlineLevel="0" max="15" min="15" style="1" width="2.7"/>
    <col collapsed="false" customWidth="false" hidden="false" outlineLevel="0" max="16" min="16" style="1" width="9.14"/>
    <col collapsed="false" customWidth="true" hidden="false" outlineLevel="0" max="17" min="17" style="1" width="1.7"/>
    <col collapsed="false" customWidth="false" hidden="false" outlineLevel="0" max="18" min="18" style="1" width="9.14"/>
    <col collapsed="false" customWidth="true" hidden="false" outlineLevel="0" max="19" min="19" style="1" width="2.13"/>
    <col collapsed="false" customWidth="false" hidden="false" outlineLevel="0" max="20" min="20" style="1" width="9.14"/>
    <col collapsed="false" customWidth="true" hidden="false" outlineLevel="0" max="21" min="21" style="1" width="1.85"/>
    <col collapsed="false" customWidth="true" hidden="false" outlineLevel="0" max="22" min="22" style="1" width="11.56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2.13"/>
    <col collapsed="false" customWidth="true" hidden="false" outlineLevel="0" max="26" min="26" style="1" width="10.85"/>
    <col collapsed="false" customWidth="true" hidden="false" outlineLevel="0" max="27" min="27" style="1" width="1.56"/>
    <col collapsed="false" customWidth="true" hidden="false" outlineLevel="0" max="28" min="28" style="1" width="13.41"/>
    <col collapsed="false" customWidth="true" hidden="false" outlineLevel="0" max="29" min="29" style="1" width="1.85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</row>
    <row r="2" customFormat="false" ht="15.7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3"/>
    </row>
    <row r="3" customFormat="false" ht="15.75" hidden="false" customHeight="false" outlineLevel="0" collapsed="false">
      <c r="A3" s="2" t="s">
        <v>2</v>
      </c>
      <c r="B3" s="3"/>
      <c r="C3" s="3"/>
      <c r="D3" s="3"/>
      <c r="E3" s="3"/>
      <c r="F3" s="3"/>
      <c r="G3" s="3"/>
      <c r="H3" s="3"/>
    </row>
    <row r="4" customFormat="false" ht="15.75" hidden="false" customHeight="false" outlineLevel="0" collapsed="false">
      <c r="A4" s="4" t="s">
        <v>3</v>
      </c>
      <c r="B4" s="3"/>
      <c r="C4" s="3"/>
      <c r="D4" s="3"/>
      <c r="E4" s="3"/>
      <c r="F4" s="3"/>
      <c r="G4" s="3"/>
      <c r="H4" s="3"/>
    </row>
    <row r="6" customFormat="false" ht="12.75" hidden="false" customHeight="false" outlineLevel="0" collapsed="false">
      <c r="A6" s="5" t="s">
        <v>4</v>
      </c>
    </row>
    <row r="7" customFormat="false" ht="18" hidden="false" customHeight="false" outlineLevel="0" collapsed="false">
      <c r="A7" s="6"/>
      <c r="B7" s="7" t="s">
        <v>5</v>
      </c>
      <c r="C7" s="7"/>
      <c r="D7" s="7"/>
      <c r="E7" s="7"/>
      <c r="F7" s="7"/>
      <c r="G7" s="7"/>
      <c r="H7" s="7"/>
      <c r="I7" s="8"/>
      <c r="J7" s="9" t="s">
        <v>6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6"/>
      <c r="AB7" s="9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12.75" hidden="false" customHeight="false" outlineLevel="0" collapsed="false">
      <c r="B8" s="10"/>
      <c r="C8" s="10"/>
      <c r="D8" s="10"/>
      <c r="E8" s="10"/>
      <c r="F8" s="10"/>
      <c r="G8" s="10"/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customFormat="false" ht="18" hidden="false" customHeight="false" outlineLevel="0" collapsed="false">
      <c r="A9" s="12" t="s">
        <v>7</v>
      </c>
      <c r="D9" s="13" t="s">
        <v>8</v>
      </c>
    </row>
    <row r="10" customFormat="false" ht="12.75" hidden="false" customHeight="false" outlineLevel="0" collapsed="false">
      <c r="D10" s="13" t="s">
        <v>9</v>
      </c>
      <c r="F10" s="5" t="s">
        <v>10</v>
      </c>
      <c r="X10" s="14" t="s">
        <v>11</v>
      </c>
      <c r="Y10" s="14"/>
      <c r="Z10" s="14" t="s">
        <v>12</v>
      </c>
    </row>
    <row r="11" customFormat="false" ht="12.75" hidden="false" customHeight="false" outlineLevel="0" collapsed="false">
      <c r="A11" s="15" t="s">
        <v>13</v>
      </c>
      <c r="B11" s="16" t="s">
        <v>14</v>
      </c>
      <c r="D11" s="16" t="s">
        <v>15</v>
      </c>
      <c r="F11" s="16" t="s">
        <v>15</v>
      </c>
      <c r="G11" s="13"/>
      <c r="H11" s="16" t="s">
        <v>16</v>
      </c>
      <c r="J11" s="15" t="s">
        <v>17</v>
      </c>
      <c r="L11" s="15" t="s">
        <v>18</v>
      </c>
      <c r="N11" s="17" t="s">
        <v>19</v>
      </c>
      <c r="P11" s="15" t="s">
        <v>20</v>
      </c>
      <c r="R11" s="15" t="s">
        <v>21</v>
      </c>
      <c r="T11" s="15" t="s">
        <v>22</v>
      </c>
      <c r="V11" s="15" t="s">
        <v>23</v>
      </c>
      <c r="X11" s="18" t="s">
        <v>24</v>
      </c>
      <c r="Y11" s="14"/>
      <c r="Z11" s="18" t="s">
        <v>25</v>
      </c>
      <c r="AB11" s="1" t="s">
        <v>26</v>
      </c>
    </row>
    <row r="12" customFormat="false" ht="12.75" hidden="false" customHeight="false" outlineLevel="0" collapsed="false">
      <c r="B12" s="19"/>
      <c r="C12" s="19"/>
      <c r="D12" s="19"/>
      <c r="E12" s="19"/>
      <c r="F12" s="19"/>
      <c r="G12" s="19"/>
      <c r="H12" s="19"/>
    </row>
    <row r="13" customFormat="false" ht="12.75" hidden="false" customHeight="false" outlineLevel="0" collapsed="false">
      <c r="A13" s="1" t="s">
        <v>27</v>
      </c>
      <c r="B13" s="19" t="n">
        <v>668.22</v>
      </c>
      <c r="C13" s="19"/>
      <c r="D13" s="19" t="n">
        <f aca="false">0</f>
        <v>0</v>
      </c>
      <c r="E13" s="19"/>
      <c r="F13" s="19" t="n">
        <f aca="false">0</f>
        <v>0</v>
      </c>
      <c r="G13" s="19"/>
      <c r="H13" s="19" t="n">
        <f aca="false">+B13-D13-F13</f>
        <v>668.22</v>
      </c>
      <c r="J13" s="1" t="n">
        <v>308.05</v>
      </c>
      <c r="L13" s="1" t="n">
        <v>49.448</v>
      </c>
      <c r="N13" s="1" t="n">
        <v>92.883</v>
      </c>
      <c r="P13" s="1" t="n">
        <v>26.061</v>
      </c>
      <c r="R13" s="1" t="n">
        <v>78.182</v>
      </c>
      <c r="T13" s="1" t="n">
        <v>66.822</v>
      </c>
      <c r="V13" s="1" t="n">
        <v>6.682</v>
      </c>
      <c r="X13" s="1" t="n">
        <f aca="false">3.341+36.752</f>
        <v>40.093</v>
      </c>
      <c r="Z13" s="1" t="n">
        <f aca="false">SUM(J13:X13)</f>
        <v>668.221</v>
      </c>
      <c r="AB13" s="1" t="n">
        <f aca="false">H13-Z13</f>
        <v>-0.000999999999976353</v>
      </c>
    </row>
    <row r="14" customFormat="false" ht="12.75" hidden="false" customHeight="false" outlineLevel="0" collapsed="false">
      <c r="B14" s="19"/>
      <c r="C14" s="19"/>
      <c r="D14" s="19"/>
      <c r="E14" s="19"/>
      <c r="F14" s="19"/>
      <c r="G14" s="19"/>
      <c r="H14" s="19"/>
    </row>
    <row r="15" customFormat="false" ht="12.75" hidden="false" customHeight="false" outlineLevel="0" collapsed="false">
      <c r="A15" s="20" t="s">
        <v>28</v>
      </c>
      <c r="B15" s="19"/>
      <c r="C15" s="19"/>
      <c r="D15" s="19"/>
      <c r="E15" s="19"/>
      <c r="F15" s="19"/>
      <c r="G15" s="19"/>
      <c r="H15" s="19"/>
    </row>
    <row r="16" customFormat="false" ht="12.75" hidden="false" customHeight="false" outlineLevel="0" collapsed="false">
      <c r="A16" s="21" t="s">
        <v>29</v>
      </c>
      <c r="B16" s="19" t="n">
        <f aca="false">1003.625+269.853</f>
        <v>1273.478</v>
      </c>
      <c r="C16" s="19"/>
      <c r="D16" s="19" t="n">
        <f aca="false">8.956</f>
        <v>8.956</v>
      </c>
      <c r="E16" s="19"/>
      <c r="F16" s="19" t="n">
        <f aca="false">0</f>
        <v>0</v>
      </c>
      <c r="G16" s="19"/>
      <c r="H16" s="19" t="n">
        <f aca="false">+B16-D16-F16</f>
        <v>1264.522</v>
      </c>
      <c r="J16" s="1" t="n">
        <f aca="false">458.848+118.735</f>
        <v>577.583</v>
      </c>
      <c r="L16" s="1" t="n">
        <f aca="false">275.472+24.287</f>
        <v>299.759</v>
      </c>
      <c r="N16" s="1" t="n">
        <f aca="false">101.207+43.176</f>
        <v>144.383</v>
      </c>
      <c r="P16" s="1" t="n">
        <f aca="false">30.953+2.698</f>
        <v>33.651</v>
      </c>
      <c r="R16" s="1" t="n">
        <f aca="false">75.633+80.956</f>
        <v>156.589</v>
      </c>
      <c r="T16" s="1" t="n">
        <v>49.153</v>
      </c>
      <c r="V16" s="1" t="n">
        <v>1.701</v>
      </c>
      <c r="X16" s="1" t="n">
        <v>1.701</v>
      </c>
      <c r="Z16" s="1" t="n">
        <f aca="false">SUM(J16:X16)</f>
        <v>1264.52</v>
      </c>
      <c r="AB16" s="1" t="n">
        <f aca="false">H16-Z16</f>
        <v>0.00200000000018008</v>
      </c>
    </row>
    <row r="17" customFormat="false" ht="12.75" hidden="false" customHeight="false" outlineLevel="0" collapsed="false">
      <c r="A17" s="21" t="s">
        <v>30</v>
      </c>
      <c r="B17" s="19" t="n">
        <v>831.962</v>
      </c>
      <c r="C17" s="19"/>
      <c r="D17" s="19"/>
      <c r="E17" s="19"/>
      <c r="F17" s="19"/>
      <c r="G17" s="19"/>
      <c r="H17" s="19" t="n">
        <f aca="false">+B17-D17-F17</f>
        <v>831.962</v>
      </c>
      <c r="J17" s="1" t="n">
        <v>475.466</v>
      </c>
      <c r="L17" s="1" t="n">
        <v>78.787</v>
      </c>
      <c r="N17" s="1" t="n">
        <v>147.59</v>
      </c>
      <c r="P17" s="1" t="n">
        <v>58.653</v>
      </c>
      <c r="R17" s="1" t="n">
        <v>55.325</v>
      </c>
      <c r="X17" s="1" t="n">
        <f aca="false">5.99+10.15</f>
        <v>16.14</v>
      </c>
      <c r="Z17" s="1" t="n">
        <f aca="false">SUM(J17:X17)</f>
        <v>831.961</v>
      </c>
      <c r="AB17" s="1" t="n">
        <f aca="false">H17-Z17</f>
        <v>0.000999999999976353</v>
      </c>
    </row>
    <row r="18" customFormat="false" ht="12.75" hidden="false" customHeight="false" outlineLevel="0" collapsed="false">
      <c r="A18" s="21" t="s">
        <v>31</v>
      </c>
      <c r="B18" s="19" t="n">
        <v>308.975</v>
      </c>
      <c r="C18" s="19"/>
      <c r="D18" s="19" t="n">
        <f aca="false">0</f>
        <v>0</v>
      </c>
      <c r="E18" s="19"/>
      <c r="F18" s="19" t="n">
        <f aca="false">0</f>
        <v>0</v>
      </c>
      <c r="G18" s="19"/>
      <c r="H18" s="19" t="n">
        <f aca="false">+B18-D18-F18</f>
        <v>308.975</v>
      </c>
      <c r="J18" s="1" t="n">
        <v>161.903</v>
      </c>
      <c r="L18" s="1" t="n">
        <v>50.981</v>
      </c>
      <c r="N18" s="1" t="n">
        <v>96.091</v>
      </c>
      <c r="Z18" s="1" t="n">
        <f aca="false">SUM(J18:X18)</f>
        <v>308.975</v>
      </c>
      <c r="AB18" s="1" t="n">
        <f aca="false">H18-Z18</f>
        <v>0</v>
      </c>
    </row>
    <row r="19" customFormat="false" ht="12.75" hidden="false" customHeight="false" outlineLevel="0" collapsed="false">
      <c r="A19" s="21" t="s">
        <v>32</v>
      </c>
      <c r="B19" s="19" t="n">
        <v>3870.993</v>
      </c>
      <c r="C19" s="19"/>
      <c r="D19" s="19" t="n">
        <v>321.269</v>
      </c>
      <c r="E19" s="19"/>
      <c r="F19" s="19"/>
      <c r="G19" s="19"/>
      <c r="H19" s="19" t="n">
        <f aca="false">+B19-D19-F19</f>
        <v>3549.724</v>
      </c>
      <c r="J19" s="1" t="n">
        <v>1717</v>
      </c>
      <c r="L19" s="1" t="n">
        <v>286.324</v>
      </c>
      <c r="N19" s="1" t="n">
        <v>571.847</v>
      </c>
      <c r="P19" s="1" t="n">
        <v>165.06</v>
      </c>
      <c r="R19" s="1" t="n">
        <v>378.56</v>
      </c>
      <c r="T19" s="1" t="n">
        <v>317.24</v>
      </c>
      <c r="V19" s="1" t="n">
        <v>84.032</v>
      </c>
      <c r="X19" s="1" t="n">
        <v>29.661</v>
      </c>
      <c r="Z19" s="1" t="n">
        <f aca="false">SUM(J19:X19)</f>
        <v>3549.724</v>
      </c>
      <c r="AB19" s="1" t="n">
        <f aca="false">H19-Z19</f>
        <v>0</v>
      </c>
    </row>
    <row r="20" customFormat="false" ht="12.75" hidden="false" customHeight="false" outlineLevel="0" collapsed="false">
      <c r="A20" s="21" t="s">
        <v>33</v>
      </c>
      <c r="B20" s="19" t="n">
        <v>3698.599</v>
      </c>
      <c r="C20" s="19"/>
      <c r="D20" s="19"/>
      <c r="E20" s="19"/>
      <c r="F20" s="19"/>
      <c r="G20" s="19"/>
      <c r="H20" s="19" t="n">
        <f aca="false">+B20-D20-F20</f>
        <v>3698.599</v>
      </c>
      <c r="I20" s="11"/>
      <c r="J20" s="11" t="n">
        <v>75.103</v>
      </c>
      <c r="K20" s="11"/>
      <c r="L20" s="11" t="n">
        <v>75.103</v>
      </c>
      <c r="M20" s="11"/>
      <c r="N20" s="11" t="n">
        <v>75.103</v>
      </c>
      <c r="O20" s="11"/>
      <c r="P20" s="11" t="n">
        <v>75.103</v>
      </c>
      <c r="Q20" s="11"/>
      <c r="R20" s="11"/>
      <c r="S20" s="11"/>
      <c r="T20" s="11" t="n">
        <v>53.009</v>
      </c>
      <c r="U20" s="11"/>
      <c r="V20" s="11"/>
      <c r="W20" s="11"/>
      <c r="X20" s="11" t="n">
        <v>3119.613</v>
      </c>
      <c r="Y20" s="11"/>
      <c r="Z20" s="11" t="n">
        <f aca="false">SUM(J20:X20)</f>
        <v>3473.034</v>
      </c>
      <c r="AA20" s="11"/>
      <c r="AB20" s="11" t="n">
        <f aca="false">H20-Z20</f>
        <v>225.565000000001</v>
      </c>
    </row>
    <row r="21" customFormat="false" ht="12.75" hidden="false" customHeight="false" outlineLevel="0" collapsed="false">
      <c r="A21" s="21" t="s">
        <v>34</v>
      </c>
      <c r="B21" s="22"/>
      <c r="C21" s="19"/>
      <c r="D21" s="22"/>
      <c r="E21" s="19"/>
      <c r="F21" s="22"/>
      <c r="G21" s="19"/>
      <c r="H21" s="22"/>
      <c r="J21" s="15" t="n">
        <v>90</v>
      </c>
      <c r="L21" s="15" t="n">
        <v>150</v>
      </c>
      <c r="N21" s="15" t="n">
        <v>60</v>
      </c>
      <c r="P21" s="15"/>
      <c r="R21" s="15"/>
      <c r="T21" s="15" t="n">
        <f aca="false">-300</f>
        <v>-300</v>
      </c>
      <c r="V21" s="15"/>
      <c r="X21" s="15"/>
      <c r="Z21" s="15" t="n">
        <f aca="false">SUM(J21:X21)</f>
        <v>0</v>
      </c>
      <c r="AB21" s="15" t="n">
        <f aca="false">H21-Z21</f>
        <v>0</v>
      </c>
    </row>
    <row r="22" customFormat="false" ht="12.75" hidden="false" customHeight="false" outlineLevel="0" collapsed="false">
      <c r="B22" s="19"/>
      <c r="C22" s="19"/>
      <c r="D22" s="19"/>
      <c r="E22" s="19"/>
      <c r="F22" s="19"/>
      <c r="G22" s="19"/>
      <c r="H22" s="19"/>
      <c r="AB22" s="1" t="n">
        <f aca="false">H22-Z22</f>
        <v>0</v>
      </c>
    </row>
    <row r="23" customFormat="false" ht="12.75" hidden="false" customHeight="false" outlineLevel="0" collapsed="false">
      <c r="A23" s="1" t="s">
        <v>35</v>
      </c>
      <c r="B23" s="19" t="n">
        <f aca="false">SUM(B13:B21)</f>
        <v>10652.227</v>
      </c>
      <c r="C23" s="19"/>
      <c r="D23" s="19" t="n">
        <f aca="false">SUM(D13:D21)</f>
        <v>330.225</v>
      </c>
      <c r="E23" s="19"/>
      <c r="F23" s="19" t="n">
        <f aca="false">SUM(F13:F21)</f>
        <v>0</v>
      </c>
      <c r="G23" s="19"/>
      <c r="H23" s="19" t="n">
        <f aca="false">SUM(H13:H21)</f>
        <v>10322.002</v>
      </c>
      <c r="J23" s="19" t="n">
        <f aca="false">SUM(J13:J21)</f>
        <v>3405.105</v>
      </c>
      <c r="L23" s="19" t="n">
        <f aca="false">SUM(L13:L21)</f>
        <v>990.402</v>
      </c>
      <c r="N23" s="19" t="n">
        <f aca="false">SUM(N13:N21)</f>
        <v>1187.897</v>
      </c>
      <c r="P23" s="19" t="n">
        <f aca="false">SUM(P13:P21)</f>
        <v>358.528</v>
      </c>
      <c r="R23" s="19" t="n">
        <f aca="false">SUM(R13:R21)</f>
        <v>668.656</v>
      </c>
      <c r="T23" s="19" t="n">
        <f aca="false">SUM(T13:T21)</f>
        <v>186.224</v>
      </c>
      <c r="V23" s="19" t="n">
        <f aca="false">SUM(V13:V21)</f>
        <v>92.415</v>
      </c>
      <c r="X23" s="19" t="n">
        <f aca="false">SUM(X13:X21)</f>
        <v>3207.208</v>
      </c>
      <c r="Z23" s="19" t="n">
        <f aca="false">SUM(Z13:Z21)</f>
        <v>10096.435</v>
      </c>
      <c r="AB23" s="1" t="n">
        <f aca="false">H23-Z23</f>
        <v>225.567000000001</v>
      </c>
    </row>
    <row r="24" customFormat="false" ht="12.75" hidden="false" customHeight="false" outlineLevel="0" collapsed="false">
      <c r="A24" s="1" t="s">
        <v>36</v>
      </c>
      <c r="B24" s="19" t="n">
        <v>6968.062</v>
      </c>
      <c r="C24" s="19"/>
      <c r="D24" s="19" t="n">
        <f aca="false">4904.7</f>
        <v>4904.7</v>
      </c>
      <c r="E24" s="19"/>
      <c r="F24" s="19"/>
      <c r="G24" s="19"/>
      <c r="H24" s="19" t="n">
        <f aca="false">+B24-D24-F24</f>
        <v>2063.362</v>
      </c>
      <c r="J24" s="1" t="n">
        <v>1271.2</v>
      </c>
      <c r="L24" s="1" t="n">
        <v>290.8</v>
      </c>
      <c r="N24" s="1" t="n">
        <f aca="false">318</f>
        <v>318</v>
      </c>
      <c r="P24" s="1" t="n">
        <f aca="false">0</f>
        <v>0</v>
      </c>
      <c r="R24" s="1" t="n">
        <f aca="false">0</f>
        <v>0</v>
      </c>
      <c r="T24" s="1" t="n">
        <v>56.887</v>
      </c>
      <c r="V24" s="1" t="n">
        <f aca="false">22.754</f>
        <v>22.754</v>
      </c>
      <c r="X24" s="1" t="n">
        <f aca="false">11.377+92.595-0.3</f>
        <v>103.672</v>
      </c>
      <c r="Z24" s="1" t="n">
        <f aca="false">SUM(J24:X24)</f>
        <v>2063.313</v>
      </c>
      <c r="AB24" s="1" t="n">
        <f aca="false">H24-Z24</f>
        <v>0.0489999999999782</v>
      </c>
    </row>
    <row r="25" customFormat="false" ht="12.75" hidden="false" customHeight="false" outlineLevel="0" collapsed="false">
      <c r="A25" s="1" t="s">
        <v>12</v>
      </c>
      <c r="B25" s="23" t="n">
        <f aca="false">SUM(B23:B24)</f>
        <v>17620.289</v>
      </c>
      <c r="C25" s="19"/>
      <c r="D25" s="23" t="n">
        <f aca="false">SUM(D23:D24)</f>
        <v>5234.925</v>
      </c>
      <c r="E25" s="19"/>
      <c r="F25" s="23" t="n">
        <f aca="false">SUM(F23:F24)</f>
        <v>0</v>
      </c>
      <c r="G25" s="19"/>
      <c r="H25" s="23" t="n">
        <f aca="false">SUM(H23:H24)</f>
        <v>12385.364</v>
      </c>
      <c r="J25" s="23" t="n">
        <f aca="false">SUM(J23:J24)</f>
        <v>4676.305</v>
      </c>
      <c r="L25" s="23" t="n">
        <f aca="false">SUM(L23:L24)</f>
        <v>1281.202</v>
      </c>
      <c r="N25" s="23" t="n">
        <f aca="false">SUM(N23:N24)</f>
        <v>1505.897</v>
      </c>
      <c r="P25" s="23" t="n">
        <f aca="false">SUM(P23:P24)</f>
        <v>358.528</v>
      </c>
      <c r="R25" s="23" t="n">
        <f aca="false">SUM(R23:R24)</f>
        <v>668.656</v>
      </c>
      <c r="T25" s="23" t="n">
        <f aca="false">SUM(T23:T24)</f>
        <v>243.111</v>
      </c>
      <c r="V25" s="23" t="n">
        <f aca="false">SUM(V23:V24)</f>
        <v>115.169</v>
      </c>
      <c r="X25" s="23" t="n">
        <f aca="false">SUM(X23:X24)</f>
        <v>3310.88</v>
      </c>
      <c r="Z25" s="23" t="n">
        <f aca="false">SUM(Z23:Z24)</f>
        <v>12159.748</v>
      </c>
      <c r="AB25" s="24" t="n">
        <f aca="false">H25-Z25</f>
        <v>225.616000000002</v>
      </c>
    </row>
    <row r="26" customFormat="false" ht="12.75" hidden="false" customHeight="false" outlineLevel="0" collapsed="false">
      <c r="B26" s="19"/>
      <c r="C26" s="19"/>
      <c r="D26" s="19"/>
      <c r="E26" s="19"/>
      <c r="F26" s="19"/>
      <c r="G26" s="19"/>
      <c r="H26" s="19"/>
    </row>
    <row r="27" customFormat="false" ht="12.75" hidden="false" customHeight="false" outlineLevel="0" collapsed="false">
      <c r="A27" s="1" t="s">
        <v>37</v>
      </c>
      <c r="B27" s="19"/>
      <c r="C27" s="19"/>
      <c r="D27" s="19"/>
      <c r="E27" s="19"/>
      <c r="F27" s="19"/>
      <c r="G27" s="19"/>
      <c r="H27" s="19"/>
    </row>
    <row r="28" customFormat="false" ht="12.75" hidden="false" customHeight="false" outlineLevel="0" collapsed="false">
      <c r="A28" s="1" t="s">
        <v>2</v>
      </c>
      <c r="B28" s="19"/>
      <c r="C28" s="19"/>
      <c r="D28" s="19"/>
      <c r="E28" s="19"/>
      <c r="F28" s="19"/>
      <c r="G28" s="19"/>
      <c r="H28" s="19"/>
    </row>
    <row r="29" customFormat="false" ht="12.75" hidden="false" customHeight="false" outlineLevel="0" collapsed="false">
      <c r="A29" s="21" t="s">
        <v>38</v>
      </c>
      <c r="B29" s="19" t="n">
        <v>188.672</v>
      </c>
      <c r="C29" s="19"/>
      <c r="D29" s="19"/>
      <c r="E29" s="19"/>
      <c r="F29" s="19"/>
      <c r="G29" s="19"/>
      <c r="H29" s="19" t="n">
        <f aca="false">+B29-D29-F29</f>
        <v>188.672</v>
      </c>
      <c r="J29" s="1" t="n">
        <v>103.769</v>
      </c>
      <c r="L29" s="1" t="n">
        <v>28.301</v>
      </c>
      <c r="N29" s="1" t="n">
        <v>28.301</v>
      </c>
      <c r="P29" s="1" t="n">
        <v>28.301</v>
      </c>
      <c r="Z29" s="1" t="n">
        <f aca="false">SUM(J29:X29)</f>
        <v>188.672</v>
      </c>
      <c r="AB29" s="1" t="n">
        <f aca="false">H29-Z29</f>
        <v>0</v>
      </c>
    </row>
    <row r="30" customFormat="false" ht="12.75" hidden="false" customHeight="false" outlineLevel="0" collapsed="false">
      <c r="A30" s="21" t="s">
        <v>39</v>
      </c>
      <c r="B30" s="19" t="n">
        <v>289.154</v>
      </c>
      <c r="C30" s="19"/>
      <c r="D30" s="19"/>
      <c r="E30" s="19"/>
      <c r="F30" s="19"/>
      <c r="G30" s="19"/>
      <c r="H30" s="19" t="n">
        <f aca="false">+B30-D30-F30</f>
        <v>289.154</v>
      </c>
      <c r="J30" s="1" t="n">
        <v>57.8</v>
      </c>
      <c r="L30" s="1" t="n">
        <v>231.4</v>
      </c>
      <c r="N30" s="1" t="n">
        <f aca="false">0</f>
        <v>0</v>
      </c>
      <c r="P30" s="1" t="n">
        <f aca="false">0</f>
        <v>0</v>
      </c>
      <c r="R30" s="1" t="n">
        <f aca="false">0</f>
        <v>0</v>
      </c>
      <c r="T30" s="1" t="n">
        <f aca="false">0</f>
        <v>0</v>
      </c>
      <c r="V30" s="1" t="n">
        <f aca="false">0</f>
        <v>0</v>
      </c>
      <c r="X30" s="1" t="n">
        <f aca="false">0</f>
        <v>0</v>
      </c>
      <c r="Z30" s="1" t="n">
        <f aca="false">SUM(J30:X30)</f>
        <v>289.2</v>
      </c>
      <c r="AB30" s="1" t="n">
        <f aca="false">H30-Z30</f>
        <v>-0.0459999999999923</v>
      </c>
    </row>
    <row r="31" customFormat="false" ht="12.75" hidden="false" customHeight="false" outlineLevel="0" collapsed="false">
      <c r="A31" s="1" t="s">
        <v>40</v>
      </c>
      <c r="B31" s="23" t="n">
        <f aca="false">SUM(B29:B30)</f>
        <v>477.826</v>
      </c>
      <c r="C31" s="19"/>
      <c r="D31" s="23" t="n">
        <f aca="false">SUM(D29:D30)</f>
        <v>0</v>
      </c>
      <c r="E31" s="19"/>
      <c r="F31" s="23" t="n">
        <f aca="false">SUM(F29:F30)</f>
        <v>0</v>
      </c>
      <c r="G31" s="19"/>
      <c r="H31" s="23" t="n">
        <f aca="false">SUM(H29:H30)</f>
        <v>477.826</v>
      </c>
      <c r="J31" s="23" t="n">
        <f aca="false">SUM(J29:J30)</f>
        <v>161.569</v>
      </c>
      <c r="L31" s="23" t="n">
        <f aca="false">SUM(L29:L30)</f>
        <v>259.701</v>
      </c>
      <c r="N31" s="23" t="n">
        <f aca="false">SUM(N29:N30)</f>
        <v>28.301</v>
      </c>
      <c r="P31" s="23" t="n">
        <f aca="false">SUM(P29:P30)</f>
        <v>28.301</v>
      </c>
      <c r="R31" s="23" t="n">
        <f aca="false">SUM(R29:R30)</f>
        <v>0</v>
      </c>
      <c r="T31" s="23" t="n">
        <f aca="false">SUM(T29:T30)</f>
        <v>0</v>
      </c>
      <c r="V31" s="23" t="n">
        <f aca="false">SUM(V29:V30)</f>
        <v>0</v>
      </c>
      <c r="X31" s="23" t="n">
        <f aca="false">SUM(X29:X30)</f>
        <v>0</v>
      </c>
      <c r="Z31" s="23" t="n">
        <f aca="false">SUM(Z29:Z30)</f>
        <v>477.872</v>
      </c>
      <c r="AB31" s="24" t="n">
        <f aca="false">H31-Z31</f>
        <v>-0.0459999999999354</v>
      </c>
    </row>
    <row r="32" customFormat="false" ht="12.75" hidden="false" customHeight="false" outlineLevel="0" collapsed="false">
      <c r="B32" s="19"/>
      <c r="C32" s="19"/>
      <c r="D32" s="19"/>
      <c r="E32" s="19"/>
      <c r="F32" s="19"/>
      <c r="G32" s="19"/>
      <c r="H32" s="19"/>
    </row>
    <row r="33" customFormat="false" ht="12.75" hidden="false" customHeight="false" outlineLevel="0" collapsed="false">
      <c r="A33" s="1" t="s">
        <v>41</v>
      </c>
      <c r="B33" s="19" t="n">
        <v>754.964</v>
      </c>
      <c r="C33" s="19"/>
      <c r="D33" s="19"/>
      <c r="E33" s="19"/>
      <c r="F33" s="19"/>
      <c r="G33" s="19"/>
      <c r="H33" s="19" t="n">
        <f aca="false">+B33-D33-F33</f>
        <v>754.964</v>
      </c>
      <c r="J33" s="1" t="n">
        <v>422.78</v>
      </c>
      <c r="L33" s="1" t="n">
        <v>60.397</v>
      </c>
      <c r="N33" s="1" t="n">
        <v>143.443</v>
      </c>
      <c r="P33" s="1" t="n">
        <v>22.649</v>
      </c>
      <c r="R33" s="1" t="n">
        <v>105.695</v>
      </c>
      <c r="Z33" s="1" t="n">
        <f aca="false">SUM(J33:X33)</f>
        <v>754.964</v>
      </c>
      <c r="AB33" s="1" t="n">
        <f aca="false">H33-Z33</f>
        <v>0</v>
      </c>
    </row>
    <row r="34" customFormat="false" ht="12.75" hidden="false" customHeight="false" outlineLevel="0" collapsed="false">
      <c r="A34" s="1" t="s">
        <v>42</v>
      </c>
      <c r="B34" s="19" t="n">
        <v>2166.464</v>
      </c>
      <c r="C34" s="19"/>
      <c r="D34" s="19"/>
      <c r="E34" s="19"/>
      <c r="F34" s="19"/>
      <c r="G34" s="19"/>
      <c r="H34" s="19" t="n">
        <f aca="false">+B34-D34-F34</f>
        <v>2166.464</v>
      </c>
      <c r="J34" s="1" t="n">
        <f aca="false">H34*0.4726</f>
        <v>1023.8708864</v>
      </c>
      <c r="L34" s="1" t="n">
        <f aca="false">H34*0.14</f>
        <v>303.30496</v>
      </c>
      <c r="N34" s="1" t="n">
        <f aca="false">H34*0.1799</f>
        <v>389.7468736</v>
      </c>
      <c r="P34" s="1" t="n">
        <f aca="false">H34*0.0499</f>
        <v>108.1065536</v>
      </c>
      <c r="R34" s="1" t="n">
        <f aca="false">H34*0.0515</f>
        <v>111.572896</v>
      </c>
      <c r="T34" s="1" t="n">
        <f aca="false">H34*0.0234</f>
        <v>50.6952576</v>
      </c>
      <c r="V34" s="1" t="n">
        <f aca="false">H34*0.0235</f>
        <v>50.911904</v>
      </c>
      <c r="X34" s="1" t="n">
        <v>128.3</v>
      </c>
      <c r="Z34" s="1" t="n">
        <f aca="false">SUM(J34:X34)</f>
        <v>2166.5093312</v>
      </c>
      <c r="AB34" s="1" t="n">
        <f aca="false">H34-Z34</f>
        <v>-0.0453311999999642</v>
      </c>
    </row>
    <row r="35" customFormat="false" ht="12.75" hidden="false" customHeight="false" outlineLevel="0" collapsed="false">
      <c r="B35" s="19"/>
      <c r="C35" s="19"/>
      <c r="D35" s="19"/>
      <c r="E35" s="19"/>
      <c r="F35" s="19"/>
      <c r="G35" s="19"/>
      <c r="H35" s="19"/>
    </row>
    <row r="36" customFormat="false" ht="18" hidden="false" customHeight="false" outlineLevel="0" collapsed="false">
      <c r="A36" s="25" t="s">
        <v>43</v>
      </c>
      <c r="B36" s="26" t="n">
        <f aca="false">B25+B31+SUM(B33:B34)</f>
        <v>21019.543</v>
      </c>
      <c r="C36" s="26" t="s">
        <v>44</v>
      </c>
      <c r="D36" s="26" t="n">
        <f aca="false">D25+D31+SUM(D33:D34)</f>
        <v>5234.925</v>
      </c>
      <c r="E36" s="26" t="n">
        <f aca="false">SUM(E12:E27)</f>
        <v>0</v>
      </c>
      <c r="F36" s="26" t="n">
        <f aca="false">F25+F31+SUM(F33:F34)</f>
        <v>0</v>
      </c>
      <c r="G36" s="26" t="s">
        <v>44</v>
      </c>
      <c r="H36" s="26" t="n">
        <f aca="false">H25+H31+SUM(H33:H34)</f>
        <v>15784.618</v>
      </c>
      <c r="I36" s="5"/>
      <c r="J36" s="26" t="n">
        <f aca="false">J25+J31+SUM(J33:J34)</f>
        <v>6284.5248864</v>
      </c>
      <c r="K36" s="5"/>
      <c r="L36" s="26" t="n">
        <f aca="false">L25+L31+SUM(L33:L34)</f>
        <v>1904.60496</v>
      </c>
      <c r="M36" s="5"/>
      <c r="N36" s="26" t="n">
        <f aca="false">N25+N31+SUM(N33:N34)</f>
        <v>2067.3878736</v>
      </c>
      <c r="O36" s="5"/>
      <c r="P36" s="26" t="n">
        <f aca="false">P25+P31+SUM(P33:P34)</f>
        <v>517.5845536</v>
      </c>
      <c r="Q36" s="5"/>
      <c r="R36" s="26" t="n">
        <f aca="false">R25+R31+SUM(R33:R34)</f>
        <v>885.923896</v>
      </c>
      <c r="S36" s="5"/>
      <c r="T36" s="26" t="n">
        <f aca="false">T25+T31+SUM(T33:T34)</f>
        <v>293.8062576</v>
      </c>
      <c r="U36" s="5"/>
      <c r="V36" s="26" t="n">
        <f aca="false">V25+V31+SUM(V33:V34)</f>
        <v>166.080904</v>
      </c>
      <c r="W36" s="5"/>
      <c r="X36" s="26" t="n">
        <f aca="false">X25+X31+SUM(X33:X34)</f>
        <v>3439.18</v>
      </c>
      <c r="Y36" s="5"/>
      <c r="Z36" s="26" t="n">
        <f aca="false">Z25+Z31+SUM(Z33:Z34)</f>
        <v>15559.0933312</v>
      </c>
      <c r="AA36" s="5"/>
      <c r="AB36" s="26" t="n">
        <f aca="false">AB25+AB31+SUM(AB33:AB34)</f>
        <v>225.524668800002</v>
      </c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</row>
    <row r="37" customFormat="false" ht="18" hidden="false" customHeight="false" outlineLevel="0" collapsed="false">
      <c r="A37" s="12"/>
      <c r="B37" s="27"/>
      <c r="C37" s="27"/>
      <c r="D37" s="27"/>
      <c r="E37" s="27"/>
      <c r="F37" s="27"/>
      <c r="G37" s="27"/>
      <c r="H37" s="28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</row>
    <row r="38" customFormat="false" ht="18" hidden="false" customHeight="false" outlineLevel="0" collapsed="false">
      <c r="A38" s="25" t="s">
        <v>45</v>
      </c>
      <c r="B38" s="27"/>
      <c r="C38" s="27"/>
      <c r="D38" s="27"/>
      <c r="E38" s="27"/>
      <c r="F38" s="27"/>
      <c r="G38" s="27"/>
      <c r="H38" s="27" t="n">
        <f aca="false">12001+2166.5</f>
        <v>14167.5</v>
      </c>
      <c r="I38" s="5"/>
      <c r="J38" s="5" t="n">
        <f aca="false">4563.268+1023.9</f>
        <v>5587.168</v>
      </c>
      <c r="K38" s="5"/>
      <c r="L38" s="5" t="n">
        <f aca="false">861.294+303.3</f>
        <v>1164.594</v>
      </c>
      <c r="M38" s="5"/>
      <c r="N38" s="5" t="n">
        <f aca="false">1446.427+389.7</f>
        <v>1836.127</v>
      </c>
      <c r="O38" s="5"/>
      <c r="P38" s="5" t="n">
        <f aca="false">280.007+108.1</f>
        <v>388.107</v>
      </c>
      <c r="Q38" s="5"/>
      <c r="R38" s="5" t="n">
        <f aca="false">754.675+111.6</f>
        <v>866.275</v>
      </c>
      <c r="S38" s="5"/>
      <c r="T38" s="5" t="n">
        <f aca="false">685.44+50.7</f>
        <v>736.14</v>
      </c>
      <c r="U38" s="5"/>
      <c r="V38" s="5" t="n">
        <f aca="false">127.459+50.9</f>
        <v>178.359</v>
      </c>
      <c r="W38" s="5"/>
      <c r="X38" s="5" t="n">
        <f aca="false">3055.022+47.277+48.978+92.595+38.595+128.3</f>
        <v>3410.767</v>
      </c>
      <c r="Y38" s="5"/>
      <c r="Z38" s="5" t="n">
        <f aca="false">SUM(J38:X38)</f>
        <v>14167.537</v>
      </c>
      <c r="AA38" s="5"/>
      <c r="AB38" s="5" t="n">
        <f aca="false">Z38-H38</f>
        <v>0.0370000000002619</v>
      </c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</row>
    <row r="40" customFormat="false" ht="18" hidden="false" customHeight="false" outlineLevel="0" collapsed="false">
      <c r="A40" s="12" t="s">
        <v>46</v>
      </c>
      <c r="H40" s="29" t="n">
        <f aca="false">H36-H38</f>
        <v>1617.118</v>
      </c>
      <c r="J40" s="29" t="n">
        <f aca="false">J36-J38</f>
        <v>697.356886400001</v>
      </c>
      <c r="K40" s="29"/>
      <c r="L40" s="29" t="n">
        <f aca="false">L36-L38</f>
        <v>740.01096</v>
      </c>
      <c r="M40" s="29"/>
      <c r="N40" s="29" t="n">
        <f aca="false">N36-N38</f>
        <v>231.2608736</v>
      </c>
      <c r="O40" s="29"/>
      <c r="P40" s="29" t="n">
        <f aca="false">P36-P38</f>
        <v>129.4775536</v>
      </c>
      <c r="Q40" s="29"/>
      <c r="R40" s="29" t="n">
        <f aca="false">R36-R38</f>
        <v>19.6488959999999</v>
      </c>
      <c r="S40" s="29"/>
      <c r="T40" s="29" t="n">
        <f aca="false">T36-T38</f>
        <v>-442.3337424</v>
      </c>
      <c r="U40" s="29"/>
      <c r="V40" s="29" t="n">
        <f aca="false">V36-V38</f>
        <v>-12.278096</v>
      </c>
      <c r="W40" s="29"/>
      <c r="X40" s="29" t="n">
        <f aca="false">X36-X38</f>
        <v>28.4130000000005</v>
      </c>
      <c r="Y40" s="29"/>
      <c r="Z40" s="29" t="n">
        <f aca="false">Z36-Z38</f>
        <v>1391.5563312</v>
      </c>
    </row>
  </sheetData>
  <mergeCells count="1">
    <mergeCell ref="B7:H7"/>
  </mergeCells>
  <printOptions headings="false" gridLines="false" gridLinesSet="true" horizontalCentered="true" verticalCentered="false"/>
  <pageMargins left="0.320138888888889" right="0.329861111111111" top="0.940277777777778" bottom="0.5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2000-11-02T18:06:29Z</dcterms:created>
  <dc:creator>pgoradi</dc:creator>
  <dc:description/>
  <dc:language>en-US</dc:language>
  <cp:lastModifiedBy>Enron Transportation &amp; Storage</cp:lastModifiedBy>
  <cp:lastPrinted>2001-01-25T21:14:39Z</cp:lastPrinted>
  <cp:revision>0</cp:revision>
  <dc:subject/>
  <dc:title/>
</cp:coreProperties>
</file>